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25"/>
  </bookViews>
  <sheets>
    <sheet name="周高攀" sheetId="4" r:id="rId1"/>
    <sheet name="工伤账单" sheetId="5" r:id="rId2"/>
    <sheet name="私人债务" sheetId="6" r:id="rId3"/>
    <sheet name="京东金条" sheetId="9" state="hidden" r:id="rId4"/>
    <sheet name="王星" sheetId="10" state="hidden" r:id="rId5"/>
    <sheet name="方召军账单" sheetId="3" r:id="rId6"/>
    <sheet name="中信银行" sheetId="12" r:id="rId7"/>
    <sheet name="IRR示例" sheetId="14" r:id="rId8"/>
    <sheet name="小额贷快利率试算" sheetId="15" r:id="rId9"/>
  </sheets>
  <calcPr calcId="144525"/>
</workbook>
</file>

<file path=xl/sharedStrings.xml><?xml version="1.0" encoding="utf-8"?>
<sst xmlns="http://schemas.openxmlformats.org/spreadsheetml/2006/main" count="224" uniqueCount="133">
  <si>
    <t>日期</t>
  </si>
  <si>
    <t>金额</t>
  </si>
  <si>
    <t>备注</t>
  </si>
  <si>
    <t>江北店子</t>
  </si>
  <si>
    <t>嫂子看病</t>
  </si>
  <si>
    <t>2019年大明宫开店</t>
  </si>
  <si>
    <t>7.8晚上</t>
  </si>
  <si>
    <t>7.9下午</t>
  </si>
  <si>
    <t>信用卡</t>
  </si>
  <si>
    <t>微粒贷</t>
  </si>
  <si>
    <t>刷花呗换信用卡</t>
  </si>
  <si>
    <t>刷花呗还信用卡</t>
  </si>
  <si>
    <t>2020.02.07</t>
  </si>
  <si>
    <t>还信用卡</t>
  </si>
  <si>
    <t>2020.11.11</t>
  </si>
  <si>
    <t>2019年大明宫开店
工伤</t>
  </si>
  <si>
    <t>工伤赔款</t>
  </si>
  <si>
    <t>2020.05.10</t>
  </si>
  <si>
    <t>2020年和周青军包活</t>
  </si>
  <si>
    <t>建设银行快贷，工程付款</t>
  </si>
  <si>
    <t>2020.06.27</t>
  </si>
  <si>
    <t>代驾买车和花销</t>
  </si>
  <si>
    <t>退房</t>
  </si>
  <si>
    <t>179089-13000-1000-3000=45089</t>
  </si>
  <si>
    <t>借款金额</t>
  </si>
  <si>
    <t>来源</t>
  </si>
  <si>
    <t>付款方式</t>
  </si>
  <si>
    <t>还款时段</t>
  </si>
  <si>
    <t>2019.11.11</t>
  </si>
  <si>
    <t>支付宝借呗</t>
  </si>
  <si>
    <t>先息后本</t>
  </si>
  <si>
    <t>2019.12.06</t>
  </si>
  <si>
    <t>2020.01.06</t>
  </si>
  <si>
    <t>2020.02.06</t>
  </si>
  <si>
    <t>2020.03.06</t>
  </si>
  <si>
    <t>2020.04.06</t>
  </si>
  <si>
    <t>2020.05.06</t>
  </si>
  <si>
    <t>债权人</t>
  </si>
  <si>
    <t>王宝霞</t>
  </si>
  <si>
    <t>2019年7月,西安开店子</t>
  </si>
  <si>
    <t>胡小芳</t>
  </si>
  <si>
    <t>2020年前10000,还了2000,还剩下8000,还了1000,剩下7000说是有异议改为7500,最终定为7500,过年又给500为7000,3.30号又给了2000,8.18又给2000,剩下3000</t>
  </si>
  <si>
    <t>李芳</t>
  </si>
  <si>
    <t>2020.1.21给胡小芳</t>
  </si>
  <si>
    <t>还款人</t>
  </si>
  <si>
    <t>剩余金额(2019.12.20至)</t>
  </si>
  <si>
    <t>2019.08.05</t>
  </si>
  <si>
    <t>周高雄</t>
  </si>
  <si>
    <t>2019.11.06</t>
  </si>
  <si>
    <t>2019.12.01</t>
  </si>
  <si>
    <t>方召军</t>
  </si>
  <si>
    <t>借支</t>
  </si>
  <si>
    <t>来源方</t>
  </si>
  <si>
    <t>期限</t>
  </si>
  <si>
    <t>还款方法(3个月先息后本)</t>
  </si>
  <si>
    <t>支付宝</t>
  </si>
  <si>
    <t>2020/03/22 --- 2020/06/06</t>
  </si>
  <si>
    <t>欠方总</t>
  </si>
  <si>
    <t>15426.35+5000(给周威还)=30426.35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</si>
  <si>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021.2.6</t>
    </r>
  </si>
  <si>
    <t>支付宝(先息后本)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</si>
  <si>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021.1.5-2021.7.6</t>
    </r>
  </si>
  <si>
    <t>支付宝(每月等额)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</si>
  <si>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021.2.10-2021.5.6</t>
    </r>
  </si>
  <si>
    <t>中信银行长期借款</t>
  </si>
  <si>
    <r>
      <rPr>
        <sz val="11"/>
        <color theme="1"/>
        <rFont val="宋体"/>
        <charset val="134"/>
        <scheme val="minor"/>
      </rPr>
      <t>新快现(</t>
    </r>
    <r>
      <rPr>
        <b/>
        <sz val="11"/>
        <color rgb="FFFF0000"/>
        <rFont val="宋体"/>
        <charset val="134"/>
        <scheme val="minor"/>
      </rPr>
      <t>分开还钱</t>
    </r>
    <r>
      <rPr>
        <sz val="11"/>
        <color theme="1"/>
        <rFont val="宋体"/>
        <charset val="134"/>
        <scheme val="minor"/>
      </rPr>
      <t>)</t>
    </r>
  </si>
  <si>
    <t>起始截止日期</t>
  </si>
  <si>
    <t>账单日</t>
  </si>
  <si>
    <t>还款日</t>
  </si>
  <si>
    <t>时间间隔</t>
  </si>
  <si>
    <t>总手续费</t>
  </si>
  <si>
    <t>年化利率
(总利息/总贷款金额/年限)</t>
  </si>
  <si>
    <t>首期</t>
  </si>
  <si>
    <t>后每期</t>
  </si>
  <si>
    <t>期数</t>
  </si>
  <si>
    <t>总还款金额</t>
  </si>
  <si>
    <t>2021.3.21~2024.3.21</t>
  </si>
  <si>
    <t>18号</t>
  </si>
  <si>
    <t>6号</t>
  </si>
  <si>
    <t>当月18号--&gt;下个月18号--&gt;下下个月6号=30+12+6=48天</t>
  </si>
  <si>
    <t>2017.9=323.3(利息)+1694.6(本金)</t>
  </si>
  <si>
    <t>本金</t>
  </si>
  <si>
    <t>总利息</t>
  </si>
  <si>
    <t>年化</t>
  </si>
  <si>
    <t>IRR</t>
  </si>
  <si>
    <t>第1个月</t>
  </si>
  <si>
    <t>第2个月</t>
  </si>
  <si>
    <t>第3个月</t>
  </si>
  <si>
    <t>第4个月</t>
  </si>
  <si>
    <t>第5个月</t>
  </si>
  <si>
    <t>第6个月</t>
  </si>
  <si>
    <t>第7个月</t>
  </si>
  <si>
    <t>第8个月</t>
  </si>
  <si>
    <t>第9个月</t>
  </si>
  <si>
    <t>第10个月</t>
  </si>
  <si>
    <t>第11个月</t>
  </si>
  <si>
    <t>第12个月</t>
  </si>
  <si>
    <t>第13个月</t>
  </si>
  <si>
    <t>第14个月</t>
  </si>
  <si>
    <t>第15个月</t>
  </si>
  <si>
    <t>第16个月</t>
  </si>
  <si>
    <t>第17个月</t>
  </si>
  <si>
    <t>第18个月</t>
  </si>
  <si>
    <t>第19个月</t>
  </si>
  <si>
    <t>第20个月</t>
  </si>
  <si>
    <t>第21个月</t>
  </si>
  <si>
    <t>第22个月</t>
  </si>
  <si>
    <t>第23个月</t>
  </si>
  <si>
    <t>第24个月</t>
  </si>
  <si>
    <t>第25个月</t>
  </si>
  <si>
    <t>第26个月</t>
  </si>
  <si>
    <t>第27个月</t>
  </si>
  <si>
    <t>第28个月</t>
  </si>
  <si>
    <t>第29个月</t>
  </si>
  <si>
    <t>第30个月</t>
  </si>
  <si>
    <t>第31个月</t>
  </si>
  <si>
    <t>第32个月</t>
  </si>
  <si>
    <t>第33个月</t>
  </si>
  <si>
    <t>第34个月</t>
  </si>
  <si>
    <t>第35个月</t>
  </si>
  <si>
    <t>第36个月</t>
  </si>
  <si>
    <t>IRR:考虑金钱的时间成本,也就是俗称的内部收益率,计算比较复杂
年化利率:利息总额/贷款总额/年限</t>
  </si>
  <si>
    <t>案例:10000,日息万5,12个月还</t>
  </si>
  <si>
    <t>手上可用现金</t>
  </si>
  <si>
    <t>年化利率</t>
  </si>
  <si>
    <t>京东利率试算</t>
  </si>
  <si>
    <t>日息</t>
  </si>
  <si>
    <t>万3.5</t>
  </si>
  <si>
    <t>年化利息</t>
  </si>
  <si>
    <t>支付宝利率试算</t>
  </si>
  <si>
    <t>万4</t>
  </si>
  <si>
    <t>微粒贷利率试算</t>
  </si>
  <si>
    <t>万3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</si>
</sst>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4" fillId="23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2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3" fillId="0" borderId="19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7" borderId="18" applyNumberFormat="0" applyAlignment="0" applyProtection="0">
      <alignment vertical="center"/>
    </xf>
    <xf numFmtId="0" fontId="19" fillId="7" borderId="24" applyNumberFormat="0" applyAlignment="0" applyProtection="0">
      <alignment vertical="center"/>
    </xf>
    <xf numFmtId="0" fontId="8" fillId="15" borderId="21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3" borderId="0" xfId="0" applyFill="1">
      <alignment vertical="center"/>
    </xf>
    <xf numFmtId="14" fontId="0" fillId="0" borderId="0" xfId="0" applyNumberFormat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tabSelected="1" topLeftCell="A13" workbookViewId="0">
      <selection activeCell="D30" sqref="D30"/>
    </sheetView>
  </sheetViews>
  <sheetFormatPr defaultColWidth="9" defaultRowHeight="18" customHeight="1"/>
  <cols>
    <col min="1" max="1" width="16.75" style="15" customWidth="1"/>
    <col min="2" max="2" width="19.375" style="15" customWidth="1"/>
    <col min="3" max="3" width="38.5" style="15" customWidth="1"/>
    <col min="4" max="4" width="22.625" style="15" customWidth="1"/>
    <col min="5" max="5" width="26.875" customWidth="1"/>
    <col min="6" max="6" width="11.625" customWidth="1"/>
    <col min="7" max="11" width="9.375"/>
    <col min="12" max="18" width="10.375"/>
  </cols>
  <sheetData>
    <row r="1" customHeight="1" spans="1:4">
      <c r="A1" s="15" t="s">
        <v>0</v>
      </c>
      <c r="C1" s="15" t="s">
        <v>1</v>
      </c>
      <c r="D1" s="15" t="s">
        <v>2</v>
      </c>
    </row>
    <row r="2" customHeight="1" spans="1:4">
      <c r="A2" s="15">
        <v>2016</v>
      </c>
      <c r="C2" s="15">
        <v>10000</v>
      </c>
      <c r="D2" s="15" t="s">
        <v>3</v>
      </c>
    </row>
    <row r="3" customHeight="1" spans="1:4">
      <c r="A3" s="15">
        <v>2018</v>
      </c>
      <c r="C3" s="15">
        <v>4000</v>
      </c>
      <c r="D3" s="15" t="s">
        <v>4</v>
      </c>
    </row>
    <row r="4" customHeight="1" spans="1:4">
      <c r="A4" s="32">
        <v>2019.06</v>
      </c>
      <c r="B4" s="33" t="s">
        <v>5</v>
      </c>
      <c r="C4" s="33">
        <v>10000</v>
      </c>
      <c r="D4" s="34"/>
    </row>
    <row r="5" customHeight="1" spans="1:4">
      <c r="A5" s="35">
        <v>7.8</v>
      </c>
      <c r="B5" s="22"/>
      <c r="C5" s="22">
        <v>50000</v>
      </c>
      <c r="D5" s="36"/>
    </row>
    <row r="6" customHeight="1" spans="1:4">
      <c r="A6" s="35" t="s">
        <v>6</v>
      </c>
      <c r="B6" s="22"/>
      <c r="C6" s="22">
        <v>10000</v>
      </c>
      <c r="D6" s="36"/>
    </row>
    <row r="7" customHeight="1" spans="1:4">
      <c r="A7" s="35">
        <v>7.9</v>
      </c>
      <c r="B7" s="22"/>
      <c r="C7" s="22">
        <v>35000</v>
      </c>
      <c r="D7" s="36"/>
    </row>
    <row r="8" customHeight="1" spans="1:4">
      <c r="A8" s="35" t="s">
        <v>7</v>
      </c>
      <c r="B8" s="22"/>
      <c r="C8" s="22">
        <v>10000</v>
      </c>
      <c r="D8" s="36"/>
    </row>
    <row r="9" customHeight="1" spans="1:4">
      <c r="A9" s="35">
        <v>7.27</v>
      </c>
      <c r="B9" s="22"/>
      <c r="C9" s="22">
        <v>10000</v>
      </c>
      <c r="D9" s="36" t="s">
        <v>8</v>
      </c>
    </row>
    <row r="10" customHeight="1" spans="1:4">
      <c r="A10" s="35"/>
      <c r="B10" s="22"/>
      <c r="C10" s="22">
        <v>10000</v>
      </c>
      <c r="D10" s="36" t="s">
        <v>8</v>
      </c>
    </row>
    <row r="11" customHeight="1" spans="1:4">
      <c r="A11" s="35"/>
      <c r="B11" s="22"/>
      <c r="C11" s="22">
        <v>5000</v>
      </c>
      <c r="D11" s="36" t="s">
        <v>9</v>
      </c>
    </row>
    <row r="12" customHeight="1" spans="1:4">
      <c r="A12" s="35">
        <v>7.28</v>
      </c>
      <c r="B12" s="22"/>
      <c r="C12" s="22">
        <v>5000</v>
      </c>
      <c r="D12" s="36"/>
    </row>
    <row r="13" customHeight="1" spans="1:4">
      <c r="A13" s="35">
        <v>7.31</v>
      </c>
      <c r="B13" s="22"/>
      <c r="C13" s="22">
        <v>10000</v>
      </c>
      <c r="D13" s="36" t="s">
        <v>9</v>
      </c>
    </row>
    <row r="14" customHeight="1" spans="1:4">
      <c r="A14" s="35">
        <v>8.5</v>
      </c>
      <c r="B14" s="22"/>
      <c r="C14" s="22">
        <v>10000</v>
      </c>
      <c r="D14" s="36" t="s">
        <v>9</v>
      </c>
    </row>
    <row r="15" customHeight="1" spans="1:4">
      <c r="A15" s="35">
        <v>8.14</v>
      </c>
      <c r="B15" s="22"/>
      <c r="C15" s="22">
        <v>5000</v>
      </c>
      <c r="D15" s="36"/>
    </row>
    <row r="16" customHeight="1" spans="1:4">
      <c r="A16" s="35">
        <v>9.8</v>
      </c>
      <c r="B16" s="22"/>
      <c r="C16" s="22">
        <v>14000</v>
      </c>
      <c r="D16" s="36" t="s">
        <v>10</v>
      </c>
    </row>
    <row r="17" customHeight="1" spans="1:4">
      <c r="A17" s="35">
        <v>12</v>
      </c>
      <c r="B17" s="22"/>
      <c r="C17" s="22">
        <v>4000</v>
      </c>
      <c r="D17" s="36" t="s">
        <v>11</v>
      </c>
    </row>
    <row r="18" customHeight="1" spans="1:4">
      <c r="A18" s="35" t="s">
        <v>12</v>
      </c>
      <c r="B18" s="22"/>
      <c r="C18" s="22">
        <v>4000</v>
      </c>
      <c r="D18" s="36" t="s">
        <v>13</v>
      </c>
    </row>
    <row r="19" s="31" customFormat="1" customHeight="1" spans="1:18">
      <c r="A19" s="37" t="s">
        <v>12</v>
      </c>
      <c r="B19" s="38"/>
      <c r="C19" s="38">
        <v>10000</v>
      </c>
      <c r="D19" s="39" t="s">
        <v>9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="31" customFormat="1" ht="38.1" customHeight="1" spans="1:18">
      <c r="A20" s="15" t="s">
        <v>14</v>
      </c>
      <c r="B20" s="17" t="s">
        <v>15</v>
      </c>
      <c r="C20" s="15">
        <v>18000</v>
      </c>
      <c r="D20" s="15" t="s">
        <v>16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</row>
    <row r="21" s="31" customFormat="1" customHeight="1" spans="1:18">
      <c r="A21" s="41" t="s">
        <v>17</v>
      </c>
      <c r="B21" s="42" t="s">
        <v>18</v>
      </c>
      <c r="C21" s="42">
        <v>20000</v>
      </c>
      <c r="D21" s="43" t="s">
        <v>19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</row>
    <row r="22" s="31" customFormat="1" customHeight="1" spans="1:18">
      <c r="A22" s="44" t="s">
        <v>20</v>
      </c>
      <c r="B22" s="45"/>
      <c r="C22" s="45">
        <v>20000</v>
      </c>
      <c r="D22" s="46" t="s">
        <v>19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</row>
    <row r="23" s="31" customFormat="1" ht="19.5" customHeight="1" spans="1:18">
      <c r="A23" s="15"/>
      <c r="B23" s="16" t="s">
        <v>21</v>
      </c>
      <c r="C23" s="15">
        <v>4500</v>
      </c>
      <c r="D23" s="15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</row>
    <row r="24" ht="27.75" customHeight="1" spans="3:3">
      <c r="C24" s="47">
        <f>SUM(C2:C23)</f>
        <v>278500</v>
      </c>
    </row>
    <row r="25" customHeight="1" spans="2:3">
      <c r="B25" s="15" t="s">
        <v>22</v>
      </c>
      <c r="C25" s="15" t="s">
        <v>23</v>
      </c>
    </row>
  </sheetData>
  <mergeCells count="2">
    <mergeCell ref="B4:B19"/>
    <mergeCell ref="B21:B2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opLeftCell="B1" workbookViewId="0">
      <selection activeCell="F21" sqref="F21"/>
    </sheetView>
  </sheetViews>
  <sheetFormatPr defaultColWidth="14.625" defaultRowHeight="23.1" customHeight="1" outlineLevelRow="6"/>
  <cols>
    <col min="1" max="1" width="14.625" style="15" customWidth="1"/>
    <col min="2" max="16384" width="14.625" style="15"/>
  </cols>
  <sheetData>
    <row r="1" customHeight="1" spans="1:5">
      <c r="A1" s="15" t="s">
        <v>0</v>
      </c>
      <c r="B1" s="15" t="s">
        <v>24</v>
      </c>
      <c r="C1" s="15" t="s">
        <v>25</v>
      </c>
      <c r="D1" s="15" t="s">
        <v>26</v>
      </c>
      <c r="E1" s="15" t="s">
        <v>27</v>
      </c>
    </row>
    <row r="2" customHeight="1" spans="1:10">
      <c r="A2" s="15" t="s">
        <v>28</v>
      </c>
      <c r="B2" s="15">
        <v>18000</v>
      </c>
      <c r="C2" s="15" t="s">
        <v>29</v>
      </c>
      <c r="D2" s="15" t="s">
        <v>30</v>
      </c>
      <c r="E2" s="23" t="s">
        <v>31</v>
      </c>
      <c r="F2" s="23" t="s">
        <v>32</v>
      </c>
      <c r="G2" s="15" t="s">
        <v>33</v>
      </c>
      <c r="H2" s="15" t="s">
        <v>34</v>
      </c>
      <c r="I2" s="15" t="s">
        <v>35</v>
      </c>
      <c r="J2" s="15" t="s">
        <v>36</v>
      </c>
    </row>
    <row r="3" customHeight="1" spans="5:10">
      <c r="E3" s="23">
        <v>180</v>
      </c>
      <c r="F3" s="23">
        <v>223.2</v>
      </c>
      <c r="G3" s="15">
        <v>223.2</v>
      </c>
      <c r="H3" s="15">
        <v>208.8</v>
      </c>
      <c r="I3" s="15">
        <v>223.2</v>
      </c>
      <c r="J3" s="15">
        <v>18216</v>
      </c>
    </row>
    <row r="5" customHeight="1" spans="1:10">
      <c r="A5" s="15" t="s">
        <v>0</v>
      </c>
      <c r="B5" s="15" t="s">
        <v>24</v>
      </c>
      <c r="C5" s="15" t="s">
        <v>25</v>
      </c>
      <c r="D5" s="15" t="s">
        <v>26</v>
      </c>
      <c r="E5" s="15" t="s">
        <v>27</v>
      </c>
      <c r="I5" s="31"/>
      <c r="J5" s="31"/>
    </row>
    <row r="6" customHeight="1" spans="1:7">
      <c r="A6" s="15" t="s">
        <v>28</v>
      </c>
      <c r="B6" s="15">
        <v>5000</v>
      </c>
      <c r="C6" s="15" t="s">
        <v>29</v>
      </c>
      <c r="D6" s="15" t="s">
        <v>30</v>
      </c>
      <c r="E6" s="23" t="s">
        <v>31</v>
      </c>
      <c r="F6" s="23" t="s">
        <v>32</v>
      </c>
      <c r="G6" s="15" t="s">
        <v>33</v>
      </c>
    </row>
    <row r="7" customHeight="1" spans="5:7">
      <c r="E7" s="23">
        <v>50</v>
      </c>
      <c r="F7" s="23">
        <v>62</v>
      </c>
      <c r="G7" s="15">
        <v>5062</v>
      </c>
    </row>
  </sheetData>
  <mergeCells count="10">
    <mergeCell ref="E1:J1"/>
    <mergeCell ref="E5:H5"/>
    <mergeCell ref="A2:A3"/>
    <mergeCell ref="A6:A7"/>
    <mergeCell ref="B2:B3"/>
    <mergeCell ref="B6:B7"/>
    <mergeCell ref="C2:C3"/>
    <mergeCell ref="C6:C7"/>
    <mergeCell ref="D2:D3"/>
    <mergeCell ref="D6:D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B5" sqref="B5"/>
    </sheetView>
  </sheetViews>
  <sheetFormatPr defaultColWidth="14.625" defaultRowHeight="27.95" customHeight="1" outlineLevelRow="4" outlineLevelCol="2"/>
  <cols>
    <col min="1" max="2" width="14.625" style="15" customWidth="1"/>
    <col min="3" max="3" width="137.625" style="15" customWidth="1"/>
    <col min="4" max="4" width="14.625" style="15" customWidth="1"/>
    <col min="5" max="16384" width="14.625" style="15"/>
  </cols>
  <sheetData>
    <row r="1" customHeight="1" spans="1:3">
      <c r="A1" s="15" t="s">
        <v>37</v>
      </c>
      <c r="B1" s="15" t="s">
        <v>1</v>
      </c>
      <c r="C1" s="15" t="s">
        <v>2</v>
      </c>
    </row>
    <row r="2" customHeight="1" spans="1:3">
      <c r="A2" s="15" t="s">
        <v>38</v>
      </c>
      <c r="B2" s="15">
        <v>10000</v>
      </c>
      <c r="C2" s="15" t="s">
        <v>39</v>
      </c>
    </row>
    <row r="3" customHeight="1" spans="1:3">
      <c r="A3" s="15" t="s">
        <v>40</v>
      </c>
      <c r="B3" s="15">
        <v>3000</v>
      </c>
      <c r="C3" s="16" t="s">
        <v>41</v>
      </c>
    </row>
    <row r="4" customHeight="1" spans="1:3">
      <c r="A4" s="15" t="s">
        <v>42</v>
      </c>
      <c r="B4" s="15">
        <v>2000</v>
      </c>
      <c r="C4" s="15" t="s">
        <v>43</v>
      </c>
    </row>
    <row r="5" customHeight="1" spans="2:2">
      <c r="B5" s="15">
        <f>SUM(B2:B4)</f>
        <v>15000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14" sqref="F14"/>
    </sheetView>
  </sheetViews>
  <sheetFormatPr defaultColWidth="15.625" defaultRowHeight="24.95" customHeight="1" outlineLevelRow="4" outlineLevelCol="3"/>
  <cols>
    <col min="1" max="3" width="15.625" style="15" customWidth="1"/>
    <col min="4" max="4" width="31.875" style="15" customWidth="1"/>
    <col min="5" max="5" width="15.625" style="15" customWidth="1"/>
    <col min="6" max="16384" width="15.625" style="15"/>
  </cols>
  <sheetData>
    <row r="1" customHeight="1" spans="1:4">
      <c r="A1" s="15" t="s">
        <v>0</v>
      </c>
      <c r="B1" s="15" t="s">
        <v>44</v>
      </c>
      <c r="C1" s="15" t="s">
        <v>1</v>
      </c>
      <c r="D1" s="15" t="s">
        <v>45</v>
      </c>
    </row>
    <row r="2" customHeight="1" spans="1:4">
      <c r="A2" s="15" t="s">
        <v>46</v>
      </c>
      <c r="B2" s="15" t="s">
        <v>47</v>
      </c>
      <c r="C2" s="15">
        <v>10000</v>
      </c>
      <c r="D2" s="15">
        <v>3349.09</v>
      </c>
    </row>
    <row r="3" customHeight="1" spans="1:4">
      <c r="A3" s="15" t="s">
        <v>48</v>
      </c>
      <c r="C3" s="15">
        <v>20000</v>
      </c>
      <c r="D3" s="15">
        <v>18432.25</v>
      </c>
    </row>
    <row r="4" customHeight="1" spans="1:4">
      <c r="A4" s="15" t="s">
        <v>49</v>
      </c>
      <c r="C4" s="15">
        <v>5000</v>
      </c>
      <c r="D4" s="15">
        <v>5031.5</v>
      </c>
    </row>
    <row r="5" customHeight="1" spans="1:4">
      <c r="A5" s="15" t="s">
        <v>31</v>
      </c>
      <c r="B5" s="15" t="s">
        <v>50</v>
      </c>
      <c r="C5" s="15">
        <v>11000</v>
      </c>
      <c r="D5" s="15">
        <v>11050.05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selection activeCell="E39" sqref="E39"/>
    </sheetView>
  </sheetViews>
  <sheetFormatPr defaultColWidth="9" defaultRowHeight="13.5" outlineLevelRow="2"/>
  <cols>
    <col min="1" max="1" width="25.125" customWidth="1"/>
    <col min="2" max="2" width="17.75" customWidth="1"/>
    <col min="5" max="5" width="35.5" customWidth="1"/>
    <col min="6" max="6" width="17.125" customWidth="1"/>
    <col min="7" max="7" width="13.875" customWidth="1"/>
    <col min="8" max="8" width="12.5" customWidth="1"/>
  </cols>
  <sheetData>
    <row r="1" s="15" customFormat="1" ht="33" customHeight="1" spans="1:6">
      <c r="A1" s="15">
        <v>1</v>
      </c>
      <c r="B1" s="15" t="s">
        <v>0</v>
      </c>
      <c r="C1" s="15" t="s">
        <v>51</v>
      </c>
      <c r="D1" s="15" t="s">
        <v>52</v>
      </c>
      <c r="E1" s="15" t="s">
        <v>53</v>
      </c>
      <c r="F1" s="15" t="s">
        <v>54</v>
      </c>
    </row>
    <row r="2" s="15" customFormat="1" ht="35.1" customHeight="1" spans="2:9">
      <c r="B2" s="26">
        <v>43912</v>
      </c>
      <c r="C2" s="15">
        <v>10000</v>
      </c>
      <c r="D2" s="15" t="s">
        <v>55</v>
      </c>
      <c r="E2" s="15" t="s">
        <v>56</v>
      </c>
      <c r="F2" s="27">
        <v>43927</v>
      </c>
      <c r="G2" s="27">
        <v>43957</v>
      </c>
      <c r="H2" s="28">
        <v>43988</v>
      </c>
      <c r="I2" s="22"/>
    </row>
    <row r="3" s="15" customFormat="1" ht="51" customHeight="1" spans="6:9">
      <c r="F3" s="29">
        <v>48</v>
      </c>
      <c r="G3" s="23">
        <v>96</v>
      </c>
      <c r="H3" s="30">
        <v>10099.2</v>
      </c>
      <c r="I3" s="22"/>
    </row>
  </sheetData>
  <mergeCells count="6">
    <mergeCell ref="F1:Q1"/>
    <mergeCell ref="A1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opLeftCell="B1" workbookViewId="0">
      <pane xSplit="1" topLeftCell="C1" activePane="topRight" state="frozen"/>
      <selection/>
      <selection pane="topRight" activeCell="D11" sqref="D11"/>
    </sheetView>
  </sheetViews>
  <sheetFormatPr defaultColWidth="9" defaultRowHeight="13.5"/>
  <cols>
    <col min="1" max="1" width="9" style="15"/>
    <col min="2" max="2" width="15.375" style="15" customWidth="1"/>
    <col min="3" max="3" width="21" style="15" customWidth="1"/>
    <col min="4" max="4" width="18.5" style="15" customWidth="1"/>
    <col min="5" max="5" width="21.5" style="15" customWidth="1"/>
    <col min="6" max="6" width="12.5" style="15" customWidth="1"/>
    <col min="7" max="7" width="34.625" style="15" customWidth="1"/>
    <col min="8" max="8" width="32.5" style="15" customWidth="1"/>
    <col min="9" max="9" width="12.875" style="15" customWidth="1"/>
    <col min="10" max="10" width="34.875" style="15" customWidth="1"/>
    <col min="11" max="11" width="11.25" style="15" customWidth="1"/>
    <col min="12" max="12" width="12.25" style="15" customWidth="1"/>
    <col min="13" max="13" width="10.875" style="15" customWidth="1"/>
    <col min="14" max="14" width="11.625" style="15" customWidth="1"/>
    <col min="15" max="15" width="11.75" style="15" customWidth="1"/>
    <col min="16" max="16" width="12.75" style="15" customWidth="1"/>
    <col min="17" max="17" width="11.25" style="15" customWidth="1"/>
    <col min="18" max="18" width="9.375" style="20"/>
    <col min="19" max="16384" width="9" style="15"/>
  </cols>
  <sheetData>
    <row r="1" ht="116.25" customHeight="1" spans="1:9">
      <c r="A1" s="15" t="s">
        <v>57</v>
      </c>
      <c r="B1" s="21"/>
      <c r="C1" s="16" t="s">
        <v>58</v>
      </c>
      <c r="D1" s="16"/>
      <c r="E1" s="16"/>
      <c r="F1" s="16"/>
      <c r="G1" s="16"/>
      <c r="H1" s="16"/>
      <c r="I1" s="16"/>
    </row>
    <row r="2" ht="30" customHeight="1"/>
    <row r="3" customFormat="1" ht="24" customHeight="1" spans="2:18">
      <c r="B3" s="16" t="s">
        <v>51</v>
      </c>
      <c r="C3" s="16" t="s">
        <v>53</v>
      </c>
      <c r="D3" s="16" t="s">
        <v>1</v>
      </c>
      <c r="E3" s="16" t="s">
        <v>59</v>
      </c>
      <c r="F3" s="22"/>
      <c r="G3" s="15"/>
      <c r="H3" s="15"/>
      <c r="R3" s="25"/>
    </row>
    <row r="4" customFormat="1" ht="38.1" customHeight="1" spans="2:18">
      <c r="B4" s="16" t="s">
        <v>60</v>
      </c>
      <c r="C4" s="16" t="s">
        <v>61</v>
      </c>
      <c r="D4" s="15">
        <v>40000</v>
      </c>
      <c r="E4" s="23">
        <v>512</v>
      </c>
      <c r="F4" s="22"/>
      <c r="G4" s="15"/>
      <c r="H4" s="15"/>
      <c r="R4" s="25"/>
    </row>
    <row r="5" ht="30" customHeight="1" spans="2:7">
      <c r="B5" s="16" t="s">
        <v>62</v>
      </c>
      <c r="C5" s="16" t="s">
        <v>63</v>
      </c>
      <c r="D5" s="15">
        <v>5000</v>
      </c>
      <c r="F5" s="24"/>
      <c r="G5" s="22"/>
    </row>
    <row r="6" ht="30" customHeight="1" spans="6:12">
      <c r="F6" s="24"/>
      <c r="G6" s="22"/>
      <c r="J6" s="22"/>
      <c r="K6" s="22"/>
      <c r="L6" s="22"/>
    </row>
    <row r="7" ht="24.95" customHeight="1"/>
    <row r="8" ht="24.95" customHeight="1"/>
    <row r="9" ht="24.95" customHeight="1"/>
    <row r="10" ht="24.95" customHeight="1"/>
    <row r="11" ht="24.95" customHeight="1"/>
    <row r="12" ht="24.95" customHeight="1"/>
    <row r="13" ht="24.95" customHeight="1"/>
    <row r="14" ht="24.95" customHeight="1"/>
    <row r="15" ht="24.95" customHeight="1"/>
    <row r="16" ht="24.95" customHeight="1"/>
    <row r="17" ht="24.95" customHeight="1"/>
    <row r="18" ht="24.95" customHeight="1"/>
    <row r="19" ht="24.95" customHeight="1"/>
    <row r="20" ht="24.95" customHeight="1"/>
    <row r="21" ht="24.95" customHeight="1"/>
    <row r="22" ht="24.95" customHeight="1"/>
    <row r="23" ht="24.95" customHeight="1"/>
  </sheetData>
  <mergeCells count="1">
    <mergeCell ref="C1:I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selection activeCell="C13" sqref="C13"/>
    </sheetView>
  </sheetViews>
  <sheetFormatPr defaultColWidth="9" defaultRowHeight="13.5"/>
  <cols>
    <col min="1" max="1" width="17.375" style="15" customWidth="1"/>
    <col min="2" max="2" width="20.125" style="15" customWidth="1"/>
    <col min="3" max="4" width="17.375" style="15" customWidth="1"/>
    <col min="5" max="5" width="50.125" style="15" customWidth="1"/>
    <col min="6" max="6" width="9" style="15"/>
    <col min="7" max="7" width="24.25" style="15" customWidth="1"/>
    <col min="8" max="9" width="9" style="15"/>
    <col min="10" max="10" width="7.25" style="15" customWidth="1"/>
    <col min="11" max="11" width="11.625" style="15" customWidth="1"/>
    <col min="12" max="12" width="34.375" style="15" customWidth="1"/>
    <col min="13" max="16384" width="9" style="15"/>
  </cols>
  <sheetData>
    <row r="1" ht="30" customHeight="1" spans="1:3">
      <c r="A1" s="15" t="s">
        <v>64</v>
      </c>
      <c r="C1" s="16" t="s">
        <v>65</v>
      </c>
    </row>
    <row r="2" ht="54" customHeight="1" spans="1:12">
      <c r="A2" s="15" t="s">
        <v>24</v>
      </c>
      <c r="B2" s="15" t="s">
        <v>66</v>
      </c>
      <c r="C2" s="15" t="s">
        <v>67</v>
      </c>
      <c r="D2" s="15" t="s">
        <v>68</v>
      </c>
      <c r="E2" s="15" t="s">
        <v>69</v>
      </c>
      <c r="F2" s="15" t="s">
        <v>70</v>
      </c>
      <c r="G2" s="17" t="s">
        <v>71</v>
      </c>
      <c r="H2" s="15" t="s">
        <v>72</v>
      </c>
      <c r="I2" s="15" t="s">
        <v>73</v>
      </c>
      <c r="J2" s="15" t="s">
        <v>74</v>
      </c>
      <c r="K2" s="15" t="s">
        <v>75</v>
      </c>
      <c r="L2" s="15" t="s">
        <v>2</v>
      </c>
    </row>
    <row r="3" ht="36" customHeight="1" spans="1:12">
      <c r="A3" s="15">
        <v>61000</v>
      </c>
      <c r="B3" s="15" t="s">
        <v>76</v>
      </c>
      <c r="C3" s="15" t="s">
        <v>77</v>
      </c>
      <c r="D3" s="15" t="s">
        <v>78</v>
      </c>
      <c r="E3" s="15" t="s">
        <v>79</v>
      </c>
      <c r="F3" s="15">
        <f>K3-A3</f>
        <v>11644.4</v>
      </c>
      <c r="G3" s="15">
        <f>F3/A3/3</f>
        <v>0.0636306010928961</v>
      </c>
      <c r="H3" s="15">
        <v>2017.9</v>
      </c>
      <c r="I3" s="15">
        <v>2017.9</v>
      </c>
      <c r="J3" s="15">
        <v>35</v>
      </c>
      <c r="K3" s="15">
        <f>I3*J3+H3</f>
        <v>72644.4</v>
      </c>
      <c r="L3" s="15" t="s">
        <v>80</v>
      </c>
    </row>
    <row r="5" spans="2:5">
      <c r="B5" s="15" t="s">
        <v>81</v>
      </c>
      <c r="C5" s="15" t="s">
        <v>82</v>
      </c>
      <c r="D5" s="15" t="s">
        <v>83</v>
      </c>
      <c r="E5" s="15" t="s">
        <v>84</v>
      </c>
    </row>
    <row r="6" spans="2:5">
      <c r="B6" s="15">
        <v>61000</v>
      </c>
      <c r="C6" s="15">
        <f>-SUM(B7:B42)-B6</f>
        <v>11644.4</v>
      </c>
      <c r="D6" s="15">
        <f>C6/B6/3</f>
        <v>0.0636306010928962</v>
      </c>
      <c r="E6" s="18">
        <f>IRR(B6:B42)*12</f>
        <v>0.117191453705376</v>
      </c>
    </row>
    <row r="7" spans="1:2">
      <c r="A7" s="15" t="s">
        <v>85</v>
      </c>
      <c r="B7" s="19">
        <v>-2017.9</v>
      </c>
    </row>
    <row r="8" spans="1:2">
      <c r="A8" s="15" t="s">
        <v>86</v>
      </c>
      <c r="B8" s="19">
        <v>-2017.9</v>
      </c>
    </row>
    <row r="9" spans="1:2">
      <c r="A9" s="15" t="s">
        <v>87</v>
      </c>
      <c r="B9" s="19">
        <v>-2017.9</v>
      </c>
    </row>
    <row r="10" spans="1:2">
      <c r="A10" s="15" t="s">
        <v>88</v>
      </c>
      <c r="B10" s="19">
        <v>-2017.9</v>
      </c>
    </row>
    <row r="11" spans="1:2">
      <c r="A11" s="15" t="s">
        <v>89</v>
      </c>
      <c r="B11" s="15">
        <v>-2017.9</v>
      </c>
    </row>
    <row r="12" spans="1:2">
      <c r="A12" s="15" t="s">
        <v>90</v>
      </c>
      <c r="B12" s="15">
        <v>-2017.9</v>
      </c>
    </row>
    <row r="13" spans="1:2">
      <c r="A13" s="15" t="s">
        <v>91</v>
      </c>
      <c r="B13" s="15">
        <v>-2017.9</v>
      </c>
    </row>
    <row r="14" spans="1:2">
      <c r="A14" s="15" t="s">
        <v>92</v>
      </c>
      <c r="B14" s="15">
        <v>-2017.9</v>
      </c>
    </row>
    <row r="15" spans="1:2">
      <c r="A15" s="15" t="s">
        <v>93</v>
      </c>
      <c r="B15" s="15">
        <v>-2017.9</v>
      </c>
    </row>
    <row r="16" spans="1:2">
      <c r="A16" s="15" t="s">
        <v>94</v>
      </c>
      <c r="B16" s="15">
        <v>-2017.9</v>
      </c>
    </row>
    <row r="17" spans="1:2">
      <c r="A17" s="15" t="s">
        <v>95</v>
      </c>
      <c r="B17" s="15">
        <v>-2017.9</v>
      </c>
    </row>
    <row r="18" spans="1:2">
      <c r="A18" s="15" t="s">
        <v>96</v>
      </c>
      <c r="B18" s="15">
        <v>-2017.9</v>
      </c>
    </row>
    <row r="19" spans="1:2">
      <c r="A19" s="15" t="s">
        <v>97</v>
      </c>
      <c r="B19" s="15">
        <v>-2017.9</v>
      </c>
    </row>
    <row r="20" spans="1:2">
      <c r="A20" s="15" t="s">
        <v>98</v>
      </c>
      <c r="B20" s="15">
        <v>-2017.9</v>
      </c>
    </row>
    <row r="21" spans="1:2">
      <c r="A21" s="15" t="s">
        <v>99</v>
      </c>
      <c r="B21" s="15">
        <v>-2017.9</v>
      </c>
    </row>
    <row r="22" spans="1:2">
      <c r="A22" s="15" t="s">
        <v>100</v>
      </c>
      <c r="B22" s="15">
        <v>-2017.9</v>
      </c>
    </row>
    <row r="23" spans="1:2">
      <c r="A23" s="15" t="s">
        <v>101</v>
      </c>
      <c r="B23" s="15">
        <v>-2017.9</v>
      </c>
    </row>
    <row r="24" spans="1:2">
      <c r="A24" s="15" t="s">
        <v>102</v>
      </c>
      <c r="B24" s="15">
        <v>-2017.9</v>
      </c>
    </row>
    <row r="25" spans="1:2">
      <c r="A25" s="15" t="s">
        <v>103</v>
      </c>
      <c r="B25" s="15">
        <v>-2017.9</v>
      </c>
    </row>
    <row r="26" spans="1:2">
      <c r="A26" s="15" t="s">
        <v>104</v>
      </c>
      <c r="B26" s="15">
        <v>-2017.9</v>
      </c>
    </row>
    <row r="27" spans="1:2">
      <c r="A27" s="15" t="s">
        <v>105</v>
      </c>
      <c r="B27" s="15">
        <v>-2017.9</v>
      </c>
    </row>
    <row r="28" spans="1:2">
      <c r="A28" s="15" t="s">
        <v>106</v>
      </c>
      <c r="B28" s="15">
        <v>-2017.9</v>
      </c>
    </row>
    <row r="29" spans="1:2">
      <c r="A29" s="15" t="s">
        <v>107</v>
      </c>
      <c r="B29" s="15">
        <v>-2017.9</v>
      </c>
    </row>
    <row r="30" spans="1:2">
      <c r="A30" s="15" t="s">
        <v>108</v>
      </c>
      <c r="B30" s="15">
        <v>-2017.9</v>
      </c>
    </row>
    <row r="31" spans="1:2">
      <c r="A31" s="15" t="s">
        <v>109</v>
      </c>
      <c r="B31" s="15">
        <v>-2017.9</v>
      </c>
    </row>
    <row r="32" spans="1:2">
      <c r="A32" s="15" t="s">
        <v>110</v>
      </c>
      <c r="B32" s="15">
        <v>-2017.9</v>
      </c>
    </row>
    <row r="33" spans="1:2">
      <c r="A33" s="15" t="s">
        <v>111</v>
      </c>
      <c r="B33" s="15">
        <v>-2017.9</v>
      </c>
    </row>
    <row r="34" spans="1:2">
      <c r="A34" s="15" t="s">
        <v>112</v>
      </c>
      <c r="B34" s="15">
        <v>-2017.9</v>
      </c>
    </row>
    <row r="35" spans="1:2">
      <c r="A35" s="15" t="s">
        <v>113</v>
      </c>
      <c r="B35" s="15">
        <v>-2017.9</v>
      </c>
    </row>
    <row r="36" spans="1:2">
      <c r="A36" s="15" t="s">
        <v>114</v>
      </c>
      <c r="B36" s="15">
        <v>-2017.9</v>
      </c>
    </row>
    <row r="37" spans="1:2">
      <c r="A37" s="15" t="s">
        <v>115</v>
      </c>
      <c r="B37" s="15">
        <v>-2017.9</v>
      </c>
    </row>
    <row r="38" spans="1:2">
      <c r="A38" s="15" t="s">
        <v>116</v>
      </c>
      <c r="B38" s="15">
        <v>-2017.9</v>
      </c>
    </row>
    <row r="39" spans="1:2">
      <c r="A39" s="15" t="s">
        <v>117</v>
      </c>
      <c r="B39" s="15">
        <v>-2017.9</v>
      </c>
    </row>
    <row r="40" spans="1:2">
      <c r="A40" s="15" t="s">
        <v>118</v>
      </c>
      <c r="B40" s="15">
        <v>-2017.9</v>
      </c>
    </row>
    <row r="41" spans="1:2">
      <c r="A41" s="15" t="s">
        <v>119</v>
      </c>
      <c r="B41" s="15">
        <v>-2017.9</v>
      </c>
    </row>
    <row r="42" spans="1:2">
      <c r="A42" s="15" t="s">
        <v>120</v>
      </c>
      <c r="B42" s="15">
        <v>-2017.9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F17" sqref="A1:F17"/>
    </sheetView>
  </sheetViews>
  <sheetFormatPr defaultColWidth="9" defaultRowHeight="13.5" outlineLevelCol="5"/>
  <cols>
    <col min="1" max="1" width="16.75" style="2" customWidth="1"/>
    <col min="2" max="3" width="14" style="2" customWidth="1"/>
    <col min="4" max="4" width="9" style="2"/>
    <col min="5" max="5" width="11.875" style="2" customWidth="1"/>
    <col min="6" max="16384" width="9" style="2"/>
  </cols>
  <sheetData>
    <row r="1" ht="45" customHeight="1" spans="1:6">
      <c r="A1" s="3" t="s">
        <v>121</v>
      </c>
      <c r="B1" s="4"/>
      <c r="C1" s="4"/>
      <c r="D1" s="4"/>
      <c r="E1" s="4"/>
      <c r="F1" s="5"/>
    </row>
    <row r="2" ht="36" customHeight="1" spans="1:6">
      <c r="A2" s="1"/>
      <c r="B2" s="1"/>
      <c r="C2" s="1"/>
      <c r="D2" s="1"/>
      <c r="E2" s="1"/>
      <c r="F2" s="1"/>
    </row>
    <row r="3" ht="33" customHeight="1" spans="1:6">
      <c r="A3" s="1" t="s">
        <v>122</v>
      </c>
      <c r="B3" s="1"/>
      <c r="C3" s="1"/>
      <c r="D3" s="1"/>
      <c r="E3" s="1"/>
      <c r="F3" s="1"/>
    </row>
    <row r="4" ht="23" customHeight="1" spans="1:5">
      <c r="A4" s="6"/>
      <c r="B4" s="7" t="s">
        <v>123</v>
      </c>
      <c r="C4" s="7" t="s">
        <v>82</v>
      </c>
      <c r="D4" s="7" t="s">
        <v>84</v>
      </c>
      <c r="E4" s="8" t="s">
        <v>124</v>
      </c>
    </row>
    <row r="5" spans="1:5">
      <c r="A5" s="9" t="s">
        <v>24</v>
      </c>
      <c r="B5" s="10">
        <v>10000</v>
      </c>
      <c r="C5" s="10">
        <f>-SUM(B6:B17)-B5</f>
        <v>1101.6</v>
      </c>
      <c r="D5" s="10">
        <f>IRR(B5:B17)*12</f>
        <v>0.199086621071269</v>
      </c>
      <c r="E5" s="11">
        <f>(-SUM(B6:B17)-B5)/B5/1</f>
        <v>0.11016</v>
      </c>
    </row>
    <row r="6" spans="1:5">
      <c r="A6" s="9" t="s">
        <v>85</v>
      </c>
      <c r="B6" s="10">
        <v>-1016.8</v>
      </c>
      <c r="C6" s="10"/>
      <c r="D6" s="10"/>
      <c r="E6" s="11"/>
    </row>
    <row r="7" spans="1:5">
      <c r="A7" s="9" t="s">
        <v>86</v>
      </c>
      <c r="B7" s="10">
        <v>-916.8</v>
      </c>
      <c r="C7" s="10"/>
      <c r="D7" s="10"/>
      <c r="E7" s="11"/>
    </row>
    <row r="8" spans="1:5">
      <c r="A8" s="9" t="s">
        <v>87</v>
      </c>
      <c r="B8" s="10">
        <v>-916.8</v>
      </c>
      <c r="C8" s="10"/>
      <c r="D8" s="10"/>
      <c r="E8" s="11"/>
    </row>
    <row r="9" spans="1:5">
      <c r="A9" s="9" t="s">
        <v>88</v>
      </c>
      <c r="B9" s="10">
        <v>-916.8</v>
      </c>
      <c r="C9" s="10"/>
      <c r="D9" s="10"/>
      <c r="E9" s="11"/>
    </row>
    <row r="10" spans="1:5">
      <c r="A10" s="9" t="s">
        <v>89</v>
      </c>
      <c r="B10" s="10">
        <v>-916.8</v>
      </c>
      <c r="C10" s="10"/>
      <c r="D10" s="10"/>
      <c r="E10" s="11"/>
    </row>
    <row r="11" spans="1:5">
      <c r="A11" s="9" t="s">
        <v>90</v>
      </c>
      <c r="B11" s="10">
        <v>-916.8</v>
      </c>
      <c r="C11" s="10"/>
      <c r="D11" s="10"/>
      <c r="E11" s="11"/>
    </row>
    <row r="12" spans="1:5">
      <c r="A12" s="9" t="s">
        <v>91</v>
      </c>
      <c r="B12" s="10">
        <v>-916.8</v>
      </c>
      <c r="C12" s="10"/>
      <c r="D12" s="10"/>
      <c r="E12" s="11"/>
    </row>
    <row r="13" spans="1:5">
      <c r="A13" s="9" t="s">
        <v>92</v>
      </c>
      <c r="B13" s="10">
        <v>-916.8</v>
      </c>
      <c r="C13" s="10"/>
      <c r="D13" s="10"/>
      <c r="E13" s="11"/>
    </row>
    <row r="14" spans="1:5">
      <c r="A14" s="9" t="s">
        <v>93</v>
      </c>
      <c r="B14" s="10">
        <v>-916.8</v>
      </c>
      <c r="C14" s="10"/>
      <c r="D14" s="10"/>
      <c r="E14" s="11"/>
    </row>
    <row r="15" spans="1:5">
      <c r="A15" s="9" t="s">
        <v>94</v>
      </c>
      <c r="B15" s="10">
        <v>-916.8</v>
      </c>
      <c r="C15" s="10"/>
      <c r="D15" s="10"/>
      <c r="E15" s="11"/>
    </row>
    <row r="16" spans="1:5">
      <c r="A16" s="9" t="s">
        <v>95</v>
      </c>
      <c r="B16" s="10">
        <v>-916.8</v>
      </c>
      <c r="C16" s="10"/>
      <c r="D16" s="10"/>
      <c r="E16" s="11"/>
    </row>
    <row r="17" ht="14.25" spans="1:5">
      <c r="A17" s="12" t="s">
        <v>96</v>
      </c>
      <c r="B17" s="13">
        <v>-916.8</v>
      </c>
      <c r="C17" s="13"/>
      <c r="D17" s="13"/>
      <c r="E17" s="14"/>
    </row>
    <row r="18" ht="14.25"/>
  </sheetData>
  <mergeCells count="2">
    <mergeCell ref="A1:F1"/>
    <mergeCell ref="A3:D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topLeftCell="A31" workbookViewId="0">
      <selection activeCell="H40" sqref="H40"/>
    </sheetView>
  </sheetViews>
  <sheetFormatPr defaultColWidth="9" defaultRowHeight="13.5" outlineLevelCol="4"/>
  <cols>
    <col min="1" max="1" width="16.25" style="1" customWidth="1"/>
    <col min="2" max="2" width="12.125" style="1" customWidth="1"/>
    <col min="3" max="3" width="19.625" style="1" customWidth="1"/>
    <col min="4" max="4" width="15.375" style="1" customWidth="1"/>
    <col min="5" max="5" width="14.5" style="1" customWidth="1"/>
    <col min="6" max="16384" width="9" style="1"/>
  </cols>
  <sheetData>
    <row r="1" spans="1:1">
      <c r="A1" s="1" t="s">
        <v>125</v>
      </c>
    </row>
    <row r="2" spans="1:5">
      <c r="A2" s="1" t="s">
        <v>126</v>
      </c>
      <c r="B2" s="1" t="s">
        <v>127</v>
      </c>
      <c r="C2" s="1" t="s">
        <v>82</v>
      </c>
      <c r="D2" s="1" t="s">
        <v>128</v>
      </c>
      <c r="E2" s="1" t="s">
        <v>84</v>
      </c>
    </row>
    <row r="3" spans="1:5">
      <c r="A3" s="1" t="s">
        <v>81</v>
      </c>
      <c r="B3" s="1">
        <v>10000</v>
      </c>
      <c r="C3" s="1">
        <f>-SUM(B4:B15)-B3</f>
        <v>695.1</v>
      </c>
      <c r="D3" s="1">
        <f>C3/B3/1</f>
        <v>0.06951</v>
      </c>
      <c r="E3" s="1">
        <f>IRR(B3:B15)*12</f>
        <v>0.128319335156927</v>
      </c>
    </row>
    <row r="4" spans="1:2">
      <c r="A4" s="1" t="s">
        <v>85</v>
      </c>
      <c r="B4" s="1">
        <v>-938.37</v>
      </c>
    </row>
    <row r="5" spans="1:2">
      <c r="A5" s="1" t="s">
        <v>86</v>
      </c>
      <c r="B5" s="1">
        <v>-932.84</v>
      </c>
    </row>
    <row r="6" spans="1:2">
      <c r="A6" s="1" t="s">
        <v>87</v>
      </c>
      <c r="B6" s="1">
        <v>-920.93</v>
      </c>
    </row>
    <row r="7" spans="1:2">
      <c r="A7" s="1" t="s">
        <v>88</v>
      </c>
      <c r="B7" s="1">
        <v>-914.86</v>
      </c>
    </row>
    <row r="8" spans="1:2">
      <c r="A8" s="1" t="s">
        <v>89</v>
      </c>
      <c r="B8" s="1">
        <v>-905.87</v>
      </c>
    </row>
    <row r="9" spans="1:2">
      <c r="A9" s="1" t="s">
        <v>90</v>
      </c>
      <c r="B9" s="1">
        <v>-894.83</v>
      </c>
    </row>
    <row r="10" spans="1:2">
      <c r="A10" s="1" t="s">
        <v>91</v>
      </c>
      <c r="B10" s="1">
        <v>-887.58</v>
      </c>
    </row>
    <row r="11" spans="1:2">
      <c r="A11" s="1" t="s">
        <v>92</v>
      </c>
      <c r="B11" s="1">
        <v>-877.13</v>
      </c>
    </row>
    <row r="12" spans="1:2">
      <c r="A12" s="1" t="s">
        <v>93</v>
      </c>
      <c r="B12" s="1">
        <v>-869.6</v>
      </c>
    </row>
    <row r="13" spans="1:2">
      <c r="A13" s="1" t="s">
        <v>94</v>
      </c>
      <c r="B13" s="1">
        <v>-860.61</v>
      </c>
    </row>
    <row r="14" spans="1:2">
      <c r="A14" s="1" t="s">
        <v>95</v>
      </c>
      <c r="B14" s="1">
        <v>-849.85</v>
      </c>
    </row>
    <row r="15" spans="1:2">
      <c r="A15" s="1" t="s">
        <v>96</v>
      </c>
      <c r="B15" s="1">
        <v>-842.63</v>
      </c>
    </row>
    <row r="17" spans="1:1">
      <c r="A17" s="1" t="s">
        <v>129</v>
      </c>
    </row>
    <row r="18" spans="1:5">
      <c r="A18" s="1" t="s">
        <v>126</v>
      </c>
      <c r="B18" s="1" t="s">
        <v>130</v>
      </c>
      <c r="C18" s="1" t="s">
        <v>82</v>
      </c>
      <c r="D18" s="1" t="s">
        <v>124</v>
      </c>
      <c r="E18" s="1" t="s">
        <v>84</v>
      </c>
    </row>
    <row r="19" spans="1:5">
      <c r="A19" s="1" t="s">
        <v>81</v>
      </c>
      <c r="B19" s="1">
        <v>10000</v>
      </c>
      <c r="C19" s="1">
        <f>-SUM(B20:B31)-B19</f>
        <v>758.960000000001</v>
      </c>
      <c r="D19" s="1">
        <f>C19/B19/1</f>
        <v>0.0758960000000001</v>
      </c>
      <c r="E19" s="1">
        <f>IRR(B19:B31)*12</f>
        <v>0.137254761451119</v>
      </c>
    </row>
    <row r="20" spans="1:2">
      <c r="A20" s="1" t="s">
        <v>85</v>
      </c>
      <c r="B20" s="1">
        <v>-896.58</v>
      </c>
    </row>
    <row r="21" spans="1:2">
      <c r="A21" s="1" t="s">
        <v>86</v>
      </c>
      <c r="B21" s="1">
        <v>-896.58</v>
      </c>
    </row>
    <row r="22" spans="1:2">
      <c r="A22" s="1" t="s">
        <v>87</v>
      </c>
      <c r="B22" s="1">
        <v>-896.58</v>
      </c>
    </row>
    <row r="23" spans="1:2">
      <c r="A23" s="1" t="s">
        <v>88</v>
      </c>
      <c r="B23" s="1">
        <v>-896.58</v>
      </c>
    </row>
    <row r="24" spans="1:2">
      <c r="A24" s="1" t="s">
        <v>89</v>
      </c>
      <c r="B24" s="1">
        <v>-896.58</v>
      </c>
    </row>
    <row r="25" spans="1:2">
      <c r="A25" s="1" t="s">
        <v>90</v>
      </c>
      <c r="B25" s="1">
        <v>-896.58</v>
      </c>
    </row>
    <row r="26" spans="1:2">
      <c r="A26" s="1" t="s">
        <v>91</v>
      </c>
      <c r="B26" s="1">
        <v>-896.58</v>
      </c>
    </row>
    <row r="27" spans="1:2">
      <c r="A27" s="1" t="s">
        <v>92</v>
      </c>
      <c r="B27" s="1">
        <v>-896.58</v>
      </c>
    </row>
    <row r="28" spans="1:2">
      <c r="A28" s="1" t="s">
        <v>93</v>
      </c>
      <c r="B28" s="1">
        <v>-896.58</v>
      </c>
    </row>
    <row r="29" spans="1:2">
      <c r="A29" s="1" t="s">
        <v>94</v>
      </c>
      <c r="B29" s="1">
        <v>-896.58</v>
      </c>
    </row>
    <row r="30" spans="1:2">
      <c r="A30" s="1" t="s">
        <v>95</v>
      </c>
      <c r="B30" s="1">
        <v>-896.58</v>
      </c>
    </row>
    <row r="31" spans="1:2">
      <c r="A31" s="1" t="s">
        <v>96</v>
      </c>
      <c r="B31" s="1">
        <v>-896.58</v>
      </c>
    </row>
    <row r="33" spans="1:1">
      <c r="A33" s="1" t="s">
        <v>131</v>
      </c>
    </row>
    <row r="34" spans="1:5">
      <c r="A34" s="1" t="s">
        <v>126</v>
      </c>
      <c r="B34" s="1" t="s">
        <v>132</v>
      </c>
      <c r="C34" s="1" t="s">
        <v>82</v>
      </c>
      <c r="D34" s="1" t="s">
        <v>124</v>
      </c>
      <c r="E34" s="1" t="s">
        <v>84</v>
      </c>
    </row>
    <row r="35" spans="1:5">
      <c r="A35" s="1" t="s">
        <v>81</v>
      </c>
      <c r="B35" s="1">
        <v>10000</v>
      </c>
      <c r="C35" s="1">
        <f>-SUM(B36:B45)-B35</f>
        <v>552.9</v>
      </c>
      <c r="D35" s="1">
        <f>C35/B35/(10/12)</f>
        <v>0.0663479999999999</v>
      </c>
      <c r="E35" s="1">
        <f>IRR(B35:B45)*10</f>
        <v>0.100800856731296</v>
      </c>
    </row>
    <row r="36" spans="1:2">
      <c r="A36" s="1" t="s">
        <v>85</v>
      </c>
      <c r="B36" s="1">
        <v>-1141</v>
      </c>
    </row>
    <row r="37" spans="1:2">
      <c r="A37" s="1" t="s">
        <v>86</v>
      </c>
      <c r="B37" s="1">
        <v>-1081</v>
      </c>
    </row>
    <row r="38" spans="1:2">
      <c r="A38" s="1" t="s">
        <v>87</v>
      </c>
      <c r="B38" s="1">
        <v>-1074.4</v>
      </c>
    </row>
    <row r="39" spans="1:2">
      <c r="A39" s="1" t="s">
        <v>88</v>
      </c>
      <c r="B39" s="1">
        <v>-1065.1</v>
      </c>
    </row>
    <row r="40" spans="1:2">
      <c r="A40" s="1" t="s">
        <v>89</v>
      </c>
      <c r="B40" s="1">
        <v>-1054</v>
      </c>
    </row>
    <row r="41" spans="1:2">
      <c r="A41" s="1" t="s">
        <v>90</v>
      </c>
      <c r="B41" s="1">
        <v>-1046.5</v>
      </c>
    </row>
    <row r="42" spans="1:2">
      <c r="A42" s="1" t="s">
        <v>91</v>
      </c>
      <c r="B42" s="1">
        <v>-1036</v>
      </c>
    </row>
    <row r="43" spans="1:2">
      <c r="A43" s="1" t="s">
        <v>92</v>
      </c>
      <c r="B43" s="1">
        <v>-1027.9</v>
      </c>
    </row>
    <row r="44" spans="1:2">
      <c r="A44" s="1" t="s">
        <v>93</v>
      </c>
      <c r="B44" s="1">
        <v>-1018.6</v>
      </c>
    </row>
    <row r="45" spans="1:2">
      <c r="A45" s="1" t="s">
        <v>94</v>
      </c>
      <c r="B45" s="1">
        <v>-1008.4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周高攀</vt:lpstr>
      <vt:lpstr>工伤账单</vt:lpstr>
      <vt:lpstr>私人债务</vt:lpstr>
      <vt:lpstr>京东金条</vt:lpstr>
      <vt:lpstr>王星</vt:lpstr>
      <vt:lpstr>方召军账单</vt:lpstr>
      <vt:lpstr>中信银行</vt:lpstr>
      <vt:lpstr>IRR示例</vt:lpstr>
      <vt:lpstr>小额贷快利率试算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Will</cp:lastModifiedBy>
  <dcterms:created xsi:type="dcterms:W3CDTF">2019-12-19T14:20:00Z</dcterms:created>
  <dcterms:modified xsi:type="dcterms:W3CDTF">2021-09-15T16:34:38Z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