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mano\Downloads\"/>
    </mc:Choice>
  </mc:AlternateContent>
  <xr:revisionPtr revIDLastSave="0" documentId="13_ncr:1_{FB3CBC54-DE89-4397-B144-55B7373189C1}" xr6:coauthVersionLast="37" xr6:coauthVersionMax="45" xr10:uidLastSave="{00000000-0000-0000-0000-000000000000}"/>
  <bookViews>
    <workbookView xWindow="0" yWindow="0" windowWidth="28800" windowHeight="12225" activeTab="2" xr2:uid="{00000000-000D-0000-FFFF-FFFF00000000}"/>
  </bookViews>
  <sheets>
    <sheet name="Full Factorial" sheetId="1" r:id="rId1"/>
    <sheet name="Fractional Factorial" sheetId="2" r:id="rId2"/>
    <sheet name="Experiment Plan" sheetId="3" r:id="rId3"/>
  </sheets>
  <calcPr calcId="179021"/>
</workbook>
</file>

<file path=xl/calcChain.xml><?xml version="1.0" encoding="utf-8"?>
<calcChain xmlns="http://schemas.openxmlformats.org/spreadsheetml/2006/main">
  <c r="K13" i="1" l="1"/>
  <c r="O2" i="3" l="1"/>
  <c r="O3" i="3" s="1"/>
  <c r="M13" i="2"/>
  <c r="M14" i="2" s="1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K7" i="2"/>
  <c r="E7" i="2"/>
  <c r="D7" i="2"/>
  <c r="C7" i="2"/>
  <c r="B7" i="2"/>
  <c r="K6" i="2"/>
  <c r="E6" i="2"/>
  <c r="D6" i="2"/>
  <c r="C6" i="2"/>
  <c r="B6" i="2"/>
  <c r="K5" i="2"/>
  <c r="E5" i="2"/>
  <c r="D5" i="2"/>
  <c r="C5" i="2"/>
  <c r="B5" i="2"/>
  <c r="K4" i="2"/>
  <c r="E4" i="2"/>
  <c r="D4" i="2"/>
  <c r="C4" i="2"/>
  <c r="B4" i="2"/>
  <c r="G18" i="1"/>
  <c r="G16" i="1"/>
  <c r="D11" i="1"/>
  <c r="F17" i="3" s="1"/>
  <c r="I17" i="3" s="1"/>
  <c r="C11" i="1"/>
  <c r="E18" i="3" s="1"/>
  <c r="H18" i="3" s="1"/>
  <c r="B11" i="1"/>
  <c r="G17" i="3" s="1"/>
  <c r="J17" i="3" s="1"/>
  <c r="D10" i="1"/>
  <c r="F15" i="3" s="1"/>
  <c r="I15" i="3" s="1"/>
  <c r="C10" i="1"/>
  <c r="E15" i="3" s="1"/>
  <c r="H15" i="3" s="1"/>
  <c r="B10" i="1"/>
  <c r="G16" i="3" s="1"/>
  <c r="J16" i="3" s="1"/>
  <c r="D9" i="1"/>
  <c r="F13" i="3" s="1"/>
  <c r="I13" i="3" s="1"/>
  <c r="C9" i="1"/>
  <c r="E14" i="3" s="1"/>
  <c r="H14" i="3" s="1"/>
  <c r="B9" i="1"/>
  <c r="G13" i="3" s="1"/>
  <c r="J13" i="3" s="1"/>
  <c r="D8" i="1"/>
  <c r="F11" i="3" s="1"/>
  <c r="I11" i="3" s="1"/>
  <c r="C8" i="1"/>
  <c r="E11" i="3" s="1"/>
  <c r="H11" i="3" s="1"/>
  <c r="B8" i="1"/>
  <c r="G12" i="3" s="1"/>
  <c r="J12" i="3" s="1"/>
  <c r="I7" i="1"/>
  <c r="D7" i="1"/>
  <c r="F9" i="3" s="1"/>
  <c r="I9" i="3" s="1"/>
  <c r="C7" i="1"/>
  <c r="E10" i="3" s="1"/>
  <c r="H10" i="3" s="1"/>
  <c r="B7" i="1"/>
  <c r="G9" i="3" s="1"/>
  <c r="J9" i="3" s="1"/>
  <c r="K9" i="3" s="1"/>
  <c r="I6" i="1"/>
  <c r="D15" i="1" s="1"/>
  <c r="D6" i="1"/>
  <c r="F7" i="3" s="1"/>
  <c r="I7" i="3" s="1"/>
  <c r="C6" i="1"/>
  <c r="E7" i="3" s="1"/>
  <c r="H7" i="3" s="1"/>
  <c r="B6" i="1"/>
  <c r="G8" i="3" s="1"/>
  <c r="J8" i="3" s="1"/>
  <c r="I5" i="1"/>
  <c r="C18" i="1" s="1"/>
  <c r="D5" i="1"/>
  <c r="F5" i="3" s="1"/>
  <c r="I5" i="3" s="1"/>
  <c r="C5" i="1"/>
  <c r="E6" i="3" s="1"/>
  <c r="H6" i="3" s="1"/>
  <c r="B5" i="1"/>
  <c r="G5" i="3" s="1"/>
  <c r="J5" i="3" s="1"/>
  <c r="I4" i="1"/>
  <c r="B17" i="1" s="1"/>
  <c r="D4" i="1"/>
  <c r="F4" i="3" s="1"/>
  <c r="I4" i="3" s="1"/>
  <c r="C4" i="1"/>
  <c r="E4" i="3" s="1"/>
  <c r="H4" i="3" s="1"/>
  <c r="B4" i="1"/>
  <c r="G4" i="3" s="1"/>
  <c r="J4" i="3" s="1"/>
  <c r="C13" i="1" l="1"/>
  <c r="E22" i="3" s="1"/>
  <c r="H22" i="3" s="1"/>
  <c r="C14" i="1"/>
  <c r="E23" i="3" s="1"/>
  <c r="H23" i="3" s="1"/>
  <c r="D16" i="1"/>
  <c r="F27" i="3" s="1"/>
  <c r="I27" i="3" s="1"/>
  <c r="D12" i="1"/>
  <c r="F19" i="3" s="1"/>
  <c r="I19" i="3" s="1"/>
  <c r="B12" i="1"/>
  <c r="G20" i="3" s="1"/>
  <c r="J20" i="3" s="1"/>
  <c r="K12" i="3"/>
  <c r="L12" i="3" s="1"/>
  <c r="K13" i="3"/>
  <c r="L13" i="3" s="1"/>
  <c r="K20" i="3"/>
  <c r="L20" i="3" s="1"/>
  <c r="K5" i="3"/>
  <c r="L5" i="3" s="1"/>
  <c r="K4" i="3"/>
  <c r="K8" i="3"/>
  <c r="L9" i="3"/>
  <c r="L8" i="3"/>
  <c r="K17" i="3"/>
  <c r="L17" i="3" s="1"/>
  <c r="K16" i="3"/>
  <c r="L16" i="3" s="1"/>
  <c r="L4" i="3"/>
  <c r="M6" i="2"/>
  <c r="G29" i="3"/>
  <c r="J29" i="3" s="1"/>
  <c r="K29" i="3" s="1"/>
  <c r="L29" i="3" s="1"/>
  <c r="G30" i="3"/>
  <c r="J30" i="3" s="1"/>
  <c r="K30" i="3" s="1"/>
  <c r="L30" i="3" s="1"/>
  <c r="E31" i="3"/>
  <c r="H31" i="3" s="1"/>
  <c r="E32" i="3"/>
  <c r="H32" i="3" s="1"/>
  <c r="F25" i="3"/>
  <c r="I25" i="3" s="1"/>
  <c r="F26" i="3"/>
  <c r="I26" i="3" s="1"/>
  <c r="K7" i="1"/>
  <c r="M7" i="2"/>
  <c r="L7" i="2"/>
  <c r="K6" i="1"/>
  <c r="D18" i="1" s="1"/>
  <c r="K4" i="1"/>
  <c r="B14" i="1" s="1"/>
  <c r="J6" i="1"/>
  <c r="D17" i="1" s="1"/>
  <c r="J7" i="1"/>
  <c r="J5" i="1"/>
  <c r="C15" i="1" s="1"/>
  <c r="J4" i="1"/>
  <c r="B13" i="1" s="1"/>
  <c r="L4" i="2"/>
  <c r="M5" i="2"/>
  <c r="K5" i="1"/>
  <c r="C16" i="1" s="1"/>
  <c r="B15" i="1"/>
  <c r="C17" i="1"/>
  <c r="M4" i="2"/>
  <c r="E5" i="3"/>
  <c r="H5" i="3" s="1"/>
  <c r="F6" i="3"/>
  <c r="I6" i="3" s="1"/>
  <c r="G7" i="3"/>
  <c r="J7" i="3" s="1"/>
  <c r="K7" i="3" s="1"/>
  <c r="L7" i="3" s="1"/>
  <c r="E9" i="3"/>
  <c r="H9" i="3" s="1"/>
  <c r="F10" i="3"/>
  <c r="I10" i="3" s="1"/>
  <c r="G11" i="3"/>
  <c r="J11" i="3" s="1"/>
  <c r="K11" i="3" s="1"/>
  <c r="L11" i="3" s="1"/>
  <c r="E13" i="3"/>
  <c r="H13" i="3" s="1"/>
  <c r="F14" i="3"/>
  <c r="I14" i="3" s="1"/>
  <c r="G15" i="3"/>
  <c r="J15" i="3" s="1"/>
  <c r="K15" i="3" s="1"/>
  <c r="L15" i="3" s="1"/>
  <c r="E17" i="3"/>
  <c r="H17" i="3" s="1"/>
  <c r="F18" i="3"/>
  <c r="I18" i="3" s="1"/>
  <c r="G19" i="3"/>
  <c r="J19" i="3" s="1"/>
  <c r="K19" i="3" s="1"/>
  <c r="L19" i="3" s="1"/>
  <c r="E21" i="3"/>
  <c r="H21" i="3" s="1"/>
  <c r="L6" i="2"/>
  <c r="E3" i="3"/>
  <c r="H3" i="3" s="1"/>
  <c r="G6" i="3"/>
  <c r="J6" i="3" s="1"/>
  <c r="K6" i="3" s="1"/>
  <c r="L6" i="3" s="1"/>
  <c r="E8" i="3"/>
  <c r="H8" i="3" s="1"/>
  <c r="G10" i="3"/>
  <c r="J10" i="3" s="1"/>
  <c r="K10" i="3" s="1"/>
  <c r="L10" i="3" s="1"/>
  <c r="E12" i="3"/>
  <c r="H12" i="3" s="1"/>
  <c r="G14" i="3"/>
  <c r="J14" i="3" s="1"/>
  <c r="K14" i="3" s="1"/>
  <c r="L14" i="3" s="1"/>
  <c r="E16" i="3"/>
  <c r="H16" i="3" s="1"/>
  <c r="G18" i="3"/>
  <c r="J18" i="3" s="1"/>
  <c r="K18" i="3" s="1"/>
  <c r="L18" i="3" s="1"/>
  <c r="E24" i="3"/>
  <c r="H24" i="3" s="1"/>
  <c r="C12" i="1"/>
  <c r="D13" i="1"/>
  <c r="D14" i="1"/>
  <c r="B18" i="1"/>
  <c r="L5" i="2"/>
  <c r="F3" i="3"/>
  <c r="I3" i="3" s="1"/>
  <c r="F8" i="3"/>
  <c r="I8" i="3" s="1"/>
  <c r="F12" i="3"/>
  <c r="I12" i="3" s="1"/>
  <c r="F16" i="3"/>
  <c r="I16" i="3" s="1"/>
  <c r="F20" i="3"/>
  <c r="I20" i="3" s="1"/>
  <c r="F28" i="3"/>
  <c r="I28" i="3" s="1"/>
  <c r="B16" i="1"/>
  <c r="G3" i="3"/>
  <c r="J3" i="3" s="1"/>
  <c r="K3" i="3" s="1"/>
  <c r="L3" i="3" s="1"/>
  <c r="G21" i="3" l="1"/>
  <c r="J21" i="3" s="1"/>
  <c r="K21" i="3" s="1"/>
  <c r="L21" i="3" s="1"/>
  <c r="G22" i="3"/>
  <c r="J22" i="3" s="1"/>
  <c r="K22" i="3" s="1"/>
  <c r="L22" i="3" s="1"/>
  <c r="G24" i="3"/>
  <c r="J24" i="3" s="1"/>
  <c r="K24" i="3" s="1"/>
  <c r="L24" i="3" s="1"/>
  <c r="G23" i="3"/>
  <c r="J23" i="3" s="1"/>
  <c r="K23" i="3" s="1"/>
  <c r="L23" i="3" s="1"/>
  <c r="G28" i="3"/>
  <c r="J28" i="3" s="1"/>
  <c r="K28" i="3" s="1"/>
  <c r="L28" i="3" s="1"/>
  <c r="G27" i="3"/>
  <c r="J27" i="3" s="1"/>
  <c r="K27" i="3" s="1"/>
  <c r="L27" i="3" s="1"/>
  <c r="G32" i="3"/>
  <c r="J32" i="3" s="1"/>
  <c r="K32" i="3" s="1"/>
  <c r="L32" i="3" s="1"/>
  <c r="G31" i="3"/>
  <c r="J31" i="3" s="1"/>
  <c r="K31" i="3" s="1"/>
  <c r="L31" i="3" s="1"/>
  <c r="E30" i="3"/>
  <c r="H30" i="3" s="1"/>
  <c r="E29" i="3"/>
  <c r="H29" i="3" s="1"/>
  <c r="E26" i="3"/>
  <c r="H26" i="3" s="1"/>
  <c r="E25" i="3"/>
  <c r="H25" i="3" s="1"/>
  <c r="F31" i="3"/>
  <c r="I31" i="3" s="1"/>
  <c r="F32" i="3"/>
  <c r="I32" i="3" s="1"/>
  <c r="E19" i="3"/>
  <c r="H19" i="3" s="1"/>
  <c r="E20" i="3"/>
  <c r="H20" i="3" s="1"/>
  <c r="F23" i="3"/>
  <c r="I23" i="3" s="1"/>
  <c r="F24" i="3"/>
  <c r="I24" i="3" s="1"/>
  <c r="G25" i="3"/>
  <c r="J25" i="3" s="1"/>
  <c r="K25" i="3" s="1"/>
  <c r="L25" i="3" s="1"/>
  <c r="G26" i="3"/>
  <c r="J26" i="3" s="1"/>
  <c r="K26" i="3" s="1"/>
  <c r="L26" i="3" s="1"/>
  <c r="F21" i="3"/>
  <c r="I21" i="3" s="1"/>
  <c r="F22" i="3"/>
  <c r="I22" i="3" s="1"/>
  <c r="E27" i="3"/>
  <c r="H27" i="3" s="1"/>
  <c r="E28" i="3"/>
  <c r="H28" i="3" s="1"/>
  <c r="F29" i="3"/>
  <c r="I29" i="3" s="1"/>
  <c r="F30" i="3"/>
  <c r="I30" i="3" s="1"/>
</calcChain>
</file>

<file path=xl/sharedStrings.xml><?xml version="1.0" encoding="utf-8"?>
<sst xmlns="http://schemas.openxmlformats.org/spreadsheetml/2006/main" count="379" uniqueCount="144">
  <si>
    <t>Separate C-Rates (chrg/dis), one Temperature</t>
  </si>
  <si>
    <t>DOD</t>
  </si>
  <si>
    <t>C-Rate chrg</t>
  </si>
  <si>
    <t>C-Rate dis</t>
  </si>
  <si>
    <t>Y</t>
  </si>
  <si>
    <t>min (-)</t>
  </si>
  <si>
    <t>max (+)</t>
  </si>
  <si>
    <t>mean (0)</t>
  </si>
  <si>
    <t>CCD min (--)</t>
  </si>
  <si>
    <t>CCD max (++)</t>
  </si>
  <si>
    <t>A</t>
  </si>
  <si>
    <t>B</t>
  </si>
  <si>
    <t>C</t>
  </si>
  <si>
    <t>y1</t>
  </si>
  <si>
    <t>-</t>
  </si>
  <si>
    <t>y2</t>
  </si>
  <si>
    <t>+</t>
  </si>
  <si>
    <t>y3</t>
  </si>
  <si>
    <t>y4</t>
  </si>
  <si>
    <t>Temperature</t>
  </si>
  <si>
    <t>y5</t>
  </si>
  <si>
    <t>y6</t>
  </si>
  <si>
    <t>y7</t>
  </si>
  <si>
    <t>Temperature:</t>
  </si>
  <si>
    <t>25°C</t>
  </si>
  <si>
    <t>n factors:</t>
  </si>
  <si>
    <t>y8</t>
  </si>
  <si>
    <t>SOCmean</t>
  </si>
  <si>
    <t>n full factorial</t>
  </si>
  <si>
    <t>y9</t>
  </si>
  <si>
    <t>n samples</t>
  </si>
  <si>
    <t>y10</t>
  </si>
  <si>
    <t>Calendric</t>
  </si>
  <si>
    <t>N</t>
  </si>
  <si>
    <t>--</t>
  </si>
  <si>
    <t>y11</t>
  </si>
  <si>
    <t xml:space="preserve">what is available </t>
  </si>
  <si>
    <t>alpha</t>
  </si>
  <si>
    <t>++</t>
  </si>
  <si>
    <t>y12</t>
  </si>
  <si>
    <t>20%,50%,100%</t>
  </si>
  <si>
    <t>y13</t>
  </si>
  <si>
    <t>n-Zellen</t>
  </si>
  <si>
    <t>y14</t>
  </si>
  <si>
    <t>y15</t>
  </si>
  <si>
    <t>C_SOH80:</t>
  </si>
  <si>
    <t>Cnom:</t>
  </si>
  <si>
    <t>y4 for large cells</t>
  </si>
  <si>
    <t>Teperature</t>
  </si>
  <si>
    <t>D</t>
  </si>
  <si>
    <t>y16</t>
  </si>
  <si>
    <t>y17</t>
  </si>
  <si>
    <t>Cell</t>
  </si>
  <si>
    <t>Experiment</t>
  </si>
  <si>
    <t>C-Rate Charge</t>
  </si>
  <si>
    <t>C-Rate Discharge</t>
  </si>
  <si>
    <t>DOD [%]</t>
  </si>
  <si>
    <t>Current Charge</t>
  </si>
  <si>
    <t>Current Discharge</t>
  </si>
  <si>
    <t>100 eq fullcycles :</t>
  </si>
  <si>
    <t>Ah</t>
  </si>
  <si>
    <t>MG_Farm_18650_C01</t>
  </si>
  <si>
    <t>20 eq fullcycles:</t>
  </si>
  <si>
    <t>MG_Farm_18650_C02</t>
  </si>
  <si>
    <t>MG_Farm_18650_C03</t>
  </si>
  <si>
    <t>MG_Farm_18650_C04</t>
  </si>
  <si>
    <t>MG_Farm_18650_C05</t>
  </si>
  <si>
    <t>MG_Farm_18650_C06</t>
  </si>
  <si>
    <t>MG_Farm_18650_C07</t>
  </si>
  <si>
    <t>MG_Farm_18650_C08</t>
  </si>
  <si>
    <t>MG_Farm_18650_C09</t>
  </si>
  <si>
    <t>MG_Farm_18650_C10</t>
  </si>
  <si>
    <t>MG_Farm_18650_C11</t>
  </si>
  <si>
    <t>MG_Farm_18650_C12</t>
  </si>
  <si>
    <t>MG_Farm_18650_C13</t>
  </si>
  <si>
    <t>MG_Farm_18650_C14</t>
  </si>
  <si>
    <t>MG_Farm_18650_C15</t>
  </si>
  <si>
    <t>MG_Farm_18650_C16</t>
  </si>
  <si>
    <t>MG_Farm_18650_C17</t>
  </si>
  <si>
    <t>MG_Farm_18650_C18</t>
  </si>
  <si>
    <t>MG_Farm_18650_C19</t>
  </si>
  <si>
    <t>MG_Farm_18650_C20</t>
  </si>
  <si>
    <t>MG_Farm_18650_C21</t>
  </si>
  <si>
    <t>MG_Farm_18650_C22</t>
  </si>
  <si>
    <t>MG_Farm_18650_C23</t>
  </si>
  <si>
    <t>MG_Farm_18650_C24</t>
  </si>
  <si>
    <t>MG_Farm_18650_C25</t>
  </si>
  <si>
    <t>MG_Farm_18650_C26</t>
  </si>
  <si>
    <t>MG_Farm_18650_C27</t>
  </si>
  <si>
    <t>MG_Farm_18650_C28</t>
  </si>
  <si>
    <t>MG_Farm_18650_C29</t>
  </si>
  <si>
    <t>MG_Farm_18650_C30</t>
  </si>
  <si>
    <t xml:space="preserve">DOD Ah </t>
  </si>
  <si>
    <t>cycles 2nd loop (100eq.fc)</t>
  </si>
  <si>
    <t>cycles 1st loop( 20eq.fc)</t>
  </si>
  <si>
    <t>DOD[%]</t>
  </si>
  <si>
    <t>Temperature[°C]</t>
  </si>
  <si>
    <t>MG_Farm_18650_C31</t>
  </si>
  <si>
    <t>MG_Farm_18650_C32</t>
  </si>
  <si>
    <t>MG_Farm_18650_C33</t>
  </si>
  <si>
    <t>MG_Farm_18650_C34</t>
  </si>
  <si>
    <t>MG_Farm_18650_C35</t>
  </si>
  <si>
    <t>MG_Farm_18650_C36</t>
  </si>
  <si>
    <t>MG_Farm_18650_C37</t>
  </si>
  <si>
    <t>MG_Farm_18650_C38</t>
  </si>
  <si>
    <t>MG_Farm_18650_C39</t>
  </si>
  <si>
    <t>MG_Farm_18650_C40</t>
  </si>
  <si>
    <t>MG_Farm_18650_C41</t>
  </si>
  <si>
    <t>MG_Farm_18650_C42</t>
  </si>
  <si>
    <t>MG_Farm_18650_C43</t>
  </si>
  <si>
    <t>MG_Farm_18650_C44</t>
  </si>
  <si>
    <t>MG_Farm_18650_C45</t>
  </si>
  <si>
    <t>MG_Farm_18650_C46</t>
  </si>
  <si>
    <t>MG_Farm_18650_C47</t>
  </si>
  <si>
    <t>MG_Farm_18650_C48</t>
  </si>
  <si>
    <t>Channel</t>
  </si>
  <si>
    <t>1_1</t>
  </si>
  <si>
    <t>1_2</t>
  </si>
  <si>
    <t>1_3</t>
  </si>
  <si>
    <t>1_4</t>
  </si>
  <si>
    <t>1_5</t>
  </si>
  <si>
    <t>1_6</t>
  </si>
  <si>
    <t>1_7</t>
  </si>
  <si>
    <t>1_8</t>
  </si>
  <si>
    <t>2_1</t>
  </si>
  <si>
    <t>2_2</t>
  </si>
  <si>
    <t>2_3</t>
  </si>
  <si>
    <t>2_4</t>
  </si>
  <si>
    <t>2_5</t>
  </si>
  <si>
    <t>2_6</t>
  </si>
  <si>
    <t>2_7</t>
  </si>
  <si>
    <t>2_8</t>
  </si>
  <si>
    <t>y18</t>
  </si>
  <si>
    <t>y19</t>
  </si>
  <si>
    <t>y20</t>
  </si>
  <si>
    <t>y21</t>
  </si>
  <si>
    <t>y22</t>
  </si>
  <si>
    <t>y23</t>
  </si>
  <si>
    <t>y24</t>
  </si>
  <si>
    <t>SOC [%]</t>
  </si>
  <si>
    <t>Temperature [°C]</t>
  </si>
  <si>
    <t>Voltage for SOC [V]</t>
  </si>
  <si>
    <t>Calendric Aging</t>
  </si>
  <si>
    <t>Cycled 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</si>
</sst>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B050"/>
      <name val="Calibri"/>
      <scheme val="minor"/>
    </font>
    <font>
      <sz val="11"/>
      <color rgb="FFFFC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rgb="FF00B050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50"/>
      </top>
      <bottom style="thin">
        <color auto="1"/>
      </bottom>
      <diagonal/>
    </border>
    <border>
      <left style="thin">
        <color auto="1"/>
      </left>
      <right style="medium">
        <color rgb="FF00B050"/>
      </right>
      <top style="medium">
        <color rgb="FF00B05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B05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50"/>
      </bottom>
      <diagonal/>
    </border>
    <border>
      <left style="thin">
        <color auto="1"/>
      </left>
      <right style="medium">
        <color rgb="FF00B050"/>
      </right>
      <top style="thin">
        <color auto="1"/>
      </top>
      <bottom style="medium">
        <color rgb="FF00B050"/>
      </bottom>
      <diagonal/>
    </border>
    <border>
      <left style="medium">
        <color rgb="FF00B05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50"/>
      </right>
      <top style="thin">
        <color auto="1"/>
      </top>
      <bottom/>
      <diagonal/>
    </border>
    <border>
      <left style="medium">
        <color rgb="FFFFC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C000"/>
      </right>
      <top/>
      <bottom style="thin">
        <color auto="1"/>
      </bottom>
      <diagonal/>
    </border>
    <border>
      <left style="medium">
        <color rgb="FFFFC000"/>
      </left>
      <right style="thin">
        <color auto="1"/>
      </right>
      <top style="medium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C000"/>
      </top>
      <bottom style="thin">
        <color auto="1"/>
      </bottom>
      <diagonal/>
    </border>
    <border>
      <left style="thin">
        <color auto="1"/>
      </left>
      <right style="medium">
        <color rgb="FFFFC000"/>
      </right>
      <top style="medium">
        <color rgb="FFFFC000"/>
      </top>
      <bottom style="thin">
        <color auto="1"/>
      </bottom>
      <diagonal/>
    </border>
    <border>
      <left style="medium">
        <color rgb="FFFFC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C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FFC000"/>
      </left>
      <right style="thin">
        <color auto="1"/>
      </right>
      <top style="thin">
        <color auto="1"/>
      </top>
      <bottom style="medium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C000"/>
      </bottom>
      <diagonal/>
    </border>
    <border>
      <left style="thin">
        <color auto="1"/>
      </left>
      <right style="medium">
        <color rgb="FFFFC000"/>
      </right>
      <top style="thin">
        <color auto="1"/>
      </top>
      <bottom style="medium">
        <color rgb="FFFFC000"/>
      </bottom>
      <diagonal/>
    </border>
    <border>
      <left/>
      <right/>
      <top/>
      <bottom style="thin">
        <color rgb="FF00B05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" fontId="0" fillId="0" borderId="0" xfId="0" applyNumberFormat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left"/>
    </xf>
    <xf numFmtId="0" fontId="0" fillId="0" borderId="27" xfId="0" quotePrefix="1" applyBorder="1" applyAlignment="1">
      <alignment horizontal="center"/>
    </xf>
    <xf numFmtId="0" fontId="0" fillId="0" borderId="31" xfId="0" applyBorder="1"/>
    <xf numFmtId="0" fontId="0" fillId="0" borderId="3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quotePrefix="1" applyBorder="1" applyAlignment="1">
      <alignment horizontal="center"/>
    </xf>
    <xf numFmtId="0" fontId="0" fillId="0" borderId="28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36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37" xfId="0" applyBorder="1"/>
    <xf numFmtId="0" fontId="0" fillId="0" borderId="22" xfId="0" applyBorder="1"/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1" fillId="0" borderId="40" xfId="0" applyFont="1" applyBorder="1" applyAlignment="1">
      <alignment horizontal="center"/>
    </xf>
    <xf numFmtId="0" fontId="0" fillId="0" borderId="42" xfId="0" applyBorder="1"/>
    <xf numFmtId="16" fontId="0" fillId="0" borderId="41" xfId="0" applyNumberFormat="1" applyBorder="1"/>
    <xf numFmtId="0" fontId="0" fillId="0" borderId="8" xfId="0" applyFill="1" applyBorder="1"/>
    <xf numFmtId="0" fontId="0" fillId="0" borderId="13" xfId="0" applyFill="1" applyBorder="1"/>
    <xf numFmtId="0" fontId="0" fillId="0" borderId="38" xfId="0" applyBorder="1"/>
    <xf numFmtId="0" fontId="1" fillId="0" borderId="39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2" borderId="1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247649</xdr:colOff>
      <xdr:row>3</xdr:row>
      <xdr:rowOff>38100</xdr:rowOff>
    </xdr:from>
    <xdr:to>
      <xdr:col>16</xdr:col>
      <xdr:colOff>285750</xdr:colOff>
      <xdr:row>16</xdr:row>
      <xdr:rowOff>147235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391650" y="609600"/>
          <a:ext cx="3086100" cy="2652311"/>
        </a:xfrm>
        <a:prstGeom prst="rect">
          <a:avLst/>
        </a:prstGeom>
      </xdr:spPr>
    </xdr:pic>
    <xdr:clientData/>
  </xdr:twoCellAnchor>
  <xdr:twoCellAnchor editAs="oneCell">
    <xdr:from>
      <xdr:col>12</xdr:col>
      <xdr:colOff>276224</xdr:colOff>
      <xdr:row>20</xdr:row>
      <xdr:rowOff>9525</xdr:rowOff>
    </xdr:from>
    <xdr:to>
      <xdr:col>16</xdr:col>
      <xdr:colOff>400050</xdr:colOff>
      <xdr:row>34</xdr:row>
      <xdr:rowOff>91473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9820275" y="3886200"/>
          <a:ext cx="3171825" cy="2742598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23</xdr:row>
      <xdr:rowOff>50800</xdr:rowOff>
    </xdr:from>
    <xdr:to>
      <xdr:col>10</xdr:col>
      <xdr:colOff>647699</xdr:colOff>
      <xdr:row>35</xdr:row>
      <xdr:rowOff>165100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4508500" y="4521200"/>
          <a:ext cx="50673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de-DE" sz="1100"/>
            <a:t>To keep the handling of the experiments simple,</a:t>
          </a:r>
          <a:r>
            <a:rPr lang="de-DE" sz="1100" baseline="0"/>
            <a:t> the DOD is realised by dicharging and charging the cells with a constant amount of charge during the entire experiment.  The nominal capacity (Cnom) is taken as a reference to calculate the particular DODs.</a:t>
          </a:r>
        </a:p>
        <a:p>
          <a:pPr>
            <a:defRPr/>
          </a:pPr>
          <a:r>
            <a:rPr lang="de-DE" sz="1100"/>
            <a:t>Advantage of this</a:t>
          </a:r>
          <a:r>
            <a:rPr lang="de-DE" sz="1100" baseline="0"/>
            <a:t> strategie is a closer relation to a practical application in stationary storage, where mostly is taken a specific amount.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/>
            <a:t>Drawback is, that the mean SOC of the cycling will decrease with rising degradation of the cells.</a:t>
          </a:r>
          <a:endParaRPr lang="de-DE"/>
        </a:p>
        <a:p>
          <a:pPr>
            <a:defRPr/>
          </a:pPr>
          <a:endParaRPr lang="de-DE" sz="1100" baseline="0"/>
        </a:p>
        <a:p>
          <a:pPr>
            <a:defRPr/>
          </a:pPr>
          <a:endParaRPr lang="de-DE" sz="1100"/>
        </a:p>
        <a:p>
          <a:pPr>
            <a:defRPr/>
          </a:pPr>
          <a:r>
            <a:rPr lang="de-DE" sz="1100"/>
            <a:t>Example:</a:t>
          </a:r>
          <a:endParaRPr/>
        </a:p>
        <a:p>
          <a:pPr>
            <a:defRPr/>
          </a:pPr>
          <a:r>
            <a:rPr lang="de-DE" sz="1100"/>
            <a:t>Cnom = 1.8 Ah, DOD = 50%</a:t>
          </a:r>
          <a:endParaRPr/>
        </a:p>
        <a:p>
          <a:pPr>
            <a:defRPr/>
          </a:pPr>
          <a:r>
            <a:rPr lang="de-DE" sz="1100"/>
            <a:t>Charge_dod = Cnom*(DOD/100) = 0.72 Ah</a:t>
          </a:r>
          <a:endParaRPr/>
        </a:p>
        <a:p>
          <a:pPr>
            <a:defRPr/>
          </a:pP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6"/>
  <sheetViews>
    <sheetView workbookViewId="0">
      <selection activeCell="H6" sqref="H6"/>
    </sheetView>
  </sheetViews>
  <sheetFormatPr baseColWidth="10" defaultRowHeight="15" x14ac:dyDescent="0.25"/>
  <cols>
    <col min="3" max="3" width="14.42578125" bestFit="1" customWidth="1"/>
    <col min="4" max="4" width="12.42578125" bestFit="1" customWidth="1"/>
    <col min="6" max="6" width="13.7109375" bestFit="1" customWidth="1"/>
    <col min="10" max="10" width="13.28515625" bestFit="1" customWidth="1"/>
  </cols>
  <sheetData>
    <row r="2" spans="2:21" x14ac:dyDescent="0.25">
      <c r="B2" s="76" t="s">
        <v>0</v>
      </c>
      <c r="C2" s="77"/>
      <c r="D2" s="77"/>
      <c r="E2" s="77"/>
    </row>
    <row r="3" spans="2:21" x14ac:dyDescent="0.25">
      <c r="B3" s="3" t="s">
        <v>1</v>
      </c>
      <c r="C3" s="3" t="s">
        <v>2</v>
      </c>
      <c r="D3" s="3" t="s">
        <v>3</v>
      </c>
      <c r="E3" s="3" t="s">
        <v>4</v>
      </c>
      <c r="F3" s="3"/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R3" t="s">
        <v>10</v>
      </c>
      <c r="S3" t="s">
        <v>11</v>
      </c>
      <c r="T3" t="s">
        <v>12</v>
      </c>
      <c r="U3" t="s">
        <v>4</v>
      </c>
    </row>
    <row r="4" spans="2:21" x14ac:dyDescent="0.25">
      <c r="B4" s="4">
        <f>$G$4</f>
        <v>45</v>
      </c>
      <c r="C4" s="5">
        <f t="shared" ref="C4:C5" si="0">$G$5</f>
        <v>0.5</v>
      </c>
      <c r="D4" s="6">
        <f t="shared" ref="D4:D7" si="1">$G$6</f>
        <v>1</v>
      </c>
      <c r="E4" s="7" t="s">
        <v>13</v>
      </c>
      <c r="F4" s="3" t="s">
        <v>95</v>
      </c>
      <c r="G4" s="8">
        <v>45</v>
      </c>
      <c r="H4" s="9">
        <v>65</v>
      </c>
      <c r="I4" s="9">
        <f t="shared" ref="I4:I7" si="2">((H4-G4)/2)+G4</f>
        <v>55</v>
      </c>
      <c r="J4" s="9">
        <f>I4-((I4-G4)*$K$13)</f>
        <v>38.18207169492571</v>
      </c>
      <c r="K4" s="10">
        <f>I4+((H4-I4)*$K$13)</f>
        <v>71.81792830507429</v>
      </c>
      <c r="R4" s="4" t="s">
        <v>14</v>
      </c>
      <c r="S4" s="5" t="s">
        <v>14</v>
      </c>
      <c r="T4" s="6" t="s">
        <v>14</v>
      </c>
      <c r="U4" t="s">
        <v>13</v>
      </c>
    </row>
    <row r="5" spans="2:21" x14ac:dyDescent="0.25">
      <c r="B5" s="11">
        <f>$H$4</f>
        <v>65</v>
      </c>
      <c r="C5" s="12">
        <f t="shared" si="0"/>
        <v>0.5</v>
      </c>
      <c r="D5" s="13">
        <f t="shared" si="1"/>
        <v>1</v>
      </c>
      <c r="E5" s="7" t="s">
        <v>15</v>
      </c>
      <c r="F5" s="3" t="s">
        <v>2</v>
      </c>
      <c r="G5" s="14">
        <v>0.5</v>
      </c>
      <c r="H5" s="12">
        <v>0.9</v>
      </c>
      <c r="I5" s="12">
        <f t="shared" si="2"/>
        <v>0.7</v>
      </c>
      <c r="J5" s="12">
        <f>I5-((I5-G5)*$K$13)</f>
        <v>0.36364143389851422</v>
      </c>
      <c r="K5" s="15">
        <f>I5+((H5-I5)*$K$13)</f>
        <v>1.0363585661014858</v>
      </c>
      <c r="R5" s="11" t="s">
        <v>16</v>
      </c>
      <c r="S5" s="12" t="s">
        <v>14</v>
      </c>
      <c r="T5" s="13" t="s">
        <v>14</v>
      </c>
      <c r="U5" t="s">
        <v>15</v>
      </c>
    </row>
    <row r="6" spans="2:21" x14ac:dyDescent="0.25">
      <c r="B6" s="11">
        <f>$G$4</f>
        <v>45</v>
      </c>
      <c r="C6" s="12">
        <f t="shared" ref="C6:C7" si="3">$H$5</f>
        <v>0.9</v>
      </c>
      <c r="D6" s="13">
        <f t="shared" si="1"/>
        <v>1</v>
      </c>
      <c r="E6" s="7" t="s">
        <v>17</v>
      </c>
      <c r="F6" s="3" t="s">
        <v>3</v>
      </c>
      <c r="G6" s="14">
        <v>1</v>
      </c>
      <c r="H6" s="12">
        <v>2.5</v>
      </c>
      <c r="I6" s="12">
        <f t="shared" si="2"/>
        <v>1.75</v>
      </c>
      <c r="J6" s="12">
        <f>I6-((I6-G6)*$K$13)</f>
        <v>0.48865537711942819</v>
      </c>
      <c r="K6" s="15">
        <f>I6+((H6-I6)*$K$13)</f>
        <v>3.0113446228805718</v>
      </c>
      <c r="R6" s="11" t="s">
        <v>14</v>
      </c>
      <c r="S6" s="12" t="s">
        <v>16</v>
      </c>
      <c r="T6" s="13" t="s">
        <v>14</v>
      </c>
      <c r="U6" t="s">
        <v>17</v>
      </c>
    </row>
    <row r="7" spans="2:21" x14ac:dyDescent="0.25">
      <c r="B7" s="11">
        <f>$H$4</f>
        <v>65</v>
      </c>
      <c r="C7" s="12">
        <f t="shared" si="3"/>
        <v>0.9</v>
      </c>
      <c r="D7" s="13">
        <f t="shared" si="1"/>
        <v>1</v>
      </c>
      <c r="E7" s="7" t="s">
        <v>18</v>
      </c>
      <c r="F7" s="3" t="s">
        <v>96</v>
      </c>
      <c r="G7" s="16">
        <v>25</v>
      </c>
      <c r="H7" s="17">
        <v>45</v>
      </c>
      <c r="I7" s="17">
        <f t="shared" si="2"/>
        <v>35</v>
      </c>
      <c r="J7" s="17">
        <f>I7-((I7-G7)*$K$13)</f>
        <v>18.18207169492571</v>
      </c>
      <c r="K7" s="18">
        <f>I7+((H7-I7)*$K$13)</f>
        <v>51.81792830507429</v>
      </c>
      <c r="R7" s="11" t="s">
        <v>16</v>
      </c>
      <c r="S7" s="12" t="s">
        <v>16</v>
      </c>
      <c r="T7" s="13" t="s">
        <v>14</v>
      </c>
      <c r="U7" t="s">
        <v>18</v>
      </c>
    </row>
    <row r="8" spans="2:21" x14ac:dyDescent="0.25">
      <c r="B8" s="11">
        <f>$G$4</f>
        <v>45</v>
      </c>
      <c r="C8" s="12">
        <f t="shared" ref="C8:C9" si="4">$G$5</f>
        <v>0.5</v>
      </c>
      <c r="D8" s="13">
        <f t="shared" ref="D8:D11" si="5">$H$6</f>
        <v>2.5</v>
      </c>
      <c r="E8" s="7" t="s">
        <v>20</v>
      </c>
      <c r="R8" s="11" t="s">
        <v>14</v>
      </c>
      <c r="S8" s="12" t="s">
        <v>14</v>
      </c>
      <c r="T8" s="13" t="s">
        <v>16</v>
      </c>
      <c r="U8" t="s">
        <v>20</v>
      </c>
    </row>
    <row r="9" spans="2:21" x14ac:dyDescent="0.25">
      <c r="B9" s="11">
        <f>$H$4</f>
        <v>65</v>
      </c>
      <c r="C9" s="12">
        <f t="shared" si="4"/>
        <v>0.5</v>
      </c>
      <c r="D9" s="13">
        <f t="shared" si="5"/>
        <v>2.5</v>
      </c>
      <c r="E9" s="7" t="s">
        <v>21</v>
      </c>
      <c r="G9" s="19"/>
      <c r="R9" s="11" t="s">
        <v>16</v>
      </c>
      <c r="S9" s="12" t="s">
        <v>14</v>
      </c>
      <c r="T9" s="13" t="s">
        <v>16</v>
      </c>
      <c r="U9" t="s">
        <v>21</v>
      </c>
    </row>
    <row r="10" spans="2:21" x14ac:dyDescent="0.25">
      <c r="B10" s="11">
        <f>$G$4</f>
        <v>45</v>
      </c>
      <c r="C10" s="12">
        <f t="shared" ref="C10:C11" si="6">$H$5</f>
        <v>0.9</v>
      </c>
      <c r="D10" s="13">
        <f t="shared" si="5"/>
        <v>2.5</v>
      </c>
      <c r="E10" s="7" t="s">
        <v>22</v>
      </c>
      <c r="F10" s="3" t="s">
        <v>23</v>
      </c>
      <c r="G10" t="s">
        <v>24</v>
      </c>
      <c r="J10" s="20" t="s">
        <v>25</v>
      </c>
      <c r="K10" s="21">
        <v>3</v>
      </c>
      <c r="R10" s="11" t="s">
        <v>14</v>
      </c>
      <c r="S10" s="12" t="s">
        <v>16</v>
      </c>
      <c r="T10" s="13" t="s">
        <v>16</v>
      </c>
      <c r="U10" t="s">
        <v>22</v>
      </c>
    </row>
    <row r="11" spans="2:21" x14ac:dyDescent="0.25">
      <c r="B11" s="22">
        <f>$H$4</f>
        <v>65</v>
      </c>
      <c r="C11" s="23">
        <f t="shared" si="6"/>
        <v>0.9</v>
      </c>
      <c r="D11" s="24">
        <f t="shared" si="5"/>
        <v>2.5</v>
      </c>
      <c r="E11" s="7" t="s">
        <v>26</v>
      </c>
      <c r="F11" s="3" t="s">
        <v>27</v>
      </c>
      <c r="G11" s="25">
        <v>0.5</v>
      </c>
      <c r="J11" s="26" t="s">
        <v>28</v>
      </c>
      <c r="K11" s="27">
        <v>8</v>
      </c>
      <c r="R11" s="28" t="s">
        <v>16</v>
      </c>
      <c r="S11" s="29" t="s">
        <v>16</v>
      </c>
      <c r="T11" s="30" t="s">
        <v>16</v>
      </c>
      <c r="U11" t="s">
        <v>26</v>
      </c>
    </row>
    <row r="12" spans="2:21" ht="15.75" thickBot="1" x14ac:dyDescent="0.3">
      <c r="B12" s="31">
        <f>$I$4</f>
        <v>55</v>
      </c>
      <c r="C12" s="32">
        <f t="shared" ref="C12:C14" si="7">$I$5</f>
        <v>0.7</v>
      </c>
      <c r="D12" s="33">
        <f t="shared" ref="D12:D16" si="8">$I$6</f>
        <v>1.75</v>
      </c>
      <c r="E12" s="34" t="s">
        <v>29</v>
      </c>
      <c r="J12" s="26" t="s">
        <v>30</v>
      </c>
      <c r="K12" s="27">
        <v>2</v>
      </c>
      <c r="R12" s="35">
        <v>0</v>
      </c>
      <c r="S12" s="36">
        <v>0</v>
      </c>
      <c r="T12" s="37">
        <v>0</v>
      </c>
      <c r="U12" t="s">
        <v>29</v>
      </c>
    </row>
    <row r="13" spans="2:21" ht="15.75" thickBot="1" x14ac:dyDescent="0.3">
      <c r="B13" s="38">
        <f>$J$4</f>
        <v>38.18207169492571</v>
      </c>
      <c r="C13" s="12">
        <f t="shared" si="7"/>
        <v>0.7</v>
      </c>
      <c r="D13" s="39">
        <f t="shared" si="8"/>
        <v>1.75</v>
      </c>
      <c r="E13" s="34" t="s">
        <v>31</v>
      </c>
      <c r="F13" t="s">
        <v>32</v>
      </c>
      <c r="J13" s="43" t="s">
        <v>37</v>
      </c>
      <c r="K13" s="44">
        <f>POWER(K12,(K10/4))</f>
        <v>1.681792830507429</v>
      </c>
      <c r="R13" s="42" t="s">
        <v>34</v>
      </c>
      <c r="S13" s="12">
        <v>0</v>
      </c>
      <c r="T13" s="39">
        <v>0</v>
      </c>
      <c r="U13" t="s">
        <v>31</v>
      </c>
    </row>
    <row r="14" spans="2:21" x14ac:dyDescent="0.25">
      <c r="B14" s="38">
        <f>$K$4</f>
        <v>71.81792830507429</v>
      </c>
      <c r="C14" s="12">
        <f t="shared" si="7"/>
        <v>0.7</v>
      </c>
      <c r="D14" s="39">
        <f t="shared" si="8"/>
        <v>1.75</v>
      </c>
      <c r="E14" s="34" t="s">
        <v>35</v>
      </c>
      <c r="F14" t="s">
        <v>23</v>
      </c>
      <c r="G14" t="s">
        <v>36</v>
      </c>
      <c r="R14" s="42" t="s">
        <v>38</v>
      </c>
      <c r="S14" s="12">
        <v>0</v>
      </c>
      <c r="T14" s="39">
        <v>0</v>
      </c>
      <c r="U14" t="s">
        <v>35</v>
      </c>
    </row>
    <row r="15" spans="2:21" x14ac:dyDescent="0.25">
      <c r="B15" s="38">
        <f t="shared" ref="B15:B18" si="9">$I$4</f>
        <v>55</v>
      </c>
      <c r="C15" s="12">
        <f>$J$5</f>
        <v>0.36364143389851422</v>
      </c>
      <c r="D15" s="39">
        <f t="shared" si="8"/>
        <v>1.75</v>
      </c>
      <c r="E15" s="34" t="s">
        <v>39</v>
      </c>
      <c r="F15" t="s">
        <v>27</v>
      </c>
      <c r="G15" t="s">
        <v>40</v>
      </c>
      <c r="K15" s="45"/>
      <c r="R15" s="38">
        <v>0</v>
      </c>
      <c r="S15" s="46" t="s">
        <v>34</v>
      </c>
      <c r="T15" s="39">
        <v>0</v>
      </c>
      <c r="U15" t="s">
        <v>39</v>
      </c>
    </row>
    <row r="16" spans="2:21" x14ac:dyDescent="0.25">
      <c r="B16" s="38">
        <f t="shared" si="9"/>
        <v>55</v>
      </c>
      <c r="C16" s="12">
        <f>$K$5</f>
        <v>1.0363585661014858</v>
      </c>
      <c r="D16" s="39">
        <f t="shared" si="8"/>
        <v>1.75</v>
      </c>
      <c r="E16" s="34" t="s">
        <v>41</v>
      </c>
      <c r="F16" t="s">
        <v>42</v>
      </c>
      <c r="G16">
        <f>3*3*2</f>
        <v>18</v>
      </c>
      <c r="R16" s="38">
        <v>0</v>
      </c>
      <c r="S16" s="46" t="s">
        <v>38</v>
      </c>
      <c r="T16" s="39">
        <v>0</v>
      </c>
      <c r="U16" t="s">
        <v>41</v>
      </c>
    </row>
    <row r="17" spans="2:21" x14ac:dyDescent="0.25">
      <c r="B17" s="38">
        <f t="shared" si="9"/>
        <v>55</v>
      </c>
      <c r="C17" s="12">
        <f t="shared" ref="C17:C18" si="10">$I$5</f>
        <v>0.7</v>
      </c>
      <c r="D17" s="39">
        <f>$J$6</f>
        <v>0.48865537711942819</v>
      </c>
      <c r="E17" s="34" t="s">
        <v>43</v>
      </c>
      <c r="G17" s="2"/>
      <c r="R17" s="38">
        <v>0</v>
      </c>
      <c r="S17" s="12">
        <v>0</v>
      </c>
      <c r="T17" s="47" t="s">
        <v>34</v>
      </c>
      <c r="U17" t="s">
        <v>43</v>
      </c>
    </row>
    <row r="18" spans="2:21" x14ac:dyDescent="0.25">
      <c r="B18" s="48">
        <f t="shared" si="9"/>
        <v>55</v>
      </c>
      <c r="C18" s="49">
        <f t="shared" si="10"/>
        <v>0.7</v>
      </c>
      <c r="D18" s="50">
        <f>$K$6</f>
        <v>3.0113446228805718</v>
      </c>
      <c r="E18" s="34" t="s">
        <v>44</v>
      </c>
      <c r="F18" t="s">
        <v>45</v>
      </c>
      <c r="G18" s="2">
        <f>1.8*0.8</f>
        <v>1.4400000000000002</v>
      </c>
      <c r="R18" s="48">
        <v>0</v>
      </c>
      <c r="S18" s="49">
        <v>0</v>
      </c>
      <c r="T18" s="51" t="s">
        <v>38</v>
      </c>
      <c r="U18" t="s">
        <v>44</v>
      </c>
    </row>
    <row r="19" spans="2:21" x14ac:dyDescent="0.25">
      <c r="F19" t="s">
        <v>46</v>
      </c>
      <c r="G19">
        <v>1.8</v>
      </c>
    </row>
    <row r="20" spans="2:21" x14ac:dyDescent="0.25">
      <c r="B20" s="1"/>
      <c r="C20" s="2"/>
      <c r="D20" s="2"/>
      <c r="E20" s="2"/>
    </row>
    <row r="21" spans="2:21" x14ac:dyDescent="0.25">
      <c r="B21" s="3"/>
      <c r="C21" s="3"/>
      <c r="D21" s="3"/>
      <c r="E21" s="3"/>
      <c r="F21" t="s">
        <v>47</v>
      </c>
    </row>
    <row r="22" spans="2:21" x14ac:dyDescent="0.25">
      <c r="B22" s="3"/>
      <c r="C22" s="3"/>
      <c r="D22" s="3"/>
      <c r="E22" s="7"/>
      <c r="R22" t="s">
        <v>10</v>
      </c>
      <c r="S22" t="s">
        <v>11</v>
      </c>
      <c r="T22" t="s">
        <v>12</v>
      </c>
    </row>
    <row r="23" spans="2:21" x14ac:dyDescent="0.25">
      <c r="B23" s="3"/>
      <c r="C23" s="3"/>
      <c r="D23" s="3"/>
      <c r="E23" s="7"/>
      <c r="R23" t="s">
        <v>14</v>
      </c>
      <c r="S23" t="s">
        <v>14</v>
      </c>
      <c r="T23" t="s">
        <v>16</v>
      </c>
      <c r="U23" t="s">
        <v>20</v>
      </c>
    </row>
    <row r="24" spans="2:21" x14ac:dyDescent="0.25">
      <c r="B24" s="3"/>
      <c r="C24" s="3"/>
      <c r="D24" s="3"/>
      <c r="E24" s="7"/>
      <c r="R24" t="s">
        <v>16</v>
      </c>
      <c r="S24" t="s">
        <v>14</v>
      </c>
      <c r="T24" t="s">
        <v>14</v>
      </c>
      <c r="U24" t="s">
        <v>15</v>
      </c>
    </row>
    <row r="25" spans="2:21" x14ac:dyDescent="0.25">
      <c r="B25" s="3"/>
      <c r="C25" s="3"/>
      <c r="D25" s="3"/>
      <c r="E25" s="7"/>
      <c r="R25" t="s">
        <v>14</v>
      </c>
      <c r="S25" t="s">
        <v>16</v>
      </c>
      <c r="T25" t="s">
        <v>14</v>
      </c>
      <c r="U25" t="s">
        <v>17</v>
      </c>
    </row>
    <row r="26" spans="2:21" x14ac:dyDescent="0.25">
      <c r="B26" s="3"/>
      <c r="C26" s="3"/>
      <c r="D26" s="3"/>
      <c r="E26" s="7"/>
      <c r="R26" t="s">
        <v>16</v>
      </c>
      <c r="S26" t="s">
        <v>16</v>
      </c>
      <c r="T26" t="s">
        <v>16</v>
      </c>
      <c r="U26" t="s">
        <v>26</v>
      </c>
    </row>
    <row r="27" spans="2:21" x14ac:dyDescent="0.25">
      <c r="B27" s="3"/>
      <c r="C27" s="3"/>
      <c r="D27" s="3"/>
      <c r="E27" s="7"/>
    </row>
    <row r="28" spans="2:21" x14ac:dyDescent="0.25">
      <c r="B28" s="3"/>
      <c r="C28" s="3"/>
      <c r="D28" s="3"/>
      <c r="E28" s="7"/>
    </row>
    <row r="29" spans="2:21" x14ac:dyDescent="0.25">
      <c r="B29" s="3"/>
      <c r="C29" s="3"/>
      <c r="D29" s="3"/>
      <c r="E29" s="7"/>
    </row>
    <row r="30" spans="2:21" x14ac:dyDescent="0.25">
      <c r="B30" s="3"/>
      <c r="C30" s="3"/>
      <c r="D30" s="3"/>
      <c r="E30" s="34"/>
    </row>
    <row r="31" spans="2:21" x14ac:dyDescent="0.25">
      <c r="B31" s="3"/>
      <c r="C31" s="3"/>
      <c r="D31" s="3"/>
      <c r="E31" s="34"/>
      <c r="F31" s="25"/>
    </row>
    <row r="32" spans="2:21" x14ac:dyDescent="0.25">
      <c r="B32" s="3"/>
      <c r="C32" s="3"/>
      <c r="D32" s="3"/>
      <c r="E32" s="34"/>
      <c r="F32" s="25"/>
    </row>
    <row r="33" spans="2:18" x14ac:dyDescent="0.25">
      <c r="B33" s="3"/>
      <c r="C33" s="3"/>
      <c r="D33" s="3"/>
      <c r="E33" s="34"/>
      <c r="F33" s="25"/>
    </row>
    <row r="34" spans="2:18" x14ac:dyDescent="0.25">
      <c r="B34" s="3"/>
      <c r="C34" s="3"/>
      <c r="D34" s="3"/>
      <c r="E34" s="34"/>
    </row>
    <row r="35" spans="2:18" x14ac:dyDescent="0.25">
      <c r="B35" s="3"/>
      <c r="C35" s="3"/>
      <c r="D35" s="3"/>
      <c r="E35" s="34"/>
    </row>
    <row r="36" spans="2:18" x14ac:dyDescent="0.25">
      <c r="B36" s="3"/>
      <c r="C36" s="3"/>
      <c r="D36" s="3"/>
      <c r="E36" s="34"/>
    </row>
    <row r="37" spans="2:18" x14ac:dyDescent="0.25">
      <c r="B37" s="2"/>
      <c r="C37" s="2"/>
      <c r="D37" s="2"/>
      <c r="E37" s="2"/>
      <c r="F37" s="25"/>
    </row>
    <row r="38" spans="2:18" x14ac:dyDescent="0.25">
      <c r="B38" s="2"/>
      <c r="C38" s="2"/>
      <c r="D38" s="2"/>
      <c r="E38" s="2"/>
      <c r="F38" s="25"/>
    </row>
    <row r="39" spans="2:18" x14ac:dyDescent="0.25">
      <c r="F39" s="25"/>
    </row>
    <row r="44" spans="2:18" x14ac:dyDescent="0.25">
      <c r="F44" s="25"/>
    </row>
    <row r="45" spans="2:18" x14ac:dyDescent="0.25">
      <c r="F45" s="25"/>
    </row>
    <row r="46" spans="2:18" x14ac:dyDescent="0.25">
      <c r="F46" s="25"/>
      <c r="R46" s="2"/>
    </row>
  </sheetData>
  <mergeCells count="1">
    <mergeCell ref="B2:E2"/>
  </mergeCells>
  <pageMargins left="0.7" right="0.7" top="0.78740157500000008" bottom="0.78740157500000008" header="0.3" footer="0.3"/>
  <pageSetup paperSize="9" firstPageNumber="429496729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20"/>
  <sheetViews>
    <sheetView workbookViewId="0">
      <selection activeCell="F20" sqref="F20"/>
    </sheetView>
  </sheetViews>
  <sheetFormatPr baseColWidth="10" defaultRowHeight="15" x14ac:dyDescent="0.25"/>
  <cols>
    <col min="5" max="5" width="12.42578125" bestFit="1" customWidth="1"/>
    <col min="18" max="18" width="11.42578125" style="52"/>
    <col min="19" max="22" width="11.42578125" style="3"/>
  </cols>
  <sheetData>
    <row r="2" spans="2:22" x14ac:dyDescent="0.25">
      <c r="B2" s="76" t="s">
        <v>0</v>
      </c>
      <c r="C2" s="77"/>
      <c r="D2" s="77"/>
      <c r="E2" s="77"/>
    </row>
    <row r="3" spans="2:22" x14ac:dyDescent="0.25">
      <c r="B3" s="3" t="s">
        <v>1</v>
      </c>
      <c r="C3" s="3" t="s">
        <v>2</v>
      </c>
      <c r="D3" s="3" t="s">
        <v>3</v>
      </c>
      <c r="E3" s="3" t="s">
        <v>48</v>
      </c>
      <c r="F3" s="3" t="s">
        <v>4</v>
      </c>
      <c r="H3" s="3"/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R3" s="52" t="s">
        <v>10</v>
      </c>
      <c r="S3" s="3" t="s">
        <v>11</v>
      </c>
      <c r="T3" s="3" t="s">
        <v>12</v>
      </c>
      <c r="U3" s="3" t="s">
        <v>49</v>
      </c>
      <c r="V3" s="3" t="s">
        <v>4</v>
      </c>
    </row>
    <row r="4" spans="2:22" x14ac:dyDescent="0.25">
      <c r="B4" s="8">
        <f>$I$4</f>
        <v>50</v>
      </c>
      <c r="C4" s="9">
        <f t="shared" ref="C4:C5" si="0">$I$5</f>
        <v>0.5</v>
      </c>
      <c r="D4" s="9">
        <f t="shared" ref="D4:D7" si="1">$I$6</f>
        <v>0.5</v>
      </c>
      <c r="E4" s="10">
        <f>$J$7</f>
        <v>45</v>
      </c>
      <c r="F4" s="3" t="s">
        <v>13</v>
      </c>
      <c r="H4" s="3" t="s">
        <v>1</v>
      </c>
      <c r="I4" s="8">
        <v>50</v>
      </c>
      <c r="J4" s="9">
        <v>90</v>
      </c>
      <c r="K4" s="9">
        <f t="shared" ref="K4:K7" si="2">((J4-I4)/2)+I4</f>
        <v>70</v>
      </c>
      <c r="L4" s="9">
        <f t="shared" ref="L4:L7" si="3">K4-((K4-I4)*$M$14)</f>
        <v>41.715728752538098</v>
      </c>
      <c r="M4" s="10">
        <f t="shared" ref="M4:M7" si="4">K4+((J4-K4)*$M$14)</f>
        <v>98.284271247461902</v>
      </c>
      <c r="R4" s="52" t="s">
        <v>14</v>
      </c>
      <c r="S4" s="3" t="s">
        <v>14</v>
      </c>
      <c r="T4" s="3" t="s">
        <v>14</v>
      </c>
      <c r="U4" s="3" t="s">
        <v>16</v>
      </c>
      <c r="V4" s="3" t="s">
        <v>13</v>
      </c>
    </row>
    <row r="5" spans="2:22" x14ac:dyDescent="0.25">
      <c r="B5" s="14">
        <f>$J$4</f>
        <v>90</v>
      </c>
      <c r="C5" s="12">
        <f t="shared" si="0"/>
        <v>0.5</v>
      </c>
      <c r="D5" s="12">
        <f t="shared" si="1"/>
        <v>0.5</v>
      </c>
      <c r="E5" s="15">
        <f t="shared" ref="E5:E10" si="5">$I$7</f>
        <v>25</v>
      </c>
      <c r="F5" s="3" t="s">
        <v>15</v>
      </c>
      <c r="H5" s="3" t="s">
        <v>2</v>
      </c>
      <c r="I5" s="14">
        <v>0.5</v>
      </c>
      <c r="J5" s="12">
        <v>1</v>
      </c>
      <c r="K5" s="12">
        <f t="shared" si="2"/>
        <v>0.75</v>
      </c>
      <c r="L5" s="12">
        <f t="shared" si="3"/>
        <v>0.39644660940672621</v>
      </c>
      <c r="M5" s="15">
        <f t="shared" si="4"/>
        <v>1.1035533905932737</v>
      </c>
      <c r="N5" s="2"/>
      <c r="R5" s="52" t="s">
        <v>16</v>
      </c>
      <c r="S5" s="3" t="s">
        <v>14</v>
      </c>
      <c r="T5" s="3" t="s">
        <v>14</v>
      </c>
      <c r="U5" s="3" t="s">
        <v>14</v>
      </c>
      <c r="V5" s="3" t="s">
        <v>15</v>
      </c>
    </row>
    <row r="6" spans="2:22" x14ac:dyDescent="0.25">
      <c r="B6" s="14">
        <f>$I$4</f>
        <v>50</v>
      </c>
      <c r="C6" s="12">
        <f t="shared" ref="C6:C7" si="6">$J$5</f>
        <v>1</v>
      </c>
      <c r="D6" s="12">
        <f t="shared" si="1"/>
        <v>0.5</v>
      </c>
      <c r="E6" s="15">
        <f t="shared" si="5"/>
        <v>25</v>
      </c>
      <c r="F6" s="3" t="s">
        <v>17</v>
      </c>
      <c r="H6" s="3" t="s">
        <v>3</v>
      </c>
      <c r="I6" s="14">
        <v>0.5</v>
      </c>
      <c r="J6" s="12">
        <v>2</v>
      </c>
      <c r="K6" s="12">
        <f t="shared" si="2"/>
        <v>1.25</v>
      </c>
      <c r="L6" s="12">
        <f t="shared" si="3"/>
        <v>0.18933982822017859</v>
      </c>
      <c r="M6" s="15">
        <f t="shared" si="4"/>
        <v>2.3106601717798214</v>
      </c>
      <c r="N6" s="2"/>
      <c r="R6" s="52" t="s">
        <v>14</v>
      </c>
      <c r="S6" s="3" t="s">
        <v>16</v>
      </c>
      <c r="T6" s="3" t="s">
        <v>14</v>
      </c>
      <c r="U6" s="3" t="s">
        <v>14</v>
      </c>
      <c r="V6" s="3" t="s">
        <v>17</v>
      </c>
    </row>
    <row r="7" spans="2:22" x14ac:dyDescent="0.25">
      <c r="B7" s="14">
        <f>$J$4</f>
        <v>90</v>
      </c>
      <c r="C7" s="12">
        <f t="shared" si="6"/>
        <v>1</v>
      </c>
      <c r="D7" s="12">
        <f t="shared" si="1"/>
        <v>0.5</v>
      </c>
      <c r="E7" s="15">
        <f t="shared" ref="E7:E8" si="7">$J$7</f>
        <v>45</v>
      </c>
      <c r="F7" s="3" t="s">
        <v>18</v>
      </c>
      <c r="H7" s="3" t="s">
        <v>19</v>
      </c>
      <c r="I7" s="16">
        <v>25</v>
      </c>
      <c r="J7" s="17">
        <v>45</v>
      </c>
      <c r="K7" s="17">
        <f t="shared" si="2"/>
        <v>35</v>
      </c>
      <c r="L7" s="17">
        <f t="shared" si="3"/>
        <v>20.857864376269049</v>
      </c>
      <c r="M7" s="18">
        <f t="shared" si="4"/>
        <v>49.142135623730951</v>
      </c>
      <c r="N7" s="2"/>
      <c r="R7" s="52" t="s">
        <v>16</v>
      </c>
      <c r="S7" s="3" t="s">
        <v>16</v>
      </c>
      <c r="T7" s="3" t="s">
        <v>14</v>
      </c>
      <c r="U7" s="3" t="s">
        <v>16</v>
      </c>
      <c r="V7" s="3" t="s">
        <v>18</v>
      </c>
    </row>
    <row r="8" spans="2:22" x14ac:dyDescent="0.25">
      <c r="B8" s="14">
        <f>$I$4</f>
        <v>50</v>
      </c>
      <c r="C8" s="12">
        <f t="shared" ref="C8:C9" si="8">$I$5</f>
        <v>0.5</v>
      </c>
      <c r="D8" s="12">
        <f t="shared" ref="D8:D11" si="9">$J$6</f>
        <v>2</v>
      </c>
      <c r="E8" s="15">
        <f t="shared" si="7"/>
        <v>45</v>
      </c>
      <c r="F8" s="3" t="s">
        <v>20</v>
      </c>
      <c r="N8" s="2"/>
      <c r="R8" s="52" t="s">
        <v>14</v>
      </c>
      <c r="S8" s="3" t="s">
        <v>14</v>
      </c>
      <c r="T8" s="3" t="s">
        <v>16</v>
      </c>
      <c r="U8" s="3" t="s">
        <v>16</v>
      </c>
      <c r="V8" s="3" t="s">
        <v>20</v>
      </c>
    </row>
    <row r="9" spans="2:22" x14ac:dyDescent="0.25">
      <c r="B9" s="14">
        <f>$J$4</f>
        <v>90</v>
      </c>
      <c r="C9" s="12">
        <f t="shared" si="8"/>
        <v>0.5</v>
      </c>
      <c r="D9" s="12">
        <f t="shared" si="9"/>
        <v>2</v>
      </c>
      <c r="E9" s="15">
        <f t="shared" si="5"/>
        <v>25</v>
      </c>
      <c r="F9" s="3" t="s">
        <v>21</v>
      </c>
      <c r="I9" s="19"/>
      <c r="N9" s="2"/>
      <c r="R9" s="52" t="s">
        <v>16</v>
      </c>
      <c r="S9" s="3" t="s">
        <v>14</v>
      </c>
      <c r="T9" s="3" t="s">
        <v>16</v>
      </c>
      <c r="U9" s="3" t="s">
        <v>14</v>
      </c>
      <c r="V9" s="3" t="s">
        <v>21</v>
      </c>
    </row>
    <row r="10" spans="2:22" x14ac:dyDescent="0.25">
      <c r="B10" s="14">
        <f>$I$4</f>
        <v>50</v>
      </c>
      <c r="C10" s="12">
        <f t="shared" ref="C10:C11" si="10">$J$5</f>
        <v>1</v>
      </c>
      <c r="D10" s="12">
        <f t="shared" si="9"/>
        <v>2</v>
      </c>
      <c r="E10" s="15">
        <f t="shared" si="5"/>
        <v>25</v>
      </c>
      <c r="F10" s="3" t="s">
        <v>22</v>
      </c>
      <c r="L10" s="20" t="s">
        <v>25</v>
      </c>
      <c r="M10" s="21">
        <v>4</v>
      </c>
      <c r="R10" s="52" t="s">
        <v>14</v>
      </c>
      <c r="S10" s="3" t="s">
        <v>16</v>
      </c>
      <c r="T10" s="3" t="s">
        <v>16</v>
      </c>
      <c r="U10" s="3" t="s">
        <v>14</v>
      </c>
      <c r="V10" s="3" t="s">
        <v>22</v>
      </c>
    </row>
    <row r="11" spans="2:22" x14ac:dyDescent="0.25">
      <c r="B11" s="16">
        <f>$J$4</f>
        <v>90</v>
      </c>
      <c r="C11" s="17">
        <f t="shared" si="10"/>
        <v>1</v>
      </c>
      <c r="D11" s="17">
        <f t="shared" si="9"/>
        <v>2</v>
      </c>
      <c r="E11" s="18">
        <f>$J$7</f>
        <v>45</v>
      </c>
      <c r="F11" s="3" t="s">
        <v>26</v>
      </c>
      <c r="L11" s="26" t="s">
        <v>28</v>
      </c>
      <c r="M11" s="27">
        <v>8</v>
      </c>
      <c r="R11" s="52" t="s">
        <v>16</v>
      </c>
      <c r="S11" s="3" t="s">
        <v>16</v>
      </c>
      <c r="T11" s="3" t="s">
        <v>16</v>
      </c>
      <c r="U11" s="3" t="s">
        <v>16</v>
      </c>
      <c r="V11" s="3" t="s">
        <v>26</v>
      </c>
    </row>
    <row r="12" spans="2:22" x14ac:dyDescent="0.25">
      <c r="B12" s="3"/>
      <c r="C12" s="3"/>
      <c r="D12" s="3"/>
      <c r="E12" s="34"/>
      <c r="F12" s="3" t="s">
        <v>29</v>
      </c>
      <c r="L12" s="26" t="s">
        <v>30</v>
      </c>
      <c r="M12" s="27">
        <v>2</v>
      </c>
      <c r="R12" s="52">
        <v>0</v>
      </c>
      <c r="S12" s="3">
        <v>0</v>
      </c>
      <c r="T12" s="3">
        <v>0</v>
      </c>
      <c r="U12" s="3">
        <v>0</v>
      </c>
      <c r="V12" s="3" t="s">
        <v>29</v>
      </c>
    </row>
    <row r="13" spans="2:22" x14ac:dyDescent="0.25">
      <c r="B13" s="3"/>
      <c r="C13" s="3"/>
      <c r="D13" s="3"/>
      <c r="E13" s="34"/>
      <c r="F13" s="3" t="s">
        <v>31</v>
      </c>
      <c r="L13" s="40" t="s">
        <v>33</v>
      </c>
      <c r="M13" s="41">
        <f>M11+(2*M10)+M12</f>
        <v>18</v>
      </c>
      <c r="R13" s="53" t="s">
        <v>34</v>
      </c>
      <c r="S13" s="3">
        <v>0</v>
      </c>
      <c r="T13" s="3">
        <v>0</v>
      </c>
      <c r="U13" s="3">
        <v>0</v>
      </c>
      <c r="V13" s="3" t="s">
        <v>31</v>
      </c>
    </row>
    <row r="14" spans="2:22" x14ac:dyDescent="0.25">
      <c r="B14" s="3"/>
      <c r="C14" s="3"/>
      <c r="D14" s="3"/>
      <c r="E14" s="34"/>
      <c r="F14" s="3" t="s">
        <v>35</v>
      </c>
      <c r="G14" s="1"/>
      <c r="L14" s="43" t="s">
        <v>37</v>
      </c>
      <c r="M14" s="44">
        <f>SQRT(0.5*(SQRT(M13*M11)-M11))</f>
        <v>1.4142135623730951</v>
      </c>
      <c r="R14" s="53" t="s">
        <v>38</v>
      </c>
      <c r="S14" s="3">
        <v>0</v>
      </c>
      <c r="T14" s="3">
        <v>0</v>
      </c>
      <c r="U14" s="3">
        <v>0</v>
      </c>
      <c r="V14" s="3" t="s">
        <v>35</v>
      </c>
    </row>
    <row r="15" spans="2:22" x14ac:dyDescent="0.25">
      <c r="B15" s="3"/>
      <c r="C15" s="3"/>
      <c r="D15" s="3"/>
      <c r="E15" s="34"/>
      <c r="F15" s="3" t="s">
        <v>39</v>
      </c>
      <c r="K15" s="45"/>
      <c r="R15" s="52">
        <v>0</v>
      </c>
      <c r="S15" s="54" t="s">
        <v>34</v>
      </c>
      <c r="T15" s="3">
        <v>0</v>
      </c>
      <c r="U15" s="3">
        <v>0</v>
      </c>
      <c r="V15" s="3" t="s">
        <v>39</v>
      </c>
    </row>
    <row r="16" spans="2:22" x14ac:dyDescent="0.25">
      <c r="B16" s="3"/>
      <c r="C16" s="3"/>
      <c r="D16" s="3"/>
      <c r="E16" s="34"/>
      <c r="F16" s="3" t="s">
        <v>41</v>
      </c>
      <c r="R16" s="52">
        <v>0</v>
      </c>
      <c r="S16" s="54" t="s">
        <v>38</v>
      </c>
      <c r="T16" s="3">
        <v>0</v>
      </c>
      <c r="U16" s="3">
        <v>0</v>
      </c>
      <c r="V16" s="3" t="s">
        <v>41</v>
      </c>
    </row>
    <row r="17" spans="2:22" x14ac:dyDescent="0.25">
      <c r="B17" s="3"/>
      <c r="C17" s="3"/>
      <c r="D17" s="3"/>
      <c r="E17" s="34"/>
      <c r="F17" s="3" t="s">
        <v>43</v>
      </c>
      <c r="G17" s="55"/>
      <c r="R17" s="52">
        <v>0</v>
      </c>
      <c r="S17" s="3">
        <v>0</v>
      </c>
      <c r="T17" s="54" t="s">
        <v>34</v>
      </c>
      <c r="U17" s="3">
        <v>0</v>
      </c>
      <c r="V17" s="3" t="s">
        <v>43</v>
      </c>
    </row>
    <row r="18" spans="2:22" x14ac:dyDescent="0.25">
      <c r="B18" s="3"/>
      <c r="C18" s="3"/>
      <c r="D18" s="3"/>
      <c r="E18" s="34"/>
      <c r="F18" s="3" t="s">
        <v>44</v>
      </c>
      <c r="R18" s="52">
        <v>0</v>
      </c>
      <c r="S18" s="3">
        <v>0</v>
      </c>
      <c r="T18" s="54" t="s">
        <v>38</v>
      </c>
      <c r="U18" s="3">
        <v>0</v>
      </c>
      <c r="V18" s="3" t="s">
        <v>44</v>
      </c>
    </row>
    <row r="19" spans="2:22" x14ac:dyDescent="0.25">
      <c r="F19" s="3" t="s">
        <v>50</v>
      </c>
      <c r="R19" s="52">
        <v>0</v>
      </c>
      <c r="S19" s="3">
        <v>0</v>
      </c>
      <c r="T19" s="3">
        <v>0</v>
      </c>
      <c r="U19" s="54" t="s">
        <v>34</v>
      </c>
      <c r="V19" s="3" t="s">
        <v>50</v>
      </c>
    </row>
    <row r="20" spans="2:22" x14ac:dyDescent="0.25">
      <c r="F20" s="3" t="s">
        <v>51</v>
      </c>
      <c r="R20" s="52">
        <v>0</v>
      </c>
      <c r="S20" s="3">
        <v>0</v>
      </c>
      <c r="T20" s="3">
        <v>0</v>
      </c>
      <c r="U20" s="54" t="s">
        <v>38</v>
      </c>
      <c r="V20" s="3" t="s">
        <v>51</v>
      </c>
    </row>
  </sheetData>
  <mergeCells count="1">
    <mergeCell ref="B2:E2"/>
  </mergeCells>
  <pageMargins left="0.7" right="0.7" top="0.78740157500000008" bottom="0.78740157500000008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67"/>
  <sheetViews>
    <sheetView tabSelected="1" workbookViewId="0">
      <selection activeCell="B33" sqref="B33"/>
    </sheetView>
  </sheetViews>
  <sheetFormatPr baseColWidth="10" defaultRowHeight="15" x14ac:dyDescent="0.25"/>
  <cols>
    <col min="2" max="2" width="22.140625" bestFit="1" customWidth="1"/>
    <col min="3" max="3" width="22.140625" style="59" customWidth="1"/>
    <col min="5" max="5" width="16.42578125" bestFit="1" customWidth="1"/>
    <col min="6" max="6" width="15.85546875" bestFit="1" customWidth="1"/>
    <col min="7" max="7" width="18.140625" bestFit="1" customWidth="1"/>
    <col min="8" max="8" width="14.28515625" bestFit="1" customWidth="1"/>
    <col min="9" max="9" width="16.85546875" bestFit="1" customWidth="1"/>
    <col min="10" max="10" width="13.42578125" bestFit="1" customWidth="1"/>
    <col min="11" max="11" width="22.28515625" bestFit="1" customWidth="1"/>
    <col min="12" max="12" width="24" bestFit="1" customWidth="1"/>
    <col min="14" max="14" width="14.42578125" bestFit="1" customWidth="1"/>
  </cols>
  <sheetData>
    <row r="1" spans="2:16" ht="15.75" thickBot="1" x14ac:dyDescent="0.3">
      <c r="B1" s="78" t="s">
        <v>143</v>
      </c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2:16" ht="15.75" thickBot="1" x14ac:dyDescent="0.3">
      <c r="B2" s="62" t="s">
        <v>52</v>
      </c>
      <c r="C2" s="69" t="s">
        <v>115</v>
      </c>
      <c r="D2" s="63" t="s">
        <v>53</v>
      </c>
      <c r="E2" s="63" t="s">
        <v>54</v>
      </c>
      <c r="F2" s="63" t="s">
        <v>55</v>
      </c>
      <c r="G2" s="63" t="s">
        <v>56</v>
      </c>
      <c r="H2" s="63" t="s">
        <v>57</v>
      </c>
      <c r="I2" s="63" t="s">
        <v>58</v>
      </c>
      <c r="J2" s="63" t="s">
        <v>92</v>
      </c>
      <c r="K2" s="63" t="s">
        <v>94</v>
      </c>
      <c r="L2" s="64" t="s">
        <v>93</v>
      </c>
      <c r="N2" t="s">
        <v>59</v>
      </c>
      <c r="O2">
        <f>1.8*2*100</f>
        <v>360</v>
      </c>
      <c r="P2" t="s">
        <v>60</v>
      </c>
    </row>
    <row r="3" spans="2:16" x14ac:dyDescent="0.25">
      <c r="B3" s="60" t="s">
        <v>61</v>
      </c>
      <c r="C3" s="71" t="s">
        <v>116</v>
      </c>
      <c r="D3" s="61" t="s">
        <v>13</v>
      </c>
      <c r="E3" s="32">
        <f>'Full Factorial'!C4</f>
        <v>0.5</v>
      </c>
      <c r="F3" s="32">
        <f>'Full Factorial'!D4</f>
        <v>1</v>
      </c>
      <c r="G3" s="32">
        <f>'Full Factorial'!B4</f>
        <v>45</v>
      </c>
      <c r="H3" s="32">
        <f t="shared" ref="H3:H32" si="0">E3*1.8</f>
        <v>0.9</v>
      </c>
      <c r="I3" s="32">
        <f t="shared" ref="I3:I32" si="1">F3*1.8</f>
        <v>1.8</v>
      </c>
      <c r="J3" s="32">
        <f>'Full Factorial'!$G$19*(G3/100)</f>
        <v>0.81</v>
      </c>
      <c r="K3" s="32">
        <f>ROUND($O$3/(J3*2),0)</f>
        <v>44</v>
      </c>
      <c r="L3" s="65">
        <f>ROUND($O$2/(K3*J3*2),0)</f>
        <v>5</v>
      </c>
      <c r="N3" t="s">
        <v>62</v>
      </c>
      <c r="O3">
        <f>O2*0.2</f>
        <v>72</v>
      </c>
      <c r="P3" t="s">
        <v>60</v>
      </c>
    </row>
    <row r="4" spans="2:16" x14ac:dyDescent="0.25">
      <c r="B4" s="26" t="s">
        <v>63</v>
      </c>
      <c r="C4" s="71" t="s">
        <v>116</v>
      </c>
      <c r="D4" s="56" t="s">
        <v>13</v>
      </c>
      <c r="E4" s="12">
        <f>'Full Factorial'!C4</f>
        <v>0.5</v>
      </c>
      <c r="F4" s="12">
        <f>'Full Factorial'!D4</f>
        <v>1</v>
      </c>
      <c r="G4" s="12">
        <f>'Full Factorial'!B4</f>
        <v>45</v>
      </c>
      <c r="H4" s="12">
        <f t="shared" si="0"/>
        <v>0.9</v>
      </c>
      <c r="I4" s="12">
        <f t="shared" si="1"/>
        <v>1.8</v>
      </c>
      <c r="J4" s="12">
        <f>'Full Factorial'!$G$19*(G4/100)</f>
        <v>0.81</v>
      </c>
      <c r="K4" s="12">
        <f t="shared" ref="K4:K32" si="2">ROUND($O$3/(J4*2),0)</f>
        <v>44</v>
      </c>
      <c r="L4" s="66">
        <f t="shared" ref="L4:L32" si="3">ROUND($O$2/(K4*J4*2),0)</f>
        <v>5</v>
      </c>
    </row>
    <row r="5" spans="2:16" x14ac:dyDescent="0.25">
      <c r="B5" s="26" t="s">
        <v>64</v>
      </c>
      <c r="C5" s="71" t="s">
        <v>117</v>
      </c>
      <c r="D5" s="56" t="s">
        <v>15</v>
      </c>
      <c r="E5" s="12">
        <f>'Full Factorial'!C5</f>
        <v>0.5</v>
      </c>
      <c r="F5" s="12">
        <f>'Full Factorial'!D5</f>
        <v>1</v>
      </c>
      <c r="G5" s="12">
        <f>'Full Factorial'!B5</f>
        <v>65</v>
      </c>
      <c r="H5" s="12">
        <f t="shared" si="0"/>
        <v>0.9</v>
      </c>
      <c r="I5" s="12">
        <f t="shared" si="1"/>
        <v>1.8</v>
      </c>
      <c r="J5" s="12">
        <f>'Full Factorial'!$G$19*(G5/100)</f>
        <v>1.1700000000000002</v>
      </c>
      <c r="K5" s="12">
        <f t="shared" si="2"/>
        <v>31</v>
      </c>
      <c r="L5" s="66">
        <f t="shared" si="3"/>
        <v>5</v>
      </c>
    </row>
    <row r="6" spans="2:16" x14ac:dyDescent="0.25">
      <c r="B6" s="26" t="s">
        <v>65</v>
      </c>
      <c r="C6" s="71" t="s">
        <v>117</v>
      </c>
      <c r="D6" s="56" t="s">
        <v>15</v>
      </c>
      <c r="E6" s="12">
        <f>'Full Factorial'!C5</f>
        <v>0.5</v>
      </c>
      <c r="F6" s="12">
        <f>'Full Factorial'!D5</f>
        <v>1</v>
      </c>
      <c r="G6" s="12">
        <f>'Full Factorial'!B5</f>
        <v>65</v>
      </c>
      <c r="H6" s="12">
        <f t="shared" si="0"/>
        <v>0.9</v>
      </c>
      <c r="I6" s="12">
        <f t="shared" si="1"/>
        <v>1.8</v>
      </c>
      <c r="J6" s="12">
        <f>'Full Factorial'!$G$19*(G6/100)</f>
        <v>1.1700000000000002</v>
      </c>
      <c r="K6" s="12">
        <f t="shared" si="2"/>
        <v>31</v>
      </c>
      <c r="L6" s="66">
        <f t="shared" si="3"/>
        <v>5</v>
      </c>
    </row>
    <row r="7" spans="2:16" x14ac:dyDescent="0.25">
      <c r="B7" s="26" t="s">
        <v>66</v>
      </c>
      <c r="C7" s="71" t="s">
        <v>118</v>
      </c>
      <c r="D7" s="56" t="s">
        <v>17</v>
      </c>
      <c r="E7" s="12">
        <f>'Full Factorial'!C6</f>
        <v>0.9</v>
      </c>
      <c r="F7" s="12">
        <f>'Full Factorial'!D6</f>
        <v>1</v>
      </c>
      <c r="G7" s="12">
        <f>'Full Factorial'!B6</f>
        <v>45</v>
      </c>
      <c r="H7" s="12">
        <f t="shared" si="0"/>
        <v>1.62</v>
      </c>
      <c r="I7" s="12">
        <f t="shared" si="1"/>
        <v>1.8</v>
      </c>
      <c r="J7" s="12">
        <f>'Full Factorial'!$G$19*(G7/100)</f>
        <v>0.81</v>
      </c>
      <c r="K7" s="12">
        <f t="shared" si="2"/>
        <v>44</v>
      </c>
      <c r="L7" s="66">
        <f t="shared" si="3"/>
        <v>5</v>
      </c>
    </row>
    <row r="8" spans="2:16" x14ac:dyDescent="0.25">
      <c r="B8" s="26" t="s">
        <v>67</v>
      </c>
      <c r="C8" s="71" t="s">
        <v>118</v>
      </c>
      <c r="D8" s="56" t="s">
        <v>17</v>
      </c>
      <c r="E8" s="12">
        <f>'Full Factorial'!C6</f>
        <v>0.9</v>
      </c>
      <c r="F8" s="12">
        <f>'Full Factorial'!D6</f>
        <v>1</v>
      </c>
      <c r="G8" s="12">
        <f>'Full Factorial'!B6</f>
        <v>45</v>
      </c>
      <c r="H8" s="12">
        <f t="shared" si="0"/>
        <v>1.62</v>
      </c>
      <c r="I8" s="12">
        <f t="shared" si="1"/>
        <v>1.8</v>
      </c>
      <c r="J8" s="12">
        <f>'Full Factorial'!$G$19*(G8/100)</f>
        <v>0.81</v>
      </c>
      <c r="K8" s="12">
        <f t="shared" si="2"/>
        <v>44</v>
      </c>
      <c r="L8" s="66">
        <f t="shared" si="3"/>
        <v>5</v>
      </c>
    </row>
    <row r="9" spans="2:16" x14ac:dyDescent="0.25">
      <c r="B9" s="26" t="s">
        <v>68</v>
      </c>
      <c r="C9" s="71" t="s">
        <v>119</v>
      </c>
      <c r="D9" s="56" t="s">
        <v>18</v>
      </c>
      <c r="E9" s="12">
        <f>'Full Factorial'!C7</f>
        <v>0.9</v>
      </c>
      <c r="F9" s="12">
        <f>'Full Factorial'!D7</f>
        <v>1</v>
      </c>
      <c r="G9" s="12">
        <f>'Full Factorial'!B7</f>
        <v>65</v>
      </c>
      <c r="H9" s="12">
        <f t="shared" si="0"/>
        <v>1.62</v>
      </c>
      <c r="I9" s="12">
        <f t="shared" si="1"/>
        <v>1.8</v>
      </c>
      <c r="J9" s="12">
        <f>'Full Factorial'!$G$19*(G9/100)</f>
        <v>1.1700000000000002</v>
      </c>
      <c r="K9" s="12">
        <f t="shared" si="2"/>
        <v>31</v>
      </c>
      <c r="L9" s="66">
        <f t="shared" si="3"/>
        <v>5</v>
      </c>
    </row>
    <row r="10" spans="2:16" x14ac:dyDescent="0.25">
      <c r="B10" s="26" t="s">
        <v>69</v>
      </c>
      <c r="C10" s="71" t="s">
        <v>119</v>
      </c>
      <c r="D10" s="56" t="s">
        <v>18</v>
      </c>
      <c r="E10" s="12">
        <f>'Full Factorial'!C7</f>
        <v>0.9</v>
      </c>
      <c r="F10" s="12">
        <f>'Full Factorial'!D7</f>
        <v>1</v>
      </c>
      <c r="G10" s="12">
        <f>'Full Factorial'!B7</f>
        <v>65</v>
      </c>
      <c r="H10" s="12">
        <f t="shared" si="0"/>
        <v>1.62</v>
      </c>
      <c r="I10" s="12">
        <f t="shared" si="1"/>
        <v>1.8</v>
      </c>
      <c r="J10" s="12">
        <f>'Full Factorial'!$G$19*(G10/100)</f>
        <v>1.1700000000000002</v>
      </c>
      <c r="K10" s="12">
        <f t="shared" si="2"/>
        <v>31</v>
      </c>
      <c r="L10" s="66">
        <f t="shared" si="3"/>
        <v>5</v>
      </c>
    </row>
    <row r="11" spans="2:16" x14ac:dyDescent="0.25">
      <c r="B11" s="81" t="s">
        <v>70</v>
      </c>
      <c r="C11" s="71" t="s">
        <v>120</v>
      </c>
      <c r="D11" s="56" t="s">
        <v>20</v>
      </c>
      <c r="E11" s="12">
        <f>'Full Factorial'!C8</f>
        <v>0.5</v>
      </c>
      <c r="F11" s="12">
        <f>'Full Factorial'!D8</f>
        <v>2.5</v>
      </c>
      <c r="G11" s="12">
        <f>'Full Factorial'!B8</f>
        <v>45</v>
      </c>
      <c r="H11" s="12">
        <f t="shared" si="0"/>
        <v>0.9</v>
      </c>
      <c r="I11" s="12">
        <f t="shared" si="1"/>
        <v>4.5</v>
      </c>
      <c r="J11" s="12">
        <f>'Full Factorial'!$G$19*(G11/100)</f>
        <v>0.81</v>
      </c>
      <c r="K11" s="12">
        <f t="shared" si="2"/>
        <v>44</v>
      </c>
      <c r="L11" s="66">
        <f t="shared" si="3"/>
        <v>5</v>
      </c>
    </row>
    <row r="12" spans="2:16" x14ac:dyDescent="0.25">
      <c r="B12" s="26" t="s">
        <v>71</v>
      </c>
      <c r="C12" s="71" t="s">
        <v>120</v>
      </c>
      <c r="D12" s="56" t="s">
        <v>20</v>
      </c>
      <c r="E12" s="12">
        <f>'Full Factorial'!C8</f>
        <v>0.5</v>
      </c>
      <c r="F12" s="12">
        <f>'Full Factorial'!D8</f>
        <v>2.5</v>
      </c>
      <c r="G12" s="12">
        <f>'Full Factorial'!B8</f>
        <v>45</v>
      </c>
      <c r="H12" s="12">
        <f t="shared" si="0"/>
        <v>0.9</v>
      </c>
      <c r="I12" s="12">
        <f t="shared" si="1"/>
        <v>4.5</v>
      </c>
      <c r="J12" s="12">
        <f>'Full Factorial'!$G$19*(G12/100)</f>
        <v>0.81</v>
      </c>
      <c r="K12" s="12">
        <f t="shared" si="2"/>
        <v>44</v>
      </c>
      <c r="L12" s="66">
        <f t="shared" si="3"/>
        <v>5</v>
      </c>
    </row>
    <row r="13" spans="2:16" x14ac:dyDescent="0.25">
      <c r="B13" s="81" t="s">
        <v>72</v>
      </c>
      <c r="C13" s="71" t="s">
        <v>121</v>
      </c>
      <c r="D13" s="56" t="s">
        <v>21</v>
      </c>
      <c r="E13" s="12">
        <f>'Full Factorial'!C9</f>
        <v>0.5</v>
      </c>
      <c r="F13" s="12">
        <f>'Full Factorial'!D9</f>
        <v>2.5</v>
      </c>
      <c r="G13" s="12">
        <f>'Full Factorial'!B9</f>
        <v>65</v>
      </c>
      <c r="H13" s="12">
        <f t="shared" si="0"/>
        <v>0.9</v>
      </c>
      <c r="I13" s="12">
        <f t="shared" si="1"/>
        <v>4.5</v>
      </c>
      <c r="J13" s="12">
        <f>'Full Factorial'!$G$19*(G13/100)</f>
        <v>1.1700000000000002</v>
      </c>
      <c r="K13" s="12">
        <f t="shared" si="2"/>
        <v>31</v>
      </c>
      <c r="L13" s="66">
        <f t="shared" si="3"/>
        <v>5</v>
      </c>
    </row>
    <row r="14" spans="2:16" x14ac:dyDescent="0.25">
      <c r="B14" s="26" t="s">
        <v>73</v>
      </c>
      <c r="C14" s="71" t="s">
        <v>121</v>
      </c>
      <c r="D14" s="56" t="s">
        <v>21</v>
      </c>
      <c r="E14" s="12">
        <f>'Full Factorial'!C9</f>
        <v>0.5</v>
      </c>
      <c r="F14" s="12">
        <f>'Full Factorial'!D9</f>
        <v>2.5</v>
      </c>
      <c r="G14" s="12">
        <f>'Full Factorial'!B9</f>
        <v>65</v>
      </c>
      <c r="H14" s="12">
        <f t="shared" si="0"/>
        <v>0.9</v>
      </c>
      <c r="I14" s="12">
        <f t="shared" si="1"/>
        <v>4.5</v>
      </c>
      <c r="J14" s="12">
        <f>'Full Factorial'!$G$19*(G14/100)</f>
        <v>1.1700000000000002</v>
      </c>
      <c r="K14" s="12">
        <f t="shared" si="2"/>
        <v>31</v>
      </c>
      <c r="L14" s="66">
        <f t="shared" si="3"/>
        <v>5</v>
      </c>
    </row>
    <row r="15" spans="2:16" x14ac:dyDescent="0.25">
      <c r="B15" s="81" t="s">
        <v>74</v>
      </c>
      <c r="C15" s="71" t="s">
        <v>122</v>
      </c>
      <c r="D15" s="56" t="s">
        <v>22</v>
      </c>
      <c r="E15" s="12">
        <f>'Full Factorial'!C10</f>
        <v>0.9</v>
      </c>
      <c r="F15" s="12">
        <f>'Full Factorial'!D10</f>
        <v>2.5</v>
      </c>
      <c r="G15" s="12">
        <f>'Full Factorial'!B10</f>
        <v>45</v>
      </c>
      <c r="H15" s="12">
        <f t="shared" si="0"/>
        <v>1.62</v>
      </c>
      <c r="I15" s="12">
        <f t="shared" si="1"/>
        <v>4.5</v>
      </c>
      <c r="J15" s="12">
        <f>'Full Factorial'!$G$19*(G15/100)</f>
        <v>0.81</v>
      </c>
      <c r="K15" s="12">
        <f t="shared" si="2"/>
        <v>44</v>
      </c>
      <c r="L15" s="66">
        <f t="shared" si="3"/>
        <v>5</v>
      </c>
    </row>
    <row r="16" spans="2:16" x14ac:dyDescent="0.25">
      <c r="B16" s="26" t="s">
        <v>75</v>
      </c>
      <c r="C16" s="71" t="s">
        <v>122</v>
      </c>
      <c r="D16" s="56" t="s">
        <v>22</v>
      </c>
      <c r="E16" s="12">
        <f>'Full Factorial'!C10</f>
        <v>0.9</v>
      </c>
      <c r="F16" s="12">
        <f>'Full Factorial'!D10</f>
        <v>2.5</v>
      </c>
      <c r="G16" s="12">
        <f>'Full Factorial'!B10</f>
        <v>45</v>
      </c>
      <c r="H16" s="12">
        <f t="shared" si="0"/>
        <v>1.62</v>
      </c>
      <c r="I16" s="12">
        <f t="shared" si="1"/>
        <v>4.5</v>
      </c>
      <c r="J16" s="12">
        <f>'Full Factorial'!$G$19*(G16/100)</f>
        <v>0.81</v>
      </c>
      <c r="K16" s="12">
        <f t="shared" si="2"/>
        <v>44</v>
      </c>
      <c r="L16" s="66">
        <f t="shared" si="3"/>
        <v>5</v>
      </c>
    </row>
    <row r="17" spans="2:12" x14ac:dyDescent="0.25">
      <c r="B17" s="81" t="s">
        <v>76</v>
      </c>
      <c r="C17" s="71" t="s">
        <v>123</v>
      </c>
      <c r="D17" s="56" t="s">
        <v>26</v>
      </c>
      <c r="E17" s="12">
        <f>'Full Factorial'!C11</f>
        <v>0.9</v>
      </c>
      <c r="F17" s="12">
        <f>'Full Factorial'!D11</f>
        <v>2.5</v>
      </c>
      <c r="G17" s="12">
        <f>'Full Factorial'!B11</f>
        <v>65</v>
      </c>
      <c r="H17" s="12">
        <f t="shared" si="0"/>
        <v>1.62</v>
      </c>
      <c r="I17" s="12">
        <f t="shared" si="1"/>
        <v>4.5</v>
      </c>
      <c r="J17" s="12">
        <f>'Full Factorial'!$G$19*(G17/100)</f>
        <v>1.1700000000000002</v>
      </c>
      <c r="K17" s="12">
        <f t="shared" si="2"/>
        <v>31</v>
      </c>
      <c r="L17" s="66">
        <f t="shared" si="3"/>
        <v>5</v>
      </c>
    </row>
    <row r="18" spans="2:12" x14ac:dyDescent="0.25">
      <c r="B18" s="26" t="s">
        <v>77</v>
      </c>
      <c r="C18" s="71" t="s">
        <v>123</v>
      </c>
      <c r="D18" s="56" t="s">
        <v>26</v>
      </c>
      <c r="E18" s="12">
        <f>'Full Factorial'!C11</f>
        <v>0.9</v>
      </c>
      <c r="F18" s="12">
        <f>'Full Factorial'!D11</f>
        <v>2.5</v>
      </c>
      <c r="G18" s="12">
        <f>'Full Factorial'!B11</f>
        <v>65</v>
      </c>
      <c r="H18" s="12">
        <f t="shared" si="0"/>
        <v>1.62</v>
      </c>
      <c r="I18" s="12">
        <f t="shared" si="1"/>
        <v>4.5</v>
      </c>
      <c r="J18" s="12">
        <f>'Full Factorial'!$G$19*(G18/100)</f>
        <v>1.1700000000000002</v>
      </c>
      <c r="K18" s="12">
        <f t="shared" si="2"/>
        <v>31</v>
      </c>
      <c r="L18" s="66">
        <f t="shared" si="3"/>
        <v>5</v>
      </c>
    </row>
    <row r="19" spans="2:12" x14ac:dyDescent="0.25">
      <c r="B19" s="26" t="s">
        <v>78</v>
      </c>
      <c r="C19" s="70" t="s">
        <v>124</v>
      </c>
      <c r="D19" s="56" t="s">
        <v>29</v>
      </c>
      <c r="E19" s="12">
        <f>'Full Factorial'!C12</f>
        <v>0.7</v>
      </c>
      <c r="F19" s="12">
        <f>'Full Factorial'!D12</f>
        <v>1.75</v>
      </c>
      <c r="G19" s="12">
        <f>'Full Factorial'!B12</f>
        <v>55</v>
      </c>
      <c r="H19" s="12">
        <f t="shared" si="0"/>
        <v>1.26</v>
      </c>
      <c r="I19" s="12">
        <f t="shared" si="1"/>
        <v>3.15</v>
      </c>
      <c r="J19" s="12">
        <f>'Full Factorial'!$G$19*(G19/100)</f>
        <v>0.9900000000000001</v>
      </c>
      <c r="K19" s="12">
        <f t="shared" si="2"/>
        <v>36</v>
      </c>
      <c r="L19" s="66">
        <f t="shared" si="3"/>
        <v>5</v>
      </c>
    </row>
    <row r="20" spans="2:12" x14ac:dyDescent="0.25">
      <c r="B20" s="26" t="s">
        <v>79</v>
      </c>
      <c r="C20" s="70" t="s">
        <v>124</v>
      </c>
      <c r="D20" s="56" t="s">
        <v>29</v>
      </c>
      <c r="E20" s="12">
        <f>'Full Factorial'!C12</f>
        <v>0.7</v>
      </c>
      <c r="F20" s="12">
        <f>'Full Factorial'!D12</f>
        <v>1.75</v>
      </c>
      <c r="G20" s="12">
        <f>'Full Factorial'!B12</f>
        <v>55</v>
      </c>
      <c r="H20" s="12">
        <f t="shared" si="0"/>
        <v>1.26</v>
      </c>
      <c r="I20" s="12">
        <f t="shared" si="1"/>
        <v>3.15</v>
      </c>
      <c r="J20" s="12">
        <f>'Full Factorial'!$G$19*(G20/100)</f>
        <v>0.9900000000000001</v>
      </c>
      <c r="K20" s="12">
        <f>ROUND($O$3/(J20*2),0)</f>
        <v>36</v>
      </c>
      <c r="L20" s="66">
        <f t="shared" si="3"/>
        <v>5</v>
      </c>
    </row>
    <row r="21" spans="2:12" x14ac:dyDescent="0.25">
      <c r="B21" s="26" t="s">
        <v>80</v>
      </c>
      <c r="C21" s="70" t="s">
        <v>125</v>
      </c>
      <c r="D21" s="56" t="s">
        <v>31</v>
      </c>
      <c r="E21" s="12">
        <f>'Full Factorial'!C13</f>
        <v>0.7</v>
      </c>
      <c r="F21" s="12">
        <f>'Full Factorial'!D13</f>
        <v>1.75</v>
      </c>
      <c r="G21" s="12">
        <f>'Full Factorial'!B13</f>
        <v>38.18207169492571</v>
      </c>
      <c r="H21" s="12">
        <f t="shared" si="0"/>
        <v>1.26</v>
      </c>
      <c r="I21" s="12">
        <f t="shared" si="1"/>
        <v>3.15</v>
      </c>
      <c r="J21" s="12">
        <f>'Full Factorial'!$G$19*(G21/100)</f>
        <v>0.68727729050866282</v>
      </c>
      <c r="K21" s="12">
        <f t="shared" si="2"/>
        <v>52</v>
      </c>
      <c r="L21" s="66">
        <f t="shared" si="3"/>
        <v>5</v>
      </c>
    </row>
    <row r="22" spans="2:12" x14ac:dyDescent="0.25">
      <c r="B22" s="26" t="s">
        <v>81</v>
      </c>
      <c r="C22" s="70" t="s">
        <v>125</v>
      </c>
      <c r="D22" s="56" t="s">
        <v>31</v>
      </c>
      <c r="E22" s="12">
        <f>'Full Factorial'!C13</f>
        <v>0.7</v>
      </c>
      <c r="F22" s="12">
        <f>'Full Factorial'!D13</f>
        <v>1.75</v>
      </c>
      <c r="G22" s="12">
        <f>'Full Factorial'!B13</f>
        <v>38.18207169492571</v>
      </c>
      <c r="H22" s="12">
        <f t="shared" si="0"/>
        <v>1.26</v>
      </c>
      <c r="I22" s="12">
        <f t="shared" si="1"/>
        <v>3.15</v>
      </c>
      <c r="J22" s="12">
        <f>'Full Factorial'!$G$19*(G22/100)</f>
        <v>0.68727729050866282</v>
      </c>
      <c r="K22" s="12">
        <f t="shared" si="2"/>
        <v>52</v>
      </c>
      <c r="L22" s="66">
        <f t="shared" si="3"/>
        <v>5</v>
      </c>
    </row>
    <row r="23" spans="2:12" x14ac:dyDescent="0.25">
      <c r="B23" s="26" t="s">
        <v>82</v>
      </c>
      <c r="C23" s="70" t="s">
        <v>126</v>
      </c>
      <c r="D23" s="56" t="s">
        <v>35</v>
      </c>
      <c r="E23" s="12">
        <f>'Full Factorial'!C14</f>
        <v>0.7</v>
      </c>
      <c r="F23" s="12">
        <f>'Full Factorial'!D14</f>
        <v>1.75</v>
      </c>
      <c r="G23" s="12">
        <f>'Full Factorial'!B14</f>
        <v>71.81792830507429</v>
      </c>
      <c r="H23" s="12">
        <f t="shared" si="0"/>
        <v>1.26</v>
      </c>
      <c r="I23" s="12">
        <f t="shared" si="1"/>
        <v>3.15</v>
      </c>
      <c r="J23" s="12">
        <f>'Full Factorial'!$G$19*(G23/100)</f>
        <v>1.2927227094913372</v>
      </c>
      <c r="K23" s="12">
        <f t="shared" si="2"/>
        <v>28</v>
      </c>
      <c r="L23" s="66">
        <f t="shared" si="3"/>
        <v>5</v>
      </c>
    </row>
    <row r="24" spans="2:12" x14ac:dyDescent="0.25">
      <c r="B24" s="26" t="s">
        <v>83</v>
      </c>
      <c r="C24" s="70" t="s">
        <v>126</v>
      </c>
      <c r="D24" s="56" t="s">
        <v>35</v>
      </c>
      <c r="E24" s="12">
        <f>'Full Factorial'!C14</f>
        <v>0.7</v>
      </c>
      <c r="F24" s="12">
        <f>'Full Factorial'!D14</f>
        <v>1.75</v>
      </c>
      <c r="G24" s="12">
        <f>'Full Factorial'!B14</f>
        <v>71.81792830507429</v>
      </c>
      <c r="H24" s="12">
        <f t="shared" si="0"/>
        <v>1.26</v>
      </c>
      <c r="I24" s="12">
        <f t="shared" si="1"/>
        <v>3.15</v>
      </c>
      <c r="J24" s="12">
        <f>'Full Factorial'!$G$19*(G24/100)</f>
        <v>1.2927227094913372</v>
      </c>
      <c r="K24" s="12">
        <f t="shared" si="2"/>
        <v>28</v>
      </c>
      <c r="L24" s="66">
        <f t="shared" si="3"/>
        <v>5</v>
      </c>
    </row>
    <row r="25" spans="2:12" x14ac:dyDescent="0.25">
      <c r="B25" s="26" t="s">
        <v>84</v>
      </c>
      <c r="C25" s="70" t="s">
        <v>127</v>
      </c>
      <c r="D25" s="56" t="s">
        <v>39</v>
      </c>
      <c r="E25" s="12">
        <f>'Full Factorial'!C15</f>
        <v>0.36364143389851422</v>
      </c>
      <c r="F25" s="12">
        <f>'Full Factorial'!D15</f>
        <v>1.75</v>
      </c>
      <c r="G25" s="12">
        <f>'Full Factorial'!B15</f>
        <v>55</v>
      </c>
      <c r="H25" s="12">
        <f t="shared" si="0"/>
        <v>0.65455458101732567</v>
      </c>
      <c r="I25" s="12">
        <f t="shared" si="1"/>
        <v>3.15</v>
      </c>
      <c r="J25" s="12">
        <f>'Full Factorial'!$G$19*(G25/100)</f>
        <v>0.9900000000000001</v>
      </c>
      <c r="K25" s="12">
        <f t="shared" si="2"/>
        <v>36</v>
      </c>
      <c r="L25" s="66">
        <f t="shared" si="3"/>
        <v>5</v>
      </c>
    </row>
    <row r="26" spans="2:12" x14ac:dyDescent="0.25">
      <c r="B26" s="26" t="s">
        <v>85</v>
      </c>
      <c r="C26" s="70" t="s">
        <v>127</v>
      </c>
      <c r="D26" s="56" t="s">
        <v>39</v>
      </c>
      <c r="E26" s="12">
        <f>'Full Factorial'!C15</f>
        <v>0.36364143389851422</v>
      </c>
      <c r="F26" s="12">
        <f>'Full Factorial'!D15</f>
        <v>1.75</v>
      </c>
      <c r="G26" s="12">
        <f>'Full Factorial'!B15</f>
        <v>55</v>
      </c>
      <c r="H26" s="12">
        <f t="shared" si="0"/>
        <v>0.65455458101732567</v>
      </c>
      <c r="I26" s="12">
        <f t="shared" si="1"/>
        <v>3.15</v>
      </c>
      <c r="J26" s="12">
        <f>'Full Factorial'!$G$19*(G26/100)</f>
        <v>0.9900000000000001</v>
      </c>
      <c r="K26" s="12">
        <f t="shared" si="2"/>
        <v>36</v>
      </c>
      <c r="L26" s="66">
        <f t="shared" si="3"/>
        <v>5</v>
      </c>
    </row>
    <row r="27" spans="2:12" x14ac:dyDescent="0.25">
      <c r="B27" s="81" t="s">
        <v>86</v>
      </c>
      <c r="C27" s="70" t="s">
        <v>128</v>
      </c>
      <c r="D27" s="56" t="s">
        <v>41</v>
      </c>
      <c r="E27" s="12">
        <f>'Full Factorial'!C16</f>
        <v>1.0363585661014858</v>
      </c>
      <c r="F27" s="12">
        <f>'Full Factorial'!D16</f>
        <v>1.75</v>
      </c>
      <c r="G27" s="12">
        <f>'Full Factorial'!B16</f>
        <v>55</v>
      </c>
      <c r="H27" s="12">
        <f t="shared" si="0"/>
        <v>1.8654454189826746</v>
      </c>
      <c r="I27" s="12">
        <f t="shared" si="1"/>
        <v>3.15</v>
      </c>
      <c r="J27" s="12">
        <f>'Full Factorial'!$G$19*(G27/100)</f>
        <v>0.9900000000000001</v>
      </c>
      <c r="K27" s="12">
        <f t="shared" si="2"/>
        <v>36</v>
      </c>
      <c r="L27" s="66">
        <f t="shared" si="3"/>
        <v>5</v>
      </c>
    </row>
    <row r="28" spans="2:12" x14ac:dyDescent="0.25">
      <c r="B28" s="26" t="s">
        <v>87</v>
      </c>
      <c r="C28" s="70" t="s">
        <v>128</v>
      </c>
      <c r="D28" s="56" t="s">
        <v>41</v>
      </c>
      <c r="E28" s="12">
        <f>'Full Factorial'!C16</f>
        <v>1.0363585661014858</v>
      </c>
      <c r="F28" s="12">
        <f>'Full Factorial'!D16</f>
        <v>1.75</v>
      </c>
      <c r="G28" s="12">
        <f>'Full Factorial'!B16</f>
        <v>55</v>
      </c>
      <c r="H28" s="12">
        <f t="shared" si="0"/>
        <v>1.8654454189826746</v>
      </c>
      <c r="I28" s="12">
        <f t="shared" si="1"/>
        <v>3.15</v>
      </c>
      <c r="J28" s="12">
        <f>'Full Factorial'!$G$19*(G28/100)</f>
        <v>0.9900000000000001</v>
      </c>
      <c r="K28" s="12">
        <f t="shared" si="2"/>
        <v>36</v>
      </c>
      <c r="L28" s="66">
        <f t="shared" si="3"/>
        <v>5</v>
      </c>
    </row>
    <row r="29" spans="2:12" x14ac:dyDescent="0.25">
      <c r="B29" s="26" t="s">
        <v>88</v>
      </c>
      <c r="C29" s="70" t="s">
        <v>129</v>
      </c>
      <c r="D29" s="56" t="s">
        <v>43</v>
      </c>
      <c r="E29" s="12">
        <f>'Full Factorial'!C17</f>
        <v>0.7</v>
      </c>
      <c r="F29" s="12">
        <f>'Full Factorial'!D17</f>
        <v>0.48865537711942819</v>
      </c>
      <c r="G29" s="12">
        <f>'Full Factorial'!B17</f>
        <v>55</v>
      </c>
      <c r="H29" s="12">
        <f t="shared" si="0"/>
        <v>1.26</v>
      </c>
      <c r="I29" s="12">
        <f t="shared" si="1"/>
        <v>0.87957967881497079</v>
      </c>
      <c r="J29" s="12">
        <f>'Full Factorial'!$G$19*(G29/100)</f>
        <v>0.9900000000000001</v>
      </c>
      <c r="K29" s="12">
        <f t="shared" si="2"/>
        <v>36</v>
      </c>
      <c r="L29" s="66">
        <f t="shared" si="3"/>
        <v>5</v>
      </c>
    </row>
    <row r="30" spans="2:12" x14ac:dyDescent="0.25">
      <c r="B30" s="26" t="s">
        <v>89</v>
      </c>
      <c r="C30" s="70" t="s">
        <v>129</v>
      </c>
      <c r="D30" s="56" t="s">
        <v>43</v>
      </c>
      <c r="E30" s="12">
        <f>'Full Factorial'!C17</f>
        <v>0.7</v>
      </c>
      <c r="F30" s="12">
        <f>'Full Factorial'!D17</f>
        <v>0.48865537711942819</v>
      </c>
      <c r="G30" s="12">
        <f>'Full Factorial'!B17</f>
        <v>55</v>
      </c>
      <c r="H30" s="12">
        <f t="shared" si="0"/>
        <v>1.26</v>
      </c>
      <c r="I30" s="12">
        <f t="shared" si="1"/>
        <v>0.87957967881497079</v>
      </c>
      <c r="J30" s="12">
        <f>'Full Factorial'!$G$19*(G30/100)</f>
        <v>0.9900000000000001</v>
      </c>
      <c r="K30" s="12">
        <f t="shared" si="2"/>
        <v>36</v>
      </c>
      <c r="L30" s="66">
        <f t="shared" si="3"/>
        <v>5</v>
      </c>
    </row>
    <row r="31" spans="2:12" x14ac:dyDescent="0.25">
      <c r="B31" s="81" t="s">
        <v>90</v>
      </c>
      <c r="C31" s="70" t="s">
        <v>130</v>
      </c>
      <c r="D31" s="56" t="s">
        <v>44</v>
      </c>
      <c r="E31" s="12">
        <f>'Full Factorial'!C18</f>
        <v>0.7</v>
      </c>
      <c r="F31" s="12">
        <f>'Full Factorial'!D18</f>
        <v>3.0113446228805718</v>
      </c>
      <c r="G31" s="12">
        <f>'Full Factorial'!B18</f>
        <v>55</v>
      </c>
      <c r="H31" s="12">
        <f t="shared" si="0"/>
        <v>1.26</v>
      </c>
      <c r="I31" s="12">
        <f t="shared" si="1"/>
        <v>5.4204203211850297</v>
      </c>
      <c r="J31" s="12">
        <f>'Full Factorial'!$G$19*(G31/100)</f>
        <v>0.9900000000000001</v>
      </c>
      <c r="K31" s="12">
        <f t="shared" si="2"/>
        <v>36</v>
      </c>
      <c r="L31" s="66">
        <f t="shared" si="3"/>
        <v>5</v>
      </c>
    </row>
    <row r="32" spans="2:12" ht="15.75" thickBot="1" x14ac:dyDescent="0.3">
      <c r="B32" s="57" t="s">
        <v>91</v>
      </c>
      <c r="C32" s="58" t="s">
        <v>130</v>
      </c>
      <c r="D32" s="58" t="s">
        <v>44</v>
      </c>
      <c r="E32" s="17">
        <f>'Full Factorial'!C18</f>
        <v>0.7</v>
      </c>
      <c r="F32" s="17">
        <f>'Full Factorial'!D18</f>
        <v>3.0113446228805718</v>
      </c>
      <c r="G32" s="17">
        <f>'Full Factorial'!B18</f>
        <v>55</v>
      </c>
      <c r="H32" s="17">
        <f t="shared" si="0"/>
        <v>1.26</v>
      </c>
      <c r="I32" s="17">
        <f t="shared" si="1"/>
        <v>5.4204203211850297</v>
      </c>
      <c r="J32" s="17">
        <f>'Full Factorial'!$G$19*(G32/100)</f>
        <v>0.9900000000000001</v>
      </c>
      <c r="K32" s="17">
        <f t="shared" si="2"/>
        <v>36</v>
      </c>
      <c r="L32" s="67">
        <f t="shared" si="3"/>
        <v>5</v>
      </c>
    </row>
    <row r="35" spans="2:7" ht="15.75" thickBot="1" x14ac:dyDescent="0.3"/>
    <row r="36" spans="2:7" ht="15.75" thickBot="1" x14ac:dyDescent="0.3">
      <c r="B36" s="78" t="s">
        <v>142</v>
      </c>
      <c r="C36" s="79"/>
      <c r="D36" s="79"/>
      <c r="E36" s="79"/>
      <c r="F36" s="79"/>
      <c r="G36" s="80"/>
    </row>
    <row r="37" spans="2:7" ht="15.75" thickBot="1" x14ac:dyDescent="0.3">
      <c r="B37" s="62" t="s">
        <v>52</v>
      </c>
      <c r="C37" s="63" t="s">
        <v>115</v>
      </c>
      <c r="D37" s="63" t="s">
        <v>53</v>
      </c>
      <c r="E37" s="75" t="s">
        <v>140</v>
      </c>
      <c r="F37" s="75" t="s">
        <v>139</v>
      </c>
      <c r="G37" s="64" t="s">
        <v>141</v>
      </c>
    </row>
    <row r="38" spans="2:7" x14ac:dyDescent="0.25">
      <c r="B38" s="60" t="s">
        <v>97</v>
      </c>
      <c r="C38" s="61" t="s">
        <v>131</v>
      </c>
      <c r="D38" s="61" t="s">
        <v>50</v>
      </c>
      <c r="E38" s="61">
        <v>25</v>
      </c>
      <c r="F38" s="61">
        <v>100</v>
      </c>
      <c r="G38" s="74">
        <v>3.65</v>
      </c>
    </row>
    <row r="39" spans="2:7" x14ac:dyDescent="0.25">
      <c r="B39" s="26" t="s">
        <v>98</v>
      </c>
      <c r="C39" s="56" t="s">
        <v>131</v>
      </c>
      <c r="D39" s="56" t="s">
        <v>50</v>
      </c>
      <c r="E39" s="56">
        <v>25</v>
      </c>
      <c r="F39" s="56">
        <v>100</v>
      </c>
      <c r="G39" s="15">
        <v>3.65</v>
      </c>
    </row>
    <row r="40" spans="2:7" x14ac:dyDescent="0.25">
      <c r="B40" s="26" t="s">
        <v>99</v>
      </c>
      <c r="C40" s="56" t="s">
        <v>131</v>
      </c>
      <c r="D40" s="56" t="s">
        <v>51</v>
      </c>
      <c r="E40" s="56">
        <v>25</v>
      </c>
      <c r="F40" s="56">
        <v>50</v>
      </c>
      <c r="G40" s="15">
        <v>3.2719</v>
      </c>
    </row>
    <row r="41" spans="2:7" x14ac:dyDescent="0.25">
      <c r="B41" s="26" t="s">
        <v>100</v>
      </c>
      <c r="C41" s="56" t="s">
        <v>131</v>
      </c>
      <c r="D41" s="56" t="s">
        <v>51</v>
      </c>
      <c r="E41" s="56">
        <v>25</v>
      </c>
      <c r="F41" s="56">
        <v>50</v>
      </c>
      <c r="G41" s="15">
        <v>3.2719</v>
      </c>
    </row>
    <row r="42" spans="2:7" x14ac:dyDescent="0.25">
      <c r="B42" s="26" t="s">
        <v>101</v>
      </c>
      <c r="C42" s="56" t="s">
        <v>131</v>
      </c>
      <c r="D42" s="72" t="s">
        <v>132</v>
      </c>
      <c r="E42" s="56">
        <v>25</v>
      </c>
      <c r="F42" s="56">
        <v>20</v>
      </c>
      <c r="G42" s="15">
        <v>3.2164000000000001</v>
      </c>
    </row>
    <row r="43" spans="2:7" x14ac:dyDescent="0.25">
      <c r="B43" s="26" t="s">
        <v>102</v>
      </c>
      <c r="C43" s="56" t="s">
        <v>131</v>
      </c>
      <c r="D43" s="72" t="s">
        <v>132</v>
      </c>
      <c r="E43" s="56">
        <v>25</v>
      </c>
      <c r="F43" s="56">
        <v>20</v>
      </c>
      <c r="G43" s="15">
        <v>3.2164000000000001</v>
      </c>
    </row>
    <row r="44" spans="2:7" x14ac:dyDescent="0.25">
      <c r="B44" s="26" t="s">
        <v>103</v>
      </c>
      <c r="C44" s="56" t="s">
        <v>131</v>
      </c>
      <c r="D44" s="72" t="s">
        <v>133</v>
      </c>
      <c r="E44" s="56">
        <v>35</v>
      </c>
      <c r="F44" s="56">
        <v>100</v>
      </c>
      <c r="G44" s="15">
        <v>3.65</v>
      </c>
    </row>
    <row r="45" spans="2:7" x14ac:dyDescent="0.25">
      <c r="B45" s="26" t="s">
        <v>104</v>
      </c>
      <c r="C45" s="56" t="s">
        <v>131</v>
      </c>
      <c r="D45" s="72" t="s">
        <v>133</v>
      </c>
      <c r="E45" s="56">
        <v>35</v>
      </c>
      <c r="F45" s="56">
        <v>100</v>
      </c>
      <c r="G45" s="15">
        <v>3.65</v>
      </c>
    </row>
    <row r="46" spans="2:7" x14ac:dyDescent="0.25">
      <c r="B46" s="26" t="s">
        <v>105</v>
      </c>
      <c r="C46" s="56" t="s">
        <v>131</v>
      </c>
      <c r="D46" s="72" t="s">
        <v>134</v>
      </c>
      <c r="E46" s="56">
        <v>35</v>
      </c>
      <c r="F46" s="56">
        <v>50</v>
      </c>
      <c r="G46" s="15">
        <v>3.2719</v>
      </c>
    </row>
    <row r="47" spans="2:7" x14ac:dyDescent="0.25">
      <c r="B47" s="26" t="s">
        <v>106</v>
      </c>
      <c r="C47" s="56" t="s">
        <v>131</v>
      </c>
      <c r="D47" s="72" t="s">
        <v>134</v>
      </c>
      <c r="E47" s="56">
        <v>35</v>
      </c>
      <c r="F47" s="56">
        <v>50</v>
      </c>
      <c r="G47" s="15">
        <v>3.2719</v>
      </c>
    </row>
    <row r="48" spans="2:7" x14ac:dyDescent="0.25">
      <c r="B48" s="26" t="s">
        <v>107</v>
      </c>
      <c r="C48" s="56" t="s">
        <v>131</v>
      </c>
      <c r="D48" s="72" t="s">
        <v>135</v>
      </c>
      <c r="E48" s="56">
        <v>35</v>
      </c>
      <c r="F48" s="56">
        <v>20</v>
      </c>
      <c r="G48" s="15">
        <v>3.2164000000000001</v>
      </c>
    </row>
    <row r="49" spans="2:7" x14ac:dyDescent="0.25">
      <c r="B49" s="26" t="s">
        <v>108</v>
      </c>
      <c r="C49" s="56" t="s">
        <v>131</v>
      </c>
      <c r="D49" s="72" t="s">
        <v>135</v>
      </c>
      <c r="E49" s="56">
        <v>35</v>
      </c>
      <c r="F49" s="56">
        <v>20</v>
      </c>
      <c r="G49" s="15">
        <v>3.2164000000000001</v>
      </c>
    </row>
    <row r="50" spans="2:7" x14ac:dyDescent="0.25">
      <c r="B50" s="26" t="s">
        <v>109</v>
      </c>
      <c r="C50" s="56" t="s">
        <v>131</v>
      </c>
      <c r="D50" s="72" t="s">
        <v>136</v>
      </c>
      <c r="E50" s="56">
        <v>45</v>
      </c>
      <c r="F50" s="56">
        <v>100</v>
      </c>
      <c r="G50" s="15">
        <v>3.65</v>
      </c>
    </row>
    <row r="51" spans="2:7" x14ac:dyDescent="0.25">
      <c r="B51" s="26" t="s">
        <v>110</v>
      </c>
      <c r="C51" s="56" t="s">
        <v>131</v>
      </c>
      <c r="D51" s="72" t="s">
        <v>136</v>
      </c>
      <c r="E51" s="56">
        <v>45</v>
      </c>
      <c r="F51" s="56">
        <v>100</v>
      </c>
      <c r="G51" s="15">
        <v>3.65</v>
      </c>
    </row>
    <row r="52" spans="2:7" x14ac:dyDescent="0.25">
      <c r="B52" s="26" t="s">
        <v>111</v>
      </c>
      <c r="C52" s="56" t="s">
        <v>131</v>
      </c>
      <c r="D52" s="72" t="s">
        <v>137</v>
      </c>
      <c r="E52" s="56">
        <v>45</v>
      </c>
      <c r="F52" s="56">
        <v>50</v>
      </c>
      <c r="G52" s="15">
        <v>3.2719</v>
      </c>
    </row>
    <row r="53" spans="2:7" x14ac:dyDescent="0.25">
      <c r="B53" s="26" t="s">
        <v>112</v>
      </c>
      <c r="C53" s="56" t="s">
        <v>131</v>
      </c>
      <c r="D53" s="72" t="s">
        <v>137</v>
      </c>
      <c r="E53" s="56">
        <v>45</v>
      </c>
      <c r="F53" s="56">
        <v>50</v>
      </c>
      <c r="G53" s="15">
        <v>3.2719</v>
      </c>
    </row>
    <row r="54" spans="2:7" x14ac:dyDescent="0.25">
      <c r="B54" s="26" t="s">
        <v>113</v>
      </c>
      <c r="C54" s="56" t="s">
        <v>131</v>
      </c>
      <c r="D54" s="72" t="s">
        <v>138</v>
      </c>
      <c r="E54" s="56">
        <v>45</v>
      </c>
      <c r="F54" s="56">
        <v>20</v>
      </c>
      <c r="G54" s="15">
        <v>3.2164000000000001</v>
      </c>
    </row>
    <row r="55" spans="2:7" ht="15.75" thickBot="1" x14ac:dyDescent="0.3">
      <c r="B55" s="57" t="s">
        <v>114</v>
      </c>
      <c r="C55" s="58" t="s">
        <v>131</v>
      </c>
      <c r="D55" s="73" t="s">
        <v>138</v>
      </c>
      <c r="E55" s="58">
        <v>45</v>
      </c>
      <c r="F55" s="58">
        <v>20</v>
      </c>
      <c r="G55" s="18">
        <v>3.2164000000000001</v>
      </c>
    </row>
    <row r="56" spans="2:7" x14ac:dyDescent="0.25">
      <c r="B56" s="68"/>
      <c r="C56" s="68"/>
    </row>
    <row r="57" spans="2:7" x14ac:dyDescent="0.25">
      <c r="B57" s="68"/>
      <c r="C57" s="68"/>
    </row>
    <row r="58" spans="2:7" x14ac:dyDescent="0.25">
      <c r="B58" s="68"/>
      <c r="C58" s="68"/>
    </row>
    <row r="59" spans="2:7" x14ac:dyDescent="0.25">
      <c r="B59" s="68"/>
      <c r="C59" s="68"/>
    </row>
    <row r="60" spans="2:7" x14ac:dyDescent="0.25">
      <c r="B60" s="68"/>
      <c r="C60" s="68"/>
    </row>
    <row r="61" spans="2:7" x14ac:dyDescent="0.25">
      <c r="B61" s="68"/>
      <c r="C61" s="68"/>
    </row>
    <row r="62" spans="2:7" x14ac:dyDescent="0.25">
      <c r="B62" s="68"/>
      <c r="C62" s="68"/>
    </row>
    <row r="63" spans="2:7" x14ac:dyDescent="0.25">
      <c r="B63" s="68"/>
      <c r="C63" s="68"/>
    </row>
    <row r="64" spans="2:7" x14ac:dyDescent="0.25">
      <c r="B64" s="68"/>
      <c r="C64" s="68"/>
    </row>
    <row r="65" spans="2:3" x14ac:dyDescent="0.25">
      <c r="B65" s="68"/>
      <c r="C65" s="68"/>
    </row>
    <row r="66" spans="2:3" x14ac:dyDescent="0.25">
      <c r="B66" s="68"/>
      <c r="C66" s="68"/>
    </row>
    <row r="67" spans="2:3" x14ac:dyDescent="0.25">
      <c r="B67" s="68"/>
      <c r="C67" s="68"/>
    </row>
  </sheetData>
  <mergeCells count="2">
    <mergeCell ref="B36:G36"/>
    <mergeCell ref="B1:L1"/>
  </mergeCells>
  <pageMargins left="0.7" right="0.7" top="0.78740157500000008" bottom="0.78740157500000008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Full Factorial</vt:lpstr>
      <vt:lpstr>Fractional Factorial</vt:lpstr>
      <vt:lpstr>Experiment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</dc:creator>
  <cp:lastModifiedBy>mano</cp:lastModifiedBy>
  <cp:revision>1</cp:revision>
  <dcterms:created xsi:type="dcterms:W3CDTF">2022-11-18T14:43:54Z</dcterms:created>
  <dcterms:modified xsi:type="dcterms:W3CDTF">2023-08-08T08:44:26Z</dcterms:modified>
</cp:coreProperties>
</file>