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5600" windowHeight="11640" activeTab="2"/>
  </bookViews>
  <sheets>
    <sheet name="Sheet1" sheetId="1" r:id="rId1"/>
    <sheet name="Sheet2" sheetId="3" r:id="rId2"/>
    <sheet name="Sheet3" sheetId="4" r:id="rId3"/>
    <sheet name="战斗流程" sheetId="2" r:id="rId4"/>
  </sheets>
  <calcPr calcId="125725"/>
</workbook>
</file>

<file path=xl/calcChain.xml><?xml version="1.0" encoding="utf-8"?>
<calcChain xmlns="http://schemas.openxmlformats.org/spreadsheetml/2006/main">
  <c r="C11" i="4"/>
  <c r="D11"/>
  <c r="E11"/>
  <c r="F11"/>
  <c r="A32" l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R29"/>
  <c r="L29"/>
  <c r="R28"/>
  <c r="L28"/>
  <c r="B14"/>
  <c r="B13"/>
  <c r="O11"/>
  <c r="N11"/>
  <c r="A21" s="1"/>
  <c r="M11"/>
  <c r="L11"/>
  <c r="A25" s="1"/>
  <c r="P10"/>
  <c r="G10"/>
  <c r="P9"/>
  <c r="G9"/>
  <c r="P8"/>
  <c r="G8"/>
  <c r="P7"/>
  <c r="G7"/>
  <c r="P6"/>
  <c r="G6"/>
  <c r="P5"/>
  <c r="G5"/>
  <c r="P4"/>
  <c r="G4"/>
  <c r="P3"/>
  <c r="G3"/>
  <c r="P2"/>
  <c r="G2"/>
  <c r="A32" i="3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N11"/>
  <c r="E11"/>
  <c r="R29"/>
  <c r="L29"/>
  <c r="R28"/>
  <c r="L28"/>
  <c r="B14"/>
  <c r="B13"/>
  <c r="O11"/>
  <c r="M11"/>
  <c r="L11"/>
  <c r="F11"/>
  <c r="D11"/>
  <c r="C11"/>
  <c r="P10"/>
  <c r="G10"/>
  <c r="P9"/>
  <c r="G9"/>
  <c r="P8"/>
  <c r="G8"/>
  <c r="P7"/>
  <c r="G7"/>
  <c r="P6"/>
  <c r="G6"/>
  <c r="P5"/>
  <c r="G5"/>
  <c r="P4"/>
  <c r="G4"/>
  <c r="P3"/>
  <c r="G3"/>
  <c r="P2"/>
  <c r="P11" s="1"/>
  <c r="G2"/>
  <c r="G11" s="1"/>
  <c r="A32" i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R29"/>
  <c r="R28"/>
  <c r="L29"/>
  <c r="L28"/>
  <c r="B14"/>
  <c r="B13"/>
  <c r="M11"/>
  <c r="N11"/>
  <c r="O11"/>
  <c r="L11"/>
  <c r="C11"/>
  <c r="D11"/>
  <c r="E11"/>
  <c r="F11"/>
  <c r="P3"/>
  <c r="P4"/>
  <c r="P5"/>
  <c r="P6"/>
  <c r="P7"/>
  <c r="P8"/>
  <c r="P9"/>
  <c r="P10"/>
  <c r="P2"/>
  <c r="G3"/>
  <c r="G4"/>
  <c r="G5"/>
  <c r="G6"/>
  <c r="G7"/>
  <c r="G8"/>
  <c r="G9"/>
  <c r="G10"/>
  <c r="G2"/>
  <c r="C21" i="4" l="1"/>
  <c r="C25"/>
  <c r="G11"/>
  <c r="L30"/>
  <c r="L31" s="1"/>
  <c r="N43" s="1"/>
  <c r="P11"/>
  <c r="C18"/>
  <c r="R30"/>
  <c r="A70" i="3"/>
  <c r="A71" s="1"/>
  <c r="A72" s="1"/>
  <c r="A73" s="1"/>
  <c r="A74" s="1"/>
  <c r="A75" s="1"/>
  <c r="A76" s="1"/>
  <c r="A77" s="1"/>
  <c r="A78" s="1"/>
  <c r="A79" s="1"/>
  <c r="A80" s="1"/>
  <c r="A25"/>
  <c r="C25" s="1"/>
  <c r="R30"/>
  <c r="L30"/>
  <c r="A21"/>
  <c r="C21" s="1"/>
  <c r="L30" i="1"/>
  <c r="R30"/>
  <c r="G11"/>
  <c r="P11"/>
  <c r="D28" i="4" l="1"/>
  <c r="C22" s="1"/>
  <c r="D30"/>
  <c r="L32"/>
  <c r="R31" i="3"/>
  <c r="R32" s="1"/>
  <c r="L31"/>
  <c r="L32" s="1"/>
  <c r="A25" i="1"/>
  <c r="C25" s="1"/>
  <c r="R31" s="1"/>
  <c r="A21"/>
  <c r="C21" s="1"/>
  <c r="L31" s="1"/>
  <c r="C26" i="4" l="1"/>
  <c r="R31" s="1"/>
  <c r="M44" i="1"/>
  <c r="M43"/>
  <c r="K44" i="3"/>
  <c r="N44" s="1"/>
  <c r="K43"/>
  <c r="N43" s="1"/>
  <c r="M43"/>
  <c r="M44"/>
  <c r="N44" i="4" l="1"/>
  <c r="R32"/>
  <c r="K43"/>
  <c r="M43" s="1"/>
  <c r="K44"/>
  <c r="M44" s="1"/>
</calcChain>
</file>

<file path=xl/comments1.xml><?xml version="1.0" encoding="utf-8"?>
<comments xmlns="http://schemas.openxmlformats.org/spreadsheetml/2006/main">
  <authors>
    <author>作者</author>
  </authors>
  <commentLis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非整，小数部分按照百分比概率发起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非整，小数部分按照百分比概率发起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非整，小数部分按照百分比概率发起
</t>
        </r>
      </text>
    </comment>
  </commentList>
</comments>
</file>

<file path=xl/sharedStrings.xml><?xml version="1.0" encoding="utf-8"?>
<sst xmlns="http://schemas.openxmlformats.org/spreadsheetml/2006/main" count="168" uniqueCount="75">
  <si>
    <t>ID</t>
  </si>
  <si>
    <t>Score</t>
  </si>
  <si>
    <t>A</t>
    <phoneticPr fontId="1" type="noConversion"/>
  </si>
  <si>
    <t>D</t>
    <phoneticPr fontId="1" type="noConversion"/>
  </si>
  <si>
    <t>O</t>
    <phoneticPr fontId="1" type="noConversion"/>
  </si>
  <si>
    <t>S</t>
    <phoneticPr fontId="1" type="noConversion"/>
  </si>
  <si>
    <t>总次数</t>
    <phoneticPr fontId="1" type="noConversion"/>
  </si>
  <si>
    <t>A方</t>
    <phoneticPr fontId="1" type="noConversion"/>
  </si>
  <si>
    <t>B方</t>
    <phoneticPr fontId="1" type="noConversion"/>
  </si>
  <si>
    <t>有效次数</t>
    <phoneticPr fontId="1" type="noConversion"/>
  </si>
  <si>
    <t>C</t>
    <phoneticPr fontId="1" type="noConversion"/>
  </si>
  <si>
    <t>F</t>
    <phoneticPr fontId="1" type="noConversion"/>
  </si>
  <si>
    <t>B</t>
    <phoneticPr fontId="1" type="noConversion"/>
  </si>
  <si>
    <t>G</t>
    <phoneticPr fontId="1" type="noConversion"/>
  </si>
  <si>
    <t>A</t>
    <phoneticPr fontId="1" type="noConversion"/>
  </si>
  <si>
    <t>D</t>
    <phoneticPr fontId="1" type="noConversion"/>
  </si>
  <si>
    <t>最终结算</t>
    <phoneticPr fontId="1" type="noConversion"/>
  </si>
  <si>
    <t>一、属性说明</t>
    <phoneticPr fontId="1" type="noConversion"/>
  </si>
  <si>
    <t>进攻</t>
    <phoneticPr fontId="1" type="noConversion"/>
  </si>
  <si>
    <t>组织</t>
    <phoneticPr fontId="1" type="noConversion"/>
  </si>
  <si>
    <t>防御</t>
    <phoneticPr fontId="1" type="noConversion"/>
  </si>
  <si>
    <t>潜力</t>
    <phoneticPr fontId="1" type="noConversion"/>
  </si>
  <si>
    <t>体力</t>
    <phoneticPr fontId="1" type="noConversion"/>
  </si>
  <si>
    <t>最大发挥</t>
    <phoneticPr fontId="1" type="noConversion"/>
  </si>
  <si>
    <t>最小发挥</t>
    <phoneticPr fontId="1" type="noConversion"/>
  </si>
  <si>
    <t>int</t>
    <phoneticPr fontId="1" type="noConversion"/>
  </si>
  <si>
    <t>float</t>
    <phoneticPr fontId="1" type="noConversion"/>
  </si>
  <si>
    <t>基本进攻属性参入进攻基数结算，射门结算</t>
    <phoneticPr fontId="1" type="noConversion"/>
  </si>
  <si>
    <t>基本防守属性参入进攻基数阶段，对方有效进攻防御结算</t>
    <phoneticPr fontId="1" type="noConversion"/>
  </si>
  <si>
    <t>基本进攻属性参入进攻基数结算，我放有效进攻次数结算</t>
    <phoneticPr fontId="1" type="noConversion"/>
  </si>
  <si>
    <t>每次有效的行为都会消耗固定数值的体力，体力会整体修正球员属性</t>
    <phoneticPr fontId="1" type="noConversion"/>
  </si>
  <si>
    <t>决定球员升级和进阶的成长率数值</t>
    <phoneticPr fontId="1" type="noConversion"/>
  </si>
  <si>
    <t>基本属性</t>
    <phoneticPr fontId="1" type="noConversion"/>
  </si>
  <si>
    <t>其它项</t>
    <phoneticPr fontId="1" type="noConversion"/>
  </si>
  <si>
    <t>随机效用属性，决定球员一战战斗的4项基本属性的实际效用值上限</t>
    <phoneticPr fontId="1" type="noConversion"/>
  </si>
  <si>
    <t>随机效用属性，决定球员一战战斗的4项基本属性的实际效用值下限</t>
    <phoneticPr fontId="1" type="noConversion"/>
  </si>
  <si>
    <t>二、基本结算</t>
    <phoneticPr fontId="1" type="noConversion"/>
  </si>
  <si>
    <t>进攻基数结算</t>
    <phoneticPr fontId="1" type="noConversion"/>
  </si>
  <si>
    <t>O</t>
    <phoneticPr fontId="1" type="noConversion"/>
  </si>
  <si>
    <t>S</t>
    <phoneticPr fontId="1" type="noConversion"/>
  </si>
  <si>
    <t>有效进攻次数</t>
    <phoneticPr fontId="1" type="noConversion"/>
  </si>
  <si>
    <t>攻方攻击</t>
    <phoneticPr fontId="1" type="noConversion"/>
  </si>
  <si>
    <t>守方防御</t>
    <phoneticPr fontId="1" type="noConversion"/>
  </si>
  <si>
    <t>结算参数</t>
    <phoneticPr fontId="1" type="noConversion"/>
  </si>
  <si>
    <t>进攻结算</t>
    <phoneticPr fontId="1" type="noConversion"/>
  </si>
  <si>
    <t>进攻概率</t>
    <phoneticPr fontId="1" type="noConversion"/>
  </si>
  <si>
    <t>A队</t>
    <phoneticPr fontId="1" type="noConversion"/>
  </si>
  <si>
    <t>B队</t>
    <phoneticPr fontId="1" type="noConversion"/>
  </si>
  <si>
    <t>选定A_ID</t>
    <phoneticPr fontId="1" type="noConversion"/>
  </si>
  <si>
    <t>选定D_ID</t>
    <phoneticPr fontId="1" type="noConversion"/>
  </si>
  <si>
    <t>进攻结算</t>
    <phoneticPr fontId="1" type="noConversion"/>
  </si>
  <si>
    <t>A</t>
    <phoneticPr fontId="1" type="noConversion"/>
  </si>
  <si>
    <t>B</t>
    <phoneticPr fontId="1" type="noConversion"/>
  </si>
  <si>
    <t>结算方式1</t>
    <phoneticPr fontId="1" type="noConversion"/>
  </si>
  <si>
    <t>结算方式2</t>
    <phoneticPr fontId="1" type="noConversion"/>
  </si>
  <si>
    <t>总进攻次数</t>
    <phoneticPr fontId="1" type="noConversion"/>
  </si>
  <si>
    <t>根据我方进攻值和对方防御值汇总比值计算</t>
    <phoneticPr fontId="1" type="noConversion"/>
  </si>
  <si>
    <t>有效进攻系数</t>
    <phoneticPr fontId="1" type="noConversion"/>
  </si>
  <si>
    <t>根据双方的组织力汇总比值计算</t>
    <phoneticPr fontId="1" type="noConversion"/>
  </si>
  <si>
    <t>我方选定进攻球员和选定防守球员和门将的防守比值</t>
    <phoneticPr fontId="1" type="noConversion"/>
  </si>
  <si>
    <t>基本原则</t>
    <phoneticPr fontId="1" type="noConversion"/>
  </si>
  <si>
    <t>以平局作为原点，一段跨越原点，比分的差距细分作为球员成长颗粒度价值体现</t>
    <phoneticPr fontId="1" type="noConversion"/>
  </si>
  <si>
    <t>攻击、组织、防御在结算过程中都基本二次方效用</t>
    <phoneticPr fontId="1" type="noConversion"/>
  </si>
  <si>
    <t>前锋偏向攻击主追求特性、辅助组织和防守选择</t>
    <phoneticPr fontId="1" type="noConversion"/>
  </si>
  <si>
    <t>中锋偏向主组织、辅助攻击、防守选择成长</t>
    <phoneticPr fontId="1" type="noConversion"/>
  </si>
  <si>
    <t>后卫还是主攻击</t>
    <phoneticPr fontId="1" type="noConversion"/>
  </si>
  <si>
    <t>门将主防御</t>
    <phoneticPr fontId="1" type="noConversion"/>
  </si>
  <si>
    <t>进攻</t>
    <phoneticPr fontId="8" type="noConversion"/>
  </si>
  <si>
    <t>组织</t>
    <phoneticPr fontId="8" type="noConversion"/>
  </si>
  <si>
    <t>防守</t>
    <phoneticPr fontId="8" type="noConversion"/>
  </si>
  <si>
    <t>体力</t>
    <phoneticPr fontId="8" type="noConversion"/>
  </si>
  <si>
    <t>前锋</t>
    <phoneticPr fontId="1" type="noConversion"/>
  </si>
  <si>
    <t>中场</t>
    <phoneticPr fontId="1" type="noConversion"/>
  </si>
  <si>
    <t>后卫</t>
    <phoneticPr fontId="1" type="noConversion"/>
  </si>
  <si>
    <t>结算方式新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</si>
</sst>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8</xdr:col>
      <xdr:colOff>200025</xdr:colOff>
      <xdr:row>23</xdr:row>
      <xdr:rowOff>66675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1600" y="3600450"/>
          <a:ext cx="4314825" cy="409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5</xdr:col>
      <xdr:colOff>561975</xdr:colOff>
      <xdr:row>30</xdr:row>
      <xdr:rowOff>76200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1600" y="4629150"/>
          <a:ext cx="2619375" cy="590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81"/>
  <sheetViews>
    <sheetView topLeftCell="A6" workbookViewId="0">
      <selection activeCell="U15" sqref="U15"/>
    </sheetView>
  </sheetViews>
  <sheetFormatPr defaultRowHeight="13.5"/>
  <sheetData>
    <row r="1" spans="1:16">
      <c r="A1" t="s">
        <v>0</v>
      </c>
      <c r="C1" t="s">
        <v>2</v>
      </c>
      <c r="D1" t="s">
        <v>4</v>
      </c>
      <c r="E1" t="s">
        <v>3</v>
      </c>
      <c r="F1" t="s">
        <v>5</v>
      </c>
      <c r="G1" t="s">
        <v>1</v>
      </c>
      <c r="J1" t="s">
        <v>0</v>
      </c>
      <c r="L1" t="s">
        <v>2</v>
      </c>
      <c r="M1" t="s">
        <v>4</v>
      </c>
      <c r="N1" t="s">
        <v>3</v>
      </c>
      <c r="O1" t="s">
        <v>5</v>
      </c>
      <c r="P1" t="s">
        <v>1</v>
      </c>
    </row>
    <row r="2" spans="1:16">
      <c r="A2">
        <v>1</v>
      </c>
      <c r="B2">
        <v>1</v>
      </c>
      <c r="C2">
        <v>90</v>
      </c>
      <c r="D2">
        <v>43</v>
      </c>
      <c r="E2">
        <v>14</v>
      </c>
      <c r="F2">
        <v>82</v>
      </c>
      <c r="G2">
        <f>C2+D2+E2+F2*0.5</f>
        <v>188</v>
      </c>
      <c r="J2">
        <v>1</v>
      </c>
      <c r="K2">
        <v>1</v>
      </c>
      <c r="L2">
        <v>80</v>
      </c>
      <c r="M2">
        <v>43</v>
      </c>
      <c r="N2">
        <v>14</v>
      </c>
      <c r="O2">
        <v>82</v>
      </c>
      <c r="P2">
        <f>L2+M2+N2+O2*0.5</f>
        <v>178</v>
      </c>
    </row>
    <row r="3" spans="1:16">
      <c r="A3">
        <v>2</v>
      </c>
      <c r="B3">
        <v>1</v>
      </c>
      <c r="C3">
        <v>90</v>
      </c>
      <c r="D3">
        <v>95</v>
      </c>
      <c r="E3">
        <v>34</v>
      </c>
      <c r="F3">
        <v>89</v>
      </c>
      <c r="G3">
        <f t="shared" ref="G3:G10" si="0">C3+D3+E3+F3*0.5</f>
        <v>263.5</v>
      </c>
      <c r="J3">
        <v>2</v>
      </c>
      <c r="K3">
        <v>1</v>
      </c>
      <c r="L3">
        <v>80</v>
      </c>
      <c r="M3">
        <v>95</v>
      </c>
      <c r="N3">
        <v>34</v>
      </c>
      <c r="O3">
        <v>89</v>
      </c>
      <c r="P3">
        <f t="shared" ref="P3:P10" si="1">L3+M3+N3+O3*0.5</f>
        <v>253.5</v>
      </c>
    </row>
    <row r="4" spans="1:16">
      <c r="A4">
        <v>3</v>
      </c>
      <c r="B4">
        <v>1</v>
      </c>
      <c r="C4">
        <v>90</v>
      </c>
      <c r="D4">
        <v>97</v>
      </c>
      <c r="E4">
        <v>67</v>
      </c>
      <c r="F4">
        <v>87</v>
      </c>
      <c r="G4">
        <f t="shared" si="0"/>
        <v>297.5</v>
      </c>
      <c r="J4">
        <v>3</v>
      </c>
      <c r="K4">
        <v>2</v>
      </c>
      <c r="L4">
        <v>90</v>
      </c>
      <c r="M4">
        <v>97</v>
      </c>
      <c r="N4">
        <v>67</v>
      </c>
      <c r="O4">
        <v>87</v>
      </c>
      <c r="P4">
        <f t="shared" si="1"/>
        <v>297.5</v>
      </c>
    </row>
    <row r="5" spans="1:16">
      <c r="A5">
        <v>4</v>
      </c>
      <c r="B5">
        <v>2</v>
      </c>
      <c r="C5">
        <v>47</v>
      </c>
      <c r="D5">
        <v>65</v>
      </c>
      <c r="E5">
        <v>95</v>
      </c>
      <c r="F5">
        <v>93</v>
      </c>
      <c r="G5">
        <f t="shared" si="0"/>
        <v>253.5</v>
      </c>
      <c r="J5">
        <v>4</v>
      </c>
      <c r="K5">
        <v>3</v>
      </c>
      <c r="L5">
        <v>47</v>
      </c>
      <c r="M5">
        <v>65</v>
      </c>
      <c r="N5">
        <v>95</v>
      </c>
      <c r="O5">
        <v>93</v>
      </c>
      <c r="P5">
        <f t="shared" si="1"/>
        <v>253.5</v>
      </c>
    </row>
    <row r="6" spans="1:16">
      <c r="A6">
        <v>5</v>
      </c>
      <c r="B6">
        <v>2</v>
      </c>
      <c r="C6">
        <v>72</v>
      </c>
      <c r="D6">
        <v>54</v>
      </c>
      <c r="E6">
        <v>81</v>
      </c>
      <c r="F6">
        <v>90</v>
      </c>
      <c r="G6">
        <f t="shared" si="0"/>
        <v>252</v>
      </c>
      <c r="J6">
        <v>5</v>
      </c>
      <c r="K6">
        <v>3</v>
      </c>
      <c r="L6">
        <v>72</v>
      </c>
      <c r="M6">
        <v>54</v>
      </c>
      <c r="N6">
        <v>81</v>
      </c>
      <c r="O6">
        <v>90</v>
      </c>
      <c r="P6">
        <f t="shared" si="1"/>
        <v>252</v>
      </c>
    </row>
    <row r="7" spans="1:16">
      <c r="A7">
        <v>6</v>
      </c>
      <c r="B7">
        <v>4</v>
      </c>
      <c r="C7">
        <v>12</v>
      </c>
      <c r="D7">
        <v>24</v>
      </c>
      <c r="E7">
        <v>93</v>
      </c>
      <c r="F7">
        <v>92</v>
      </c>
      <c r="G7">
        <f t="shared" si="0"/>
        <v>175</v>
      </c>
      <c r="J7">
        <v>6</v>
      </c>
      <c r="K7">
        <v>4</v>
      </c>
      <c r="L7">
        <v>12</v>
      </c>
      <c r="M7">
        <v>24</v>
      </c>
      <c r="N7">
        <v>93</v>
      </c>
      <c r="O7">
        <v>92</v>
      </c>
      <c r="P7">
        <f t="shared" si="1"/>
        <v>175</v>
      </c>
    </row>
    <row r="8" spans="1:16">
      <c r="A8" s="1">
        <v>7</v>
      </c>
      <c r="B8" s="1"/>
      <c r="C8" s="1">
        <v>93</v>
      </c>
      <c r="D8" s="1">
        <v>45</v>
      </c>
      <c r="E8" s="1">
        <v>17</v>
      </c>
      <c r="F8" s="1">
        <v>87</v>
      </c>
      <c r="G8" s="1">
        <f t="shared" si="0"/>
        <v>198.5</v>
      </c>
      <c r="H8" s="1"/>
      <c r="J8" s="1">
        <v>7</v>
      </c>
      <c r="K8" s="1"/>
      <c r="L8" s="1">
        <v>93</v>
      </c>
      <c r="M8" s="1">
        <v>45</v>
      </c>
      <c r="N8" s="1">
        <v>17</v>
      </c>
      <c r="O8" s="1">
        <v>87</v>
      </c>
      <c r="P8" s="1">
        <f t="shared" si="1"/>
        <v>198.5</v>
      </c>
    </row>
    <row r="9" spans="1:16">
      <c r="A9" s="1">
        <v>8</v>
      </c>
      <c r="B9" s="1"/>
      <c r="C9" s="1">
        <v>85</v>
      </c>
      <c r="D9" s="1">
        <v>94</v>
      </c>
      <c r="E9" s="1">
        <v>55</v>
      </c>
      <c r="F9" s="1">
        <v>86</v>
      </c>
      <c r="G9" s="1">
        <f t="shared" si="0"/>
        <v>277</v>
      </c>
      <c r="H9" s="1"/>
      <c r="J9" s="1">
        <v>8</v>
      </c>
      <c r="K9" s="1"/>
      <c r="L9" s="1">
        <v>85</v>
      </c>
      <c r="M9" s="1">
        <v>94</v>
      </c>
      <c r="N9" s="1">
        <v>55</v>
      </c>
      <c r="O9" s="1">
        <v>86</v>
      </c>
      <c r="P9" s="1">
        <f t="shared" si="1"/>
        <v>277</v>
      </c>
    </row>
    <row r="10" spans="1:16">
      <c r="A10" s="1">
        <v>9</v>
      </c>
      <c r="B10" s="1"/>
      <c r="C10" s="1">
        <v>32</v>
      </c>
      <c r="D10" s="1">
        <v>57</v>
      </c>
      <c r="E10" s="1">
        <v>86</v>
      </c>
      <c r="F10" s="1">
        <v>88</v>
      </c>
      <c r="G10" s="1">
        <f t="shared" si="0"/>
        <v>219</v>
      </c>
      <c r="H10" s="1"/>
      <c r="J10" s="1">
        <v>9</v>
      </c>
      <c r="K10" s="1"/>
      <c r="L10" s="1">
        <v>32</v>
      </c>
      <c r="M10" s="1">
        <v>57</v>
      </c>
      <c r="N10" s="1">
        <v>86</v>
      </c>
      <c r="O10" s="1">
        <v>88</v>
      </c>
      <c r="P10" s="1">
        <f t="shared" si="1"/>
        <v>219</v>
      </c>
    </row>
    <row r="11" spans="1:16">
      <c r="A11" s="1"/>
      <c r="C11" s="1">
        <f>C2+C3+C4+C5+C6+C7+C8*0.5+C9*0.5+C10*0.5</f>
        <v>506</v>
      </c>
      <c r="D11" s="1">
        <f>D2+D3+D4+D5+D6+D7+D8*0.5+D9*0.5+D10*0.5</f>
        <v>476</v>
      </c>
      <c r="E11" s="1">
        <f>E2+E3+E4+E5+E6+E7+E8*0.5+E9*0.5+E10*0.5</f>
        <v>463</v>
      </c>
      <c r="F11" s="1">
        <f>F2+F3+F4+F5+F6+F7+F8*0.5+F9*0.5+F10*0.5</f>
        <v>663.5</v>
      </c>
      <c r="G11" s="1">
        <f>G2+G3+G4+G5+G6+G7+G8*0.5+G9*0.5+G10*0.5</f>
        <v>1776.75</v>
      </c>
      <c r="H11" s="1"/>
      <c r="L11" s="1">
        <f>L2+L3+L4+L5+L6+L7+L8*0.5+L9*0.5+L10*0.5</f>
        <v>486</v>
      </c>
      <c r="M11" s="1">
        <f t="shared" ref="M11:O11" si="2">M2+M3+M4+M5+M6+M7+M8*0.5+M9*0.5+M10*0.5</f>
        <v>476</v>
      </c>
      <c r="N11" s="1">
        <f t="shared" si="2"/>
        <v>463</v>
      </c>
      <c r="O11" s="1">
        <f t="shared" si="2"/>
        <v>663.5</v>
      </c>
      <c r="P11" s="1">
        <f>P2+P3+P4+P5+P6+P7+P8*0.5+P9*0.5+P10*0.5</f>
        <v>1756.75</v>
      </c>
    </row>
    <row r="12" spans="1:16">
      <c r="A12" s="1"/>
      <c r="C12" s="1"/>
      <c r="D12" s="1"/>
      <c r="E12" s="1"/>
      <c r="F12" s="1"/>
      <c r="G12" s="1"/>
      <c r="H12" s="1"/>
      <c r="L12" s="1"/>
      <c r="M12" s="1"/>
      <c r="N12" s="1"/>
      <c r="O12" s="1"/>
      <c r="P12" s="1"/>
    </row>
    <row r="13" spans="1:16">
      <c r="A13" s="1" t="s">
        <v>11</v>
      </c>
      <c r="B13">
        <f>COUNTIF($B$2:$B$7,"=1")</f>
        <v>3</v>
      </c>
      <c r="C13" s="1"/>
      <c r="D13" s="1"/>
      <c r="E13" s="1"/>
      <c r="F13" s="1"/>
      <c r="G13" s="1"/>
      <c r="H13" s="1"/>
      <c r="L13" s="1"/>
      <c r="M13" s="1"/>
      <c r="N13" s="1"/>
      <c r="O13" s="1"/>
      <c r="P13" s="1"/>
    </row>
    <row r="14" spans="1:16">
      <c r="A14" s="1" t="s">
        <v>10</v>
      </c>
      <c r="B14">
        <f>COUNTIF($B$2:$B$7,"=2")</f>
        <v>2</v>
      </c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</row>
    <row r="15" spans="1:16">
      <c r="A15" s="1" t="s">
        <v>12</v>
      </c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</row>
    <row r="16" spans="1:16">
      <c r="A16" s="1" t="s">
        <v>13</v>
      </c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</row>
    <row r="17" spans="1:18">
      <c r="A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</row>
    <row r="18" spans="1:18">
      <c r="A18" s="1">
        <v>20</v>
      </c>
      <c r="G18" s="1"/>
      <c r="H18" s="1"/>
      <c r="P18" s="1"/>
    </row>
    <row r="19" spans="1:18">
      <c r="A19" t="s">
        <v>7</v>
      </c>
    </row>
    <row r="20" spans="1:18">
      <c r="A20" t="s">
        <v>6</v>
      </c>
      <c r="C20" t="s">
        <v>9</v>
      </c>
      <c r="K20" s="5" t="s">
        <v>46</v>
      </c>
      <c r="L20" s="5"/>
      <c r="M20" s="5"/>
      <c r="N20" s="5"/>
      <c r="O20" s="6" t="s">
        <v>47</v>
      </c>
      <c r="P20" s="6"/>
      <c r="Q20" s="6"/>
      <c r="R20" s="6"/>
    </row>
    <row r="21" spans="1:18">
      <c r="A21">
        <f>G11/(G11+P11)*$A$18</f>
        <v>10.056601103721523</v>
      </c>
      <c r="C21">
        <f>(IF(D11/N11&gt;1,MIN(0.7,0.5+D11/N11-1),MAX(0.3,0.5-(1-D11/N11))))*A21</f>
        <v>5.3106673215116897</v>
      </c>
      <c r="K21" s="5"/>
      <c r="L21" s="5" t="s">
        <v>48</v>
      </c>
      <c r="M21" s="5"/>
      <c r="N21" s="5" t="s">
        <v>49</v>
      </c>
      <c r="O21" s="6"/>
      <c r="P21" s="6" t="s">
        <v>48</v>
      </c>
      <c r="Q21" s="6"/>
      <c r="R21" s="6" t="s">
        <v>49</v>
      </c>
    </row>
    <row r="22" spans="1:18">
      <c r="K22" s="5"/>
      <c r="L22" s="5">
        <v>1</v>
      </c>
      <c r="M22" s="5"/>
      <c r="N22" s="5">
        <v>4</v>
      </c>
      <c r="O22" s="6"/>
      <c r="P22" s="6">
        <v>1</v>
      </c>
      <c r="Q22" s="6"/>
      <c r="R22" s="6">
        <v>4</v>
      </c>
    </row>
    <row r="23" spans="1:18">
      <c r="K23" s="5"/>
      <c r="L23" s="5"/>
      <c r="M23" s="5"/>
      <c r="N23" s="5"/>
      <c r="O23" s="6"/>
      <c r="P23" s="6"/>
      <c r="Q23" s="6"/>
      <c r="R23" s="6"/>
    </row>
    <row r="24" spans="1:18">
      <c r="A24" t="s">
        <v>8</v>
      </c>
      <c r="K24" s="5"/>
      <c r="L24" s="5"/>
      <c r="M24" s="5"/>
      <c r="N24" s="5"/>
      <c r="O24" s="6"/>
      <c r="P24" s="6"/>
      <c r="Q24" s="6"/>
      <c r="R24" s="6"/>
    </row>
    <row r="25" spans="1:18">
      <c r="A25">
        <f>P11/(G11+P11)*$A$18</f>
        <v>9.9433988962784774</v>
      </c>
      <c r="C25">
        <f>(IF(M11/E11&gt;1,MIN(0.7,0.5+M11/E11-1),MAX(0.3,0.5-(1-M11/E11))))*A25</f>
        <v>5.2508877540822638</v>
      </c>
      <c r="K25" s="5"/>
      <c r="L25" s="5"/>
      <c r="M25" s="5"/>
      <c r="N25" s="5"/>
      <c r="O25" s="6"/>
      <c r="P25" s="6"/>
      <c r="Q25" s="6"/>
      <c r="R25" s="6"/>
    </row>
    <row r="26" spans="1:18">
      <c r="K26" s="5"/>
      <c r="L26" s="5"/>
      <c r="M26" s="5"/>
      <c r="N26" s="5"/>
      <c r="O26" s="6"/>
      <c r="P26" s="6"/>
      <c r="Q26" s="6"/>
      <c r="R26" s="6"/>
    </row>
    <row r="27" spans="1:18">
      <c r="K27" s="5"/>
      <c r="L27" s="5" t="s">
        <v>43</v>
      </c>
      <c r="M27" s="5"/>
      <c r="N27" s="5"/>
      <c r="O27" s="6"/>
      <c r="P27" s="6"/>
      <c r="Q27" s="6"/>
      <c r="R27" s="6" t="s">
        <v>50</v>
      </c>
    </row>
    <row r="28" spans="1:18">
      <c r="K28" s="5" t="s">
        <v>41</v>
      </c>
      <c r="L28" s="5">
        <f>VLOOKUP(L22,$A$2:$F$10,3,FALSE)</f>
        <v>90</v>
      </c>
      <c r="M28" s="5"/>
      <c r="N28" s="5"/>
      <c r="O28" s="6"/>
      <c r="P28" s="6"/>
      <c r="Q28" s="6" t="s">
        <v>41</v>
      </c>
      <c r="R28" s="6">
        <f>VLOOKUP(P22,$J$2:$O$10,3,FALSE)</f>
        <v>80</v>
      </c>
    </row>
    <row r="29" spans="1:18">
      <c r="K29" s="5" t="s">
        <v>42</v>
      </c>
      <c r="L29" s="5">
        <f>VLOOKUP(R22,$J$2:$O$11,5,FALSE)+VLOOKUP(4,$K$2:$O$7,4,FALSE)</f>
        <v>188</v>
      </c>
      <c r="M29" s="5"/>
      <c r="N29" s="5"/>
      <c r="O29" s="6"/>
      <c r="P29" s="6"/>
      <c r="Q29" s="6" t="s">
        <v>42</v>
      </c>
      <c r="R29" s="6">
        <f>VLOOKUP(N22,$A$2:$F$11,5,FALSE)+VLOOKUP(4,$B$2:$F$7,4,FALSE)</f>
        <v>188</v>
      </c>
    </row>
    <row r="30" spans="1:18">
      <c r="K30" s="5" t="s">
        <v>45</v>
      </c>
      <c r="L30" s="5">
        <f>(IF(2*L28/L29&gt;1,MIN(0.7,0.5+2*L28/L29-1),MAX(0.3,0.5-(1-2*L28/L29))))</f>
        <v>0.45744680851063835</v>
      </c>
      <c r="M30" s="5"/>
      <c r="N30" s="5"/>
      <c r="O30" s="6"/>
      <c r="P30" s="6"/>
      <c r="Q30" s="6" t="s">
        <v>45</v>
      </c>
      <c r="R30" s="6">
        <f>(IF(2*R28/R29&gt;1,MIN(0.7,0.5+2*R28/R29-1),MAX(0.3,0.5-(1-2*R28/R29))))</f>
        <v>0.35106382978723405</v>
      </c>
    </row>
    <row r="31" spans="1:18">
      <c r="A31">
        <v>0.5</v>
      </c>
      <c r="B31" s="2">
        <v>0.2</v>
      </c>
      <c r="K31" s="5" t="s">
        <v>44</v>
      </c>
      <c r="L31" s="5">
        <f>L30*C21</f>
        <v>2.4293478172872627</v>
      </c>
      <c r="M31" s="5"/>
      <c r="N31" s="5"/>
      <c r="O31" s="6"/>
      <c r="P31" s="6"/>
      <c r="Q31" s="6" t="s">
        <v>44</v>
      </c>
      <c r="R31" s="6">
        <f>R30*C25</f>
        <v>1.8433967647310074</v>
      </c>
    </row>
    <row r="32" spans="1:18">
      <c r="A32">
        <f>A31+0.03</f>
        <v>0.53</v>
      </c>
      <c r="B32" s="2">
        <v>0.21</v>
      </c>
    </row>
    <row r="33" spans="1:16">
      <c r="A33">
        <f t="shared" ref="A33:A80" si="3">A32+0.03</f>
        <v>0.56000000000000005</v>
      </c>
      <c r="B33" s="2">
        <v>0.22</v>
      </c>
    </row>
    <row r="34" spans="1:16">
      <c r="A34">
        <f t="shared" si="3"/>
        <v>0.59000000000000008</v>
      </c>
      <c r="B34" s="2">
        <v>0.23</v>
      </c>
      <c r="N34" s="2"/>
    </row>
    <row r="35" spans="1:16">
      <c r="A35">
        <f t="shared" si="3"/>
        <v>0.62000000000000011</v>
      </c>
      <c r="B35" s="2">
        <v>0.24</v>
      </c>
      <c r="N35" s="2"/>
      <c r="O35" s="4"/>
      <c r="P35" s="4"/>
    </row>
    <row r="36" spans="1:16">
      <c r="A36">
        <f t="shared" si="3"/>
        <v>0.65000000000000013</v>
      </c>
      <c r="B36" s="2">
        <v>0.25</v>
      </c>
      <c r="N36" s="2"/>
      <c r="O36" s="4"/>
      <c r="P36" s="4"/>
    </row>
    <row r="37" spans="1:16">
      <c r="A37">
        <f t="shared" si="3"/>
        <v>0.68000000000000016</v>
      </c>
      <c r="B37" s="2">
        <v>0.26</v>
      </c>
      <c r="N37" s="2"/>
      <c r="O37" s="4"/>
      <c r="P37" s="4"/>
    </row>
    <row r="38" spans="1:16">
      <c r="A38">
        <f t="shared" si="3"/>
        <v>0.71000000000000019</v>
      </c>
      <c r="B38" s="2">
        <v>0.27</v>
      </c>
      <c r="N38" s="2"/>
      <c r="O38" s="4"/>
      <c r="P38" s="4"/>
    </row>
    <row r="39" spans="1:16">
      <c r="A39">
        <f t="shared" si="3"/>
        <v>0.74000000000000021</v>
      </c>
      <c r="B39" s="2">
        <v>0.28000000000000003</v>
      </c>
      <c r="N39" s="2"/>
      <c r="O39" s="4"/>
      <c r="P39" s="4"/>
    </row>
    <row r="40" spans="1:16">
      <c r="A40">
        <f t="shared" si="3"/>
        <v>0.77000000000000024</v>
      </c>
      <c r="B40" s="2">
        <v>0.28999999999999998</v>
      </c>
    </row>
    <row r="41" spans="1:16">
      <c r="A41">
        <f t="shared" si="3"/>
        <v>0.80000000000000027</v>
      </c>
      <c r="B41" s="2">
        <v>0.3</v>
      </c>
      <c r="L41" t="s">
        <v>16</v>
      </c>
      <c r="N41" s="2"/>
    </row>
    <row r="42" spans="1:16">
      <c r="A42">
        <f t="shared" si="3"/>
        <v>0.83000000000000029</v>
      </c>
      <c r="B42" s="2">
        <v>0.31</v>
      </c>
    </row>
    <row r="43" spans="1:16">
      <c r="A43">
        <f t="shared" si="3"/>
        <v>0.86000000000000032</v>
      </c>
      <c r="B43" s="2">
        <v>0.32</v>
      </c>
      <c r="L43" t="s">
        <v>46</v>
      </c>
      <c r="M43">
        <f>IF(L31&gt;R31,ROUNDUP(L31,0),ROUNDDOWN(L31,0))</f>
        <v>3</v>
      </c>
      <c r="N43" s="4"/>
    </row>
    <row r="44" spans="1:16">
      <c r="A44">
        <f t="shared" si="3"/>
        <v>0.89000000000000035</v>
      </c>
      <c r="B44" s="2">
        <v>0.33</v>
      </c>
      <c r="L44" t="s">
        <v>47</v>
      </c>
      <c r="M44">
        <f>IF(L31&gt;R31,ROUNDDOWN(R31,0),ROUNDUP(L31,0))</f>
        <v>1</v>
      </c>
    </row>
    <row r="45" spans="1:16">
      <c r="A45">
        <f t="shared" si="3"/>
        <v>0.92000000000000037</v>
      </c>
      <c r="B45" s="2">
        <v>0.34</v>
      </c>
    </row>
    <row r="46" spans="1:16">
      <c r="A46">
        <f t="shared" si="3"/>
        <v>0.9500000000000004</v>
      </c>
      <c r="B46" s="2">
        <v>0.35</v>
      </c>
    </row>
    <row r="47" spans="1:16">
      <c r="A47">
        <f t="shared" si="3"/>
        <v>0.98000000000000043</v>
      </c>
      <c r="B47" s="2">
        <v>0.36</v>
      </c>
    </row>
    <row r="48" spans="1:16">
      <c r="A48">
        <f t="shared" si="3"/>
        <v>1.0100000000000005</v>
      </c>
      <c r="B48" s="2">
        <v>0.37</v>
      </c>
    </row>
    <row r="49" spans="1:2">
      <c r="A49">
        <f t="shared" si="3"/>
        <v>1.0400000000000005</v>
      </c>
      <c r="B49" s="2">
        <v>0.38</v>
      </c>
    </row>
    <row r="50" spans="1:2">
      <c r="A50">
        <f t="shared" si="3"/>
        <v>1.0700000000000005</v>
      </c>
      <c r="B50" s="2">
        <v>0.39</v>
      </c>
    </row>
    <row r="51" spans="1:2">
      <c r="A51">
        <f t="shared" si="3"/>
        <v>1.1000000000000005</v>
      </c>
      <c r="B51" s="2">
        <v>0.4</v>
      </c>
    </row>
    <row r="52" spans="1:2">
      <c r="A52">
        <f t="shared" si="3"/>
        <v>1.1300000000000006</v>
      </c>
      <c r="B52" s="2">
        <v>0.41</v>
      </c>
    </row>
    <row r="53" spans="1:2">
      <c r="A53">
        <f t="shared" si="3"/>
        <v>1.1600000000000006</v>
      </c>
      <c r="B53" s="2">
        <v>0.42</v>
      </c>
    </row>
    <row r="54" spans="1:2">
      <c r="A54">
        <f t="shared" si="3"/>
        <v>1.1900000000000006</v>
      </c>
      <c r="B54" s="2">
        <v>0.43</v>
      </c>
    </row>
    <row r="55" spans="1:2">
      <c r="A55">
        <f t="shared" si="3"/>
        <v>1.2200000000000006</v>
      </c>
      <c r="B55" s="2">
        <v>0.44</v>
      </c>
    </row>
    <row r="56" spans="1:2">
      <c r="A56">
        <f t="shared" si="3"/>
        <v>1.2500000000000007</v>
      </c>
      <c r="B56" s="2">
        <v>0.45</v>
      </c>
    </row>
    <row r="57" spans="1:2">
      <c r="A57">
        <f t="shared" si="3"/>
        <v>1.2800000000000007</v>
      </c>
      <c r="B57" s="2">
        <v>0.46</v>
      </c>
    </row>
    <row r="58" spans="1:2">
      <c r="A58">
        <f t="shared" si="3"/>
        <v>1.3100000000000007</v>
      </c>
      <c r="B58" s="2">
        <v>0.46999999999999897</v>
      </c>
    </row>
    <row r="59" spans="1:2">
      <c r="A59">
        <f t="shared" si="3"/>
        <v>1.3400000000000007</v>
      </c>
      <c r="B59" s="2">
        <v>0.47999999999999898</v>
      </c>
    </row>
    <row r="60" spans="1:2">
      <c r="A60">
        <f t="shared" si="3"/>
        <v>1.3700000000000008</v>
      </c>
      <c r="B60" s="2">
        <v>0.48999999999999899</v>
      </c>
    </row>
    <row r="61" spans="1:2">
      <c r="A61">
        <f t="shared" si="3"/>
        <v>1.4000000000000008</v>
      </c>
      <c r="B61" s="2">
        <v>0.499999999999999</v>
      </c>
    </row>
    <row r="62" spans="1:2">
      <c r="A62">
        <f t="shared" si="3"/>
        <v>1.4300000000000008</v>
      </c>
      <c r="B62" s="2">
        <v>0.50999999999999901</v>
      </c>
    </row>
    <row r="63" spans="1:2">
      <c r="A63">
        <f t="shared" si="3"/>
        <v>1.4600000000000009</v>
      </c>
      <c r="B63" s="2">
        <v>0.51999999999999902</v>
      </c>
    </row>
    <row r="64" spans="1:2">
      <c r="A64">
        <f t="shared" si="3"/>
        <v>1.4900000000000009</v>
      </c>
      <c r="B64" s="2">
        <v>0.52999999999999903</v>
      </c>
    </row>
    <row r="65" spans="1:2">
      <c r="A65">
        <f t="shared" si="3"/>
        <v>1.5200000000000009</v>
      </c>
      <c r="B65" s="2">
        <v>0.53999999999999904</v>
      </c>
    </row>
    <row r="66" spans="1:2">
      <c r="A66">
        <f t="shared" si="3"/>
        <v>1.5500000000000009</v>
      </c>
      <c r="B66" s="2">
        <v>0.54999999999999905</v>
      </c>
    </row>
    <row r="67" spans="1:2">
      <c r="A67">
        <f t="shared" si="3"/>
        <v>1.580000000000001</v>
      </c>
      <c r="B67" s="2">
        <v>0.55999999999999905</v>
      </c>
    </row>
    <row r="68" spans="1:2">
      <c r="A68">
        <f t="shared" si="3"/>
        <v>1.610000000000001</v>
      </c>
      <c r="B68" s="2">
        <v>0.56999999999999895</v>
      </c>
    </row>
    <row r="69" spans="1:2">
      <c r="A69">
        <f t="shared" si="3"/>
        <v>1.640000000000001</v>
      </c>
      <c r="B69" s="2">
        <v>0.57999999999999896</v>
      </c>
    </row>
    <row r="70" spans="1:2">
      <c r="A70">
        <f t="shared" si="3"/>
        <v>1.670000000000001</v>
      </c>
      <c r="B70" s="2">
        <v>0.58999999999999897</v>
      </c>
    </row>
    <row r="71" spans="1:2">
      <c r="A71">
        <f t="shared" si="3"/>
        <v>1.7000000000000011</v>
      </c>
      <c r="B71" s="2">
        <v>0.59999999999999898</v>
      </c>
    </row>
    <row r="72" spans="1:2">
      <c r="A72">
        <f t="shared" si="3"/>
        <v>1.7300000000000011</v>
      </c>
      <c r="B72" s="2">
        <v>0.60999999999999899</v>
      </c>
    </row>
    <row r="73" spans="1:2">
      <c r="A73">
        <f t="shared" si="3"/>
        <v>1.7600000000000011</v>
      </c>
      <c r="B73" s="2">
        <v>0.619999999999999</v>
      </c>
    </row>
    <row r="74" spans="1:2">
      <c r="A74">
        <f t="shared" si="3"/>
        <v>1.7900000000000011</v>
      </c>
      <c r="B74" s="2">
        <v>0.62999999999999901</v>
      </c>
    </row>
    <row r="75" spans="1:2">
      <c r="A75">
        <f t="shared" si="3"/>
        <v>1.8200000000000012</v>
      </c>
      <c r="B75" s="2">
        <v>0.63999999999999901</v>
      </c>
    </row>
    <row r="76" spans="1:2">
      <c r="A76">
        <f t="shared" si="3"/>
        <v>1.8500000000000012</v>
      </c>
      <c r="B76" s="2">
        <v>0.64999999999999902</v>
      </c>
    </row>
    <row r="77" spans="1:2">
      <c r="A77">
        <f t="shared" si="3"/>
        <v>1.8800000000000012</v>
      </c>
      <c r="B77" s="2">
        <v>0.65999999999999903</v>
      </c>
    </row>
    <row r="78" spans="1:2">
      <c r="A78">
        <f t="shared" si="3"/>
        <v>1.9100000000000013</v>
      </c>
      <c r="B78" s="2">
        <v>0.66999999999999904</v>
      </c>
    </row>
    <row r="79" spans="1:2">
      <c r="A79">
        <f t="shared" si="3"/>
        <v>1.9400000000000013</v>
      </c>
      <c r="B79" s="2">
        <v>0.67999999999999905</v>
      </c>
    </row>
    <row r="80" spans="1:2">
      <c r="A80">
        <f t="shared" si="3"/>
        <v>1.9700000000000013</v>
      </c>
      <c r="B80" s="2">
        <v>0.68999999999999895</v>
      </c>
    </row>
    <row r="81" spans="1:2">
      <c r="A81">
        <f>A80+0.03</f>
        <v>2.0000000000000013</v>
      </c>
      <c r="B81" s="2">
        <v>0.69999999999999896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R81"/>
  <sheetViews>
    <sheetView workbookViewId="0">
      <selection activeCell="D43" sqref="D43"/>
    </sheetView>
  </sheetViews>
  <sheetFormatPr defaultRowHeight="13.5"/>
  <sheetData>
    <row r="1" spans="1:16">
      <c r="A1" t="s">
        <v>0</v>
      </c>
      <c r="C1" t="s">
        <v>2</v>
      </c>
      <c r="D1" t="s">
        <v>4</v>
      </c>
      <c r="E1" t="s">
        <v>3</v>
      </c>
      <c r="F1" t="s">
        <v>5</v>
      </c>
      <c r="G1" t="s">
        <v>1</v>
      </c>
      <c r="J1" t="s">
        <v>0</v>
      </c>
      <c r="L1" t="s">
        <v>2</v>
      </c>
      <c r="M1" t="s">
        <v>4</v>
      </c>
      <c r="N1" t="s">
        <v>3</v>
      </c>
      <c r="O1" t="s">
        <v>5</v>
      </c>
      <c r="P1" t="s">
        <v>1</v>
      </c>
    </row>
    <row r="2" spans="1:16">
      <c r="A2">
        <v>1</v>
      </c>
      <c r="B2">
        <v>1</v>
      </c>
      <c r="C2">
        <v>50</v>
      </c>
      <c r="D2">
        <v>43</v>
      </c>
      <c r="E2">
        <v>14</v>
      </c>
      <c r="F2">
        <v>82</v>
      </c>
      <c r="G2">
        <f>C2+D2+E2+F2*0.5</f>
        <v>148</v>
      </c>
      <c r="J2">
        <v>1</v>
      </c>
      <c r="K2">
        <v>1</v>
      </c>
      <c r="L2">
        <v>90</v>
      </c>
      <c r="M2">
        <v>43</v>
      </c>
      <c r="N2">
        <v>14</v>
      </c>
      <c r="O2">
        <v>82</v>
      </c>
      <c r="P2">
        <f>L2+M2+N2+O2*0.5</f>
        <v>188</v>
      </c>
    </row>
    <row r="3" spans="1:16">
      <c r="A3">
        <v>2</v>
      </c>
      <c r="B3">
        <v>1</v>
      </c>
      <c r="C3">
        <v>90</v>
      </c>
      <c r="D3">
        <v>95</v>
      </c>
      <c r="E3">
        <v>34</v>
      </c>
      <c r="F3">
        <v>89</v>
      </c>
      <c r="G3">
        <f t="shared" ref="G3:G10" si="0">C3+D3+E3+F3*0.5</f>
        <v>263.5</v>
      </c>
      <c r="J3">
        <v>2</v>
      </c>
      <c r="K3">
        <v>1</v>
      </c>
      <c r="L3">
        <v>90</v>
      </c>
      <c r="M3">
        <v>95</v>
      </c>
      <c r="N3">
        <v>34</v>
      </c>
      <c r="O3">
        <v>89</v>
      </c>
      <c r="P3">
        <f t="shared" ref="P3:P10" si="1">L3+M3+N3+O3*0.5</f>
        <v>263.5</v>
      </c>
    </row>
    <row r="4" spans="1:16">
      <c r="A4">
        <v>3</v>
      </c>
      <c r="B4">
        <v>1</v>
      </c>
      <c r="C4">
        <v>90</v>
      </c>
      <c r="D4">
        <v>97</v>
      </c>
      <c r="E4">
        <v>67</v>
      </c>
      <c r="F4">
        <v>87</v>
      </c>
      <c r="G4">
        <f t="shared" si="0"/>
        <v>297.5</v>
      </c>
      <c r="J4">
        <v>3</v>
      </c>
      <c r="K4">
        <v>2</v>
      </c>
      <c r="L4">
        <v>90</v>
      </c>
      <c r="M4">
        <v>97</v>
      </c>
      <c r="N4">
        <v>67</v>
      </c>
      <c r="O4">
        <v>87</v>
      </c>
      <c r="P4">
        <f t="shared" si="1"/>
        <v>297.5</v>
      </c>
    </row>
    <row r="5" spans="1:16">
      <c r="A5">
        <v>4</v>
      </c>
      <c r="B5">
        <v>2</v>
      </c>
      <c r="C5">
        <v>47</v>
      </c>
      <c r="D5">
        <v>65</v>
      </c>
      <c r="E5">
        <v>95</v>
      </c>
      <c r="F5">
        <v>93</v>
      </c>
      <c r="G5">
        <f t="shared" si="0"/>
        <v>253.5</v>
      </c>
      <c r="J5">
        <v>4</v>
      </c>
      <c r="K5">
        <v>3</v>
      </c>
      <c r="L5">
        <v>47</v>
      </c>
      <c r="M5">
        <v>65</v>
      </c>
      <c r="N5">
        <v>95</v>
      </c>
      <c r="O5">
        <v>93</v>
      </c>
      <c r="P5">
        <f t="shared" si="1"/>
        <v>253.5</v>
      </c>
    </row>
    <row r="6" spans="1:16">
      <c r="A6">
        <v>5</v>
      </c>
      <c r="B6">
        <v>2</v>
      </c>
      <c r="C6">
        <v>72</v>
      </c>
      <c r="D6">
        <v>54</v>
      </c>
      <c r="E6">
        <v>81</v>
      </c>
      <c r="F6">
        <v>90</v>
      </c>
      <c r="G6">
        <f t="shared" si="0"/>
        <v>252</v>
      </c>
      <c r="J6">
        <v>5</v>
      </c>
      <c r="K6">
        <v>3</v>
      </c>
      <c r="L6">
        <v>72</v>
      </c>
      <c r="M6">
        <v>54</v>
      </c>
      <c r="N6">
        <v>81</v>
      </c>
      <c r="O6">
        <v>90</v>
      </c>
      <c r="P6">
        <f t="shared" si="1"/>
        <v>252</v>
      </c>
    </row>
    <row r="7" spans="1:16">
      <c r="A7">
        <v>6</v>
      </c>
      <c r="B7">
        <v>4</v>
      </c>
      <c r="C7">
        <v>12</v>
      </c>
      <c r="D7">
        <v>24</v>
      </c>
      <c r="E7">
        <v>93</v>
      </c>
      <c r="F7">
        <v>92</v>
      </c>
      <c r="G7">
        <f t="shared" si="0"/>
        <v>175</v>
      </c>
      <c r="J7">
        <v>6</v>
      </c>
      <c r="K7">
        <v>4</v>
      </c>
      <c r="L7">
        <v>12</v>
      </c>
      <c r="M7">
        <v>24</v>
      </c>
      <c r="N7">
        <v>93</v>
      </c>
      <c r="O7">
        <v>92</v>
      </c>
      <c r="P7">
        <f t="shared" si="1"/>
        <v>175</v>
      </c>
    </row>
    <row r="8" spans="1:16">
      <c r="A8" s="1">
        <v>7</v>
      </c>
      <c r="B8" s="1"/>
      <c r="C8" s="1">
        <v>93</v>
      </c>
      <c r="D8" s="1">
        <v>45</v>
      </c>
      <c r="E8" s="1">
        <v>17</v>
      </c>
      <c r="F8" s="1">
        <v>87</v>
      </c>
      <c r="G8" s="1">
        <f t="shared" si="0"/>
        <v>198.5</v>
      </c>
      <c r="H8" s="1"/>
      <c r="J8" s="1">
        <v>7</v>
      </c>
      <c r="K8" s="1"/>
      <c r="L8" s="1">
        <v>93</v>
      </c>
      <c r="M8" s="1">
        <v>45</v>
      </c>
      <c r="N8" s="1">
        <v>17</v>
      </c>
      <c r="O8" s="1">
        <v>87</v>
      </c>
      <c r="P8" s="1">
        <f t="shared" si="1"/>
        <v>198.5</v>
      </c>
    </row>
    <row r="9" spans="1:16">
      <c r="A9" s="1">
        <v>8</v>
      </c>
      <c r="B9" s="1"/>
      <c r="C9" s="1">
        <v>85</v>
      </c>
      <c r="D9" s="1">
        <v>94</v>
      </c>
      <c r="E9" s="1">
        <v>55</v>
      </c>
      <c r="F9" s="1">
        <v>86</v>
      </c>
      <c r="G9" s="1">
        <f t="shared" si="0"/>
        <v>277</v>
      </c>
      <c r="H9" s="1"/>
      <c r="J9" s="1">
        <v>8</v>
      </c>
      <c r="K9" s="1"/>
      <c r="L9" s="1">
        <v>85</v>
      </c>
      <c r="M9" s="1">
        <v>94</v>
      </c>
      <c r="N9" s="1">
        <v>55</v>
      </c>
      <c r="O9" s="1">
        <v>86</v>
      </c>
      <c r="P9" s="1">
        <f t="shared" si="1"/>
        <v>277</v>
      </c>
    </row>
    <row r="10" spans="1:16">
      <c r="A10" s="1">
        <v>9</v>
      </c>
      <c r="B10" s="1"/>
      <c r="C10" s="1">
        <v>32</v>
      </c>
      <c r="D10" s="1">
        <v>57</v>
      </c>
      <c r="E10" s="1">
        <v>86</v>
      </c>
      <c r="F10" s="1">
        <v>88</v>
      </c>
      <c r="G10" s="1">
        <f t="shared" si="0"/>
        <v>219</v>
      </c>
      <c r="H10" s="1"/>
      <c r="J10" s="1">
        <v>9</v>
      </c>
      <c r="K10" s="1"/>
      <c r="L10" s="1">
        <v>32</v>
      </c>
      <c r="M10" s="1">
        <v>57</v>
      </c>
      <c r="N10" s="1">
        <v>86</v>
      </c>
      <c r="O10" s="1">
        <v>88</v>
      </c>
      <c r="P10" s="1">
        <f t="shared" si="1"/>
        <v>219</v>
      </c>
    </row>
    <row r="11" spans="1:16">
      <c r="A11" s="1"/>
      <c r="C11" s="1">
        <f>C2+C3+C4+C5+C6+C7+C8*0.5+C9*0.5+C10*0.5</f>
        <v>466</v>
      </c>
      <c r="D11" s="1">
        <f>D2+D3+D4+D5+D6+D7+D8*0.5+D9*0.5+D10*0.5</f>
        <v>476</v>
      </c>
      <c r="E11" s="1">
        <f>E2+E3+E4+E5+E6+E8*0.5+E9*0.5+E10*0.5</f>
        <v>370</v>
      </c>
      <c r="F11" s="1">
        <f>F2+F3+F4+F5+F6+F7+F8*0.5+F9*0.5+F10*0.5</f>
        <v>663.5</v>
      </c>
      <c r="G11" s="1">
        <f>G2+G3+G4+G5+G6+G7+G8*0.5+G9*0.5+G10*0.5</f>
        <v>1736.75</v>
      </c>
      <c r="H11" s="1"/>
      <c r="L11" s="1">
        <f>L2+L3+L4+L5+L6+L7+L8*0.5+L9*0.5+L10*0.5</f>
        <v>506</v>
      </c>
      <c r="M11" s="1">
        <f t="shared" ref="M11:O11" si="2">M2+M3+M4+M5+M6+M7+M8*0.5+M9*0.5+M10*0.5</f>
        <v>476</v>
      </c>
      <c r="N11" s="1">
        <f>N2+N3+N4+N5+N6+N8*0.5+N9*0.5+N10*0.5</f>
        <v>370</v>
      </c>
      <c r="O11" s="1">
        <f t="shared" si="2"/>
        <v>663.5</v>
      </c>
      <c r="P11" s="1">
        <f>P2+P3+P4+P5+P6+P7+P8*0.5+P9*0.5+P10*0.5</f>
        <v>1776.75</v>
      </c>
    </row>
    <row r="12" spans="1:16">
      <c r="A12" s="1"/>
      <c r="C12" s="1"/>
      <c r="D12" s="1"/>
      <c r="E12" s="1"/>
      <c r="F12" s="1"/>
      <c r="G12" s="1"/>
      <c r="H12" s="1"/>
      <c r="L12" s="1"/>
      <c r="M12" s="1"/>
      <c r="N12" s="1"/>
      <c r="O12" s="1"/>
      <c r="P12" s="1"/>
    </row>
    <row r="13" spans="1:16">
      <c r="A13" s="1" t="s">
        <v>11</v>
      </c>
      <c r="B13">
        <f>COUNTIF($B$2:$B$7,"=1")</f>
        <v>3</v>
      </c>
      <c r="C13" s="1"/>
      <c r="D13" s="1"/>
      <c r="E13" s="1"/>
      <c r="F13" s="1"/>
      <c r="G13" s="1"/>
      <c r="H13" s="1"/>
      <c r="L13" s="1"/>
      <c r="M13" s="1"/>
      <c r="N13" s="1"/>
      <c r="O13" s="1"/>
      <c r="P13" s="1"/>
    </row>
    <row r="14" spans="1:16">
      <c r="A14" s="1" t="s">
        <v>10</v>
      </c>
      <c r="B14">
        <f>COUNTIF($B$2:$B$7,"=2")</f>
        <v>2</v>
      </c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</row>
    <row r="15" spans="1:16">
      <c r="A15" s="1" t="s">
        <v>12</v>
      </c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</row>
    <row r="16" spans="1:16">
      <c r="A16" s="1" t="s">
        <v>13</v>
      </c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</row>
    <row r="17" spans="1:18">
      <c r="A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</row>
    <row r="18" spans="1:18">
      <c r="A18" s="1">
        <v>20</v>
      </c>
      <c r="G18" s="1"/>
      <c r="H18" s="1"/>
      <c r="P18" s="1"/>
    </row>
    <row r="19" spans="1:18">
      <c r="A19" t="s">
        <v>7</v>
      </c>
    </row>
    <row r="20" spans="1:18">
      <c r="A20" t="s">
        <v>6</v>
      </c>
      <c r="C20" t="s">
        <v>9</v>
      </c>
      <c r="K20" s="5" t="s">
        <v>46</v>
      </c>
      <c r="L20" s="5"/>
      <c r="M20" s="5"/>
      <c r="N20" s="5"/>
      <c r="O20" s="6" t="s">
        <v>47</v>
      </c>
      <c r="P20" s="6"/>
      <c r="Q20" s="6"/>
      <c r="R20" s="6"/>
    </row>
    <row r="21" spans="1:18">
      <c r="A21">
        <f>G11/(G11+P11)*$A$18</f>
        <v>9.8861534082823397</v>
      </c>
      <c r="C21">
        <f>(VLOOKUP(MIN(MAX(0.5,D11/N11),2),$A$31:$B$81,2,TRUE))*A21*2</f>
        <v>10.281599544613615</v>
      </c>
      <c r="K21" s="5"/>
      <c r="L21" s="5" t="s">
        <v>48</v>
      </c>
      <c r="M21" s="5"/>
      <c r="N21" s="5" t="s">
        <v>49</v>
      </c>
      <c r="O21" s="6"/>
      <c r="P21" s="6" t="s">
        <v>48</v>
      </c>
      <c r="Q21" s="6"/>
      <c r="R21" s="6" t="s">
        <v>49</v>
      </c>
    </row>
    <row r="22" spans="1:18">
      <c r="K22" s="5"/>
      <c r="L22" s="5">
        <v>1</v>
      </c>
      <c r="M22" s="5"/>
      <c r="N22" s="5">
        <v>4</v>
      </c>
      <c r="O22" s="6"/>
      <c r="P22" s="6">
        <v>1</v>
      </c>
      <c r="Q22" s="6"/>
      <c r="R22" s="6">
        <v>4</v>
      </c>
    </row>
    <row r="23" spans="1:18">
      <c r="K23" s="5"/>
      <c r="L23" s="5"/>
      <c r="M23" s="5"/>
      <c r="N23" s="5"/>
      <c r="O23" s="6"/>
      <c r="P23" s="6"/>
      <c r="Q23" s="6"/>
      <c r="R23" s="6"/>
    </row>
    <row r="24" spans="1:18">
      <c r="A24" t="s">
        <v>8</v>
      </c>
      <c r="K24" s="5"/>
      <c r="L24" s="5"/>
      <c r="M24" s="5"/>
      <c r="N24" s="5"/>
      <c r="O24" s="6"/>
      <c r="P24" s="6"/>
      <c r="Q24" s="6"/>
      <c r="R24" s="6"/>
    </row>
    <row r="25" spans="1:18">
      <c r="A25">
        <f>P11/(G11+P11)*$A$18</f>
        <v>10.11384659171766</v>
      </c>
      <c r="C25">
        <f>(VLOOKUP(MIN(MAX(0.5,M11/E11),2),$A$31:$B$81,2,TRUE))*A25*2</f>
        <v>10.518400455386347</v>
      </c>
      <c r="K25" s="5"/>
      <c r="L25" s="5"/>
      <c r="M25" s="5"/>
      <c r="N25" s="5"/>
      <c r="O25" s="6"/>
      <c r="P25" s="6"/>
      <c r="Q25" s="6"/>
      <c r="R25" s="6"/>
    </row>
    <row r="26" spans="1:18">
      <c r="K26" s="5"/>
      <c r="L26" s="5"/>
      <c r="M26" s="5"/>
      <c r="N26" s="5"/>
      <c r="O26" s="6"/>
      <c r="P26" s="6"/>
      <c r="Q26" s="6"/>
      <c r="R26" s="6"/>
    </row>
    <row r="27" spans="1:18">
      <c r="K27" s="5"/>
      <c r="L27" s="5" t="s">
        <v>43</v>
      </c>
      <c r="M27" s="5"/>
      <c r="N27" s="5"/>
      <c r="O27" s="6"/>
      <c r="P27" s="6"/>
      <c r="Q27" s="6"/>
      <c r="R27" s="6" t="s">
        <v>50</v>
      </c>
    </row>
    <row r="28" spans="1:18">
      <c r="K28" s="5" t="s">
        <v>41</v>
      </c>
      <c r="L28" s="5">
        <f>VLOOKUP(L22,$A$2:$F$10,3,FALSE)</f>
        <v>50</v>
      </c>
      <c r="M28" s="5"/>
      <c r="N28" s="5"/>
      <c r="O28" s="6"/>
      <c r="P28" s="6"/>
      <c r="Q28" s="6" t="s">
        <v>41</v>
      </c>
      <c r="R28" s="6">
        <f>VLOOKUP(P22,$J$2:$O$10,3,FALSE)</f>
        <v>90</v>
      </c>
    </row>
    <row r="29" spans="1:18">
      <c r="K29" s="5" t="s">
        <v>42</v>
      </c>
      <c r="L29" s="5">
        <f>VLOOKUP(R22,$J$2:$O$11,5,FALSE)+VLOOKUP(4,$K$2:$O$7,4,FALSE)</f>
        <v>188</v>
      </c>
      <c r="M29" s="5"/>
      <c r="N29" s="5"/>
      <c r="O29" s="6"/>
      <c r="P29" s="6"/>
      <c r="Q29" s="6" t="s">
        <v>42</v>
      </c>
      <c r="R29" s="6">
        <f>VLOOKUP(N22,$A$2:$F$11,5,FALSE)+VLOOKUP(4,$B$2:$F$7,4,FALSE)</f>
        <v>188</v>
      </c>
    </row>
    <row r="30" spans="1:18">
      <c r="K30" s="5" t="s">
        <v>45</v>
      </c>
      <c r="L30" s="5">
        <f>(VLOOKUP(MIN(MAX(0.5,2*L28/L29),2),$A$31:$B$81,2,TRUE))</f>
        <v>0.21</v>
      </c>
      <c r="M30" s="5"/>
      <c r="N30" s="5"/>
      <c r="O30" s="6"/>
      <c r="P30" s="6"/>
      <c r="Q30" s="6" t="s">
        <v>45</v>
      </c>
      <c r="R30" s="6">
        <f>(VLOOKUP(MIN(MAX(0.5,2*R28/R29),2),$A$31:$B$81,2,TRUE))</f>
        <v>0.41</v>
      </c>
    </row>
    <row r="31" spans="1:18">
      <c r="A31">
        <v>0.5</v>
      </c>
      <c r="B31" s="2">
        <v>0.2</v>
      </c>
      <c r="K31" s="5" t="s">
        <v>44</v>
      </c>
      <c r="L31" s="5">
        <f>L30*C21</f>
        <v>2.1591359043688589</v>
      </c>
      <c r="M31" s="5"/>
      <c r="N31" s="5"/>
      <c r="O31" s="6"/>
      <c r="P31" s="6"/>
      <c r="Q31" s="6" t="s">
        <v>44</v>
      </c>
      <c r="R31" s="6">
        <f>R30*C25</f>
        <v>4.3125441867084024</v>
      </c>
    </row>
    <row r="32" spans="1:18">
      <c r="A32">
        <f>A31+0.02</f>
        <v>0.52</v>
      </c>
      <c r="B32" s="2">
        <v>0.21</v>
      </c>
      <c r="L32">
        <f>ROUND(L31,0)</f>
        <v>2</v>
      </c>
      <c r="R32">
        <f>ROUND(R31,0)</f>
        <v>4</v>
      </c>
    </row>
    <row r="33" spans="1:16">
      <c r="A33">
        <f t="shared" ref="A33:A51" si="3">A32+0.02</f>
        <v>0.54</v>
      </c>
      <c r="B33" s="2">
        <v>0.22</v>
      </c>
      <c r="L33" s="2">
        <v>1</v>
      </c>
      <c r="M33">
        <v>0</v>
      </c>
    </row>
    <row r="34" spans="1:16">
      <c r="A34">
        <f t="shared" si="3"/>
        <v>0.56000000000000005</v>
      </c>
      <c r="B34" s="2">
        <v>0.23</v>
      </c>
      <c r="L34" s="2">
        <v>1.1000000000000001</v>
      </c>
      <c r="M34">
        <v>1</v>
      </c>
      <c r="N34" s="2"/>
    </row>
    <row r="35" spans="1:16">
      <c r="A35">
        <f t="shared" si="3"/>
        <v>0.58000000000000007</v>
      </c>
      <c r="B35" s="2">
        <v>0.24</v>
      </c>
      <c r="L35" s="2">
        <v>1.3</v>
      </c>
      <c r="M35">
        <v>2</v>
      </c>
      <c r="N35" s="2"/>
      <c r="O35" s="4"/>
      <c r="P35" s="4"/>
    </row>
    <row r="36" spans="1:16">
      <c r="A36">
        <f t="shared" si="3"/>
        <v>0.60000000000000009</v>
      </c>
      <c r="B36" s="2">
        <v>0.25</v>
      </c>
      <c r="L36" s="2">
        <v>1.6</v>
      </c>
      <c r="M36">
        <v>3</v>
      </c>
      <c r="N36" s="2"/>
      <c r="O36" s="4"/>
      <c r="P36" s="4"/>
    </row>
    <row r="37" spans="1:16">
      <c r="A37">
        <f t="shared" si="3"/>
        <v>0.62000000000000011</v>
      </c>
      <c r="B37" s="2">
        <v>0.26</v>
      </c>
      <c r="N37" s="2"/>
      <c r="O37" s="4"/>
      <c r="P37" s="4"/>
    </row>
    <row r="38" spans="1:16">
      <c r="A38">
        <f t="shared" si="3"/>
        <v>0.64000000000000012</v>
      </c>
      <c r="B38" s="2">
        <v>0.27</v>
      </c>
      <c r="N38" s="2"/>
      <c r="O38" s="4"/>
      <c r="P38" s="4"/>
    </row>
    <row r="39" spans="1:16">
      <c r="A39">
        <f t="shared" si="3"/>
        <v>0.66000000000000014</v>
      </c>
      <c r="B39" s="2">
        <v>0.28000000000000003</v>
      </c>
      <c r="N39" s="2"/>
      <c r="O39" s="4"/>
      <c r="P39" s="4"/>
    </row>
    <row r="40" spans="1:16">
      <c r="A40">
        <f t="shared" si="3"/>
        <v>0.68000000000000016</v>
      </c>
      <c r="B40" s="2">
        <v>0.28999999999999998</v>
      </c>
    </row>
    <row r="41" spans="1:16">
      <c r="A41">
        <f t="shared" si="3"/>
        <v>0.70000000000000018</v>
      </c>
      <c r="B41" s="2">
        <v>0.3</v>
      </c>
      <c r="L41" t="s">
        <v>16</v>
      </c>
      <c r="N41" s="2"/>
    </row>
    <row r="42" spans="1:16">
      <c r="A42">
        <f t="shared" si="3"/>
        <v>0.7200000000000002</v>
      </c>
      <c r="B42" s="2">
        <v>0.31</v>
      </c>
      <c r="M42" t="s">
        <v>53</v>
      </c>
      <c r="N42" t="s">
        <v>54</v>
      </c>
    </row>
    <row r="43" spans="1:16">
      <c r="A43">
        <f t="shared" si="3"/>
        <v>0.74000000000000021</v>
      </c>
      <c r="B43" s="2">
        <v>0.32</v>
      </c>
      <c r="K43">
        <f>L31/R31</f>
        <v>0.50066406531519936</v>
      </c>
      <c r="L43" t="s">
        <v>51</v>
      </c>
      <c r="M43">
        <f>IF(L31=R31,ROUND(L31,0),IF(L31&gt;R31,ROUNDUP(L31,0),ROUNDDOWN(L31,0)))</f>
        <v>2</v>
      </c>
      <c r="N43" s="7">
        <f>IF(K43=1,ROUND(L31,0),IF(K43&lt;1,ROUND(L31,0),ROUND(L31,0)+VLOOKUP(K43,$L$33:$M$36,2,TRUE)))</f>
        <v>2</v>
      </c>
    </row>
    <row r="44" spans="1:16">
      <c r="A44">
        <f t="shared" si="3"/>
        <v>0.76000000000000023</v>
      </c>
      <c r="B44" s="2">
        <v>0.33</v>
      </c>
      <c r="K44">
        <f>R31/L31</f>
        <v>1.9973472619218984</v>
      </c>
      <c r="L44" t="s">
        <v>52</v>
      </c>
      <c r="M44">
        <f>IF(L31=R31,ROUND(R31,0),IF(L31&gt;R31,ROUNDDOWN(R31,0),ROUNDUP(L31,0)))</f>
        <v>3</v>
      </c>
      <c r="N44" s="7">
        <f>IF(K44=1,ROUND(R31,0),IF(K44&lt;1,ROUND(R31,0),ROUND(R31,0)+VLOOKUP(K44,$L$33:$M$36,2,TRUE)))</f>
        <v>7</v>
      </c>
    </row>
    <row r="45" spans="1:16">
      <c r="A45">
        <f t="shared" si="3"/>
        <v>0.78000000000000025</v>
      </c>
      <c r="B45" s="2">
        <v>0.34</v>
      </c>
    </row>
    <row r="46" spans="1:16">
      <c r="A46">
        <f t="shared" si="3"/>
        <v>0.80000000000000027</v>
      </c>
      <c r="B46" s="2">
        <v>0.35</v>
      </c>
    </row>
    <row r="47" spans="1:16">
      <c r="A47">
        <f t="shared" si="3"/>
        <v>0.82000000000000028</v>
      </c>
      <c r="B47" s="2">
        <v>0.36</v>
      </c>
    </row>
    <row r="48" spans="1:16">
      <c r="A48">
        <f>A47+0.02</f>
        <v>0.8400000000000003</v>
      </c>
      <c r="B48" s="2">
        <v>0.37</v>
      </c>
    </row>
    <row r="49" spans="1:2">
      <c r="A49">
        <f t="shared" si="3"/>
        <v>0.86000000000000032</v>
      </c>
      <c r="B49" s="2">
        <v>0.38</v>
      </c>
    </row>
    <row r="50" spans="1:2">
      <c r="A50">
        <f t="shared" si="3"/>
        <v>0.88000000000000034</v>
      </c>
      <c r="B50" s="2">
        <v>0.39</v>
      </c>
    </row>
    <row r="51" spans="1:2">
      <c r="A51">
        <f t="shared" si="3"/>
        <v>0.90000000000000036</v>
      </c>
      <c r="B51" s="2">
        <v>0.4</v>
      </c>
    </row>
    <row r="52" spans="1:2">
      <c r="A52">
        <f>A51+0.03</f>
        <v>0.93000000000000038</v>
      </c>
      <c r="B52" s="2">
        <v>0.41</v>
      </c>
    </row>
    <row r="53" spans="1:2">
      <c r="A53">
        <f t="shared" ref="A53:A68" si="4">A52+0.03</f>
        <v>0.96000000000000041</v>
      </c>
      <c r="B53" s="2">
        <v>0.42</v>
      </c>
    </row>
    <row r="54" spans="1:2">
      <c r="A54">
        <f t="shared" si="4"/>
        <v>0.99000000000000044</v>
      </c>
      <c r="B54" s="2">
        <v>0.43</v>
      </c>
    </row>
    <row r="55" spans="1:2">
      <c r="A55">
        <f t="shared" si="4"/>
        <v>1.0200000000000005</v>
      </c>
      <c r="B55" s="2">
        <v>0.44</v>
      </c>
    </row>
    <row r="56" spans="1:2">
      <c r="A56">
        <f t="shared" si="4"/>
        <v>1.0500000000000005</v>
      </c>
      <c r="B56" s="2">
        <v>0.45</v>
      </c>
    </row>
    <row r="57" spans="1:2">
      <c r="A57">
        <f t="shared" si="4"/>
        <v>1.0800000000000005</v>
      </c>
      <c r="B57" s="2">
        <v>0.46</v>
      </c>
    </row>
    <row r="58" spans="1:2">
      <c r="A58">
        <f t="shared" si="4"/>
        <v>1.1100000000000005</v>
      </c>
      <c r="B58" s="2">
        <v>0.46999999999999897</v>
      </c>
    </row>
    <row r="59" spans="1:2">
      <c r="A59">
        <f t="shared" si="4"/>
        <v>1.1400000000000006</v>
      </c>
      <c r="B59" s="2">
        <v>0.47999999999999898</v>
      </c>
    </row>
    <row r="60" spans="1:2">
      <c r="A60">
        <f t="shared" si="4"/>
        <v>1.1700000000000006</v>
      </c>
      <c r="B60" s="2">
        <v>0.48999999999999899</v>
      </c>
    </row>
    <row r="61" spans="1:2">
      <c r="A61">
        <f t="shared" si="4"/>
        <v>1.2000000000000006</v>
      </c>
      <c r="B61" s="2">
        <v>0.499999999999999</v>
      </c>
    </row>
    <row r="62" spans="1:2">
      <c r="A62">
        <f t="shared" si="4"/>
        <v>1.2300000000000006</v>
      </c>
      <c r="B62" s="2">
        <v>0.50999999999999901</v>
      </c>
    </row>
    <row r="63" spans="1:2">
      <c r="A63">
        <f t="shared" si="4"/>
        <v>1.2600000000000007</v>
      </c>
      <c r="B63" s="2">
        <v>0.51999999999999902</v>
      </c>
    </row>
    <row r="64" spans="1:2">
      <c r="A64">
        <f t="shared" si="4"/>
        <v>1.2900000000000007</v>
      </c>
      <c r="B64" s="2">
        <v>0.52999999999999903</v>
      </c>
    </row>
    <row r="65" spans="1:2">
      <c r="A65">
        <f t="shared" si="4"/>
        <v>1.3200000000000007</v>
      </c>
      <c r="B65" s="2">
        <v>0.53999999999999904</v>
      </c>
    </row>
    <row r="66" spans="1:2">
      <c r="A66">
        <f t="shared" si="4"/>
        <v>1.3500000000000008</v>
      </c>
      <c r="B66" s="2">
        <v>0.54999999999999905</v>
      </c>
    </row>
    <row r="67" spans="1:2">
      <c r="A67">
        <f t="shared" si="4"/>
        <v>1.3800000000000008</v>
      </c>
      <c r="B67" s="2">
        <v>0.55999999999999905</v>
      </c>
    </row>
    <row r="68" spans="1:2">
      <c r="A68">
        <f t="shared" si="4"/>
        <v>1.4100000000000008</v>
      </c>
      <c r="B68" s="2">
        <v>0.56999999999999895</v>
      </c>
    </row>
    <row r="69" spans="1:2">
      <c r="A69">
        <f>A68+0.03</f>
        <v>1.4400000000000008</v>
      </c>
      <c r="B69" s="2">
        <v>0.57999999999999896</v>
      </c>
    </row>
    <row r="70" spans="1:2">
      <c r="A70">
        <f t="shared" ref="A70:A71" si="5">A69+0.03</f>
        <v>1.4700000000000009</v>
      </c>
      <c r="B70" s="2">
        <v>0.58999999999999897</v>
      </c>
    </row>
    <row r="71" spans="1:2">
      <c r="A71">
        <f t="shared" si="5"/>
        <v>1.5000000000000009</v>
      </c>
      <c r="B71" s="2">
        <v>0.59999999999999898</v>
      </c>
    </row>
    <row r="72" spans="1:2">
      <c r="A72">
        <f>A71+0.04</f>
        <v>1.5400000000000009</v>
      </c>
      <c r="B72" s="2">
        <v>0.60999999999999899</v>
      </c>
    </row>
    <row r="73" spans="1:2">
      <c r="A73">
        <f t="shared" ref="A73:A80" si="6">A72+0.04</f>
        <v>1.580000000000001</v>
      </c>
      <c r="B73" s="2">
        <v>0.619999999999999</v>
      </c>
    </row>
    <row r="74" spans="1:2">
      <c r="A74">
        <f t="shared" si="6"/>
        <v>1.620000000000001</v>
      </c>
      <c r="B74" s="2">
        <v>0.62999999999999901</v>
      </c>
    </row>
    <row r="75" spans="1:2">
      <c r="A75">
        <f t="shared" si="6"/>
        <v>1.660000000000001</v>
      </c>
      <c r="B75" s="2">
        <v>0.63999999999999901</v>
      </c>
    </row>
    <row r="76" spans="1:2">
      <c r="A76">
        <f t="shared" si="6"/>
        <v>1.7000000000000011</v>
      </c>
      <c r="B76" s="2">
        <v>0.64999999999999902</v>
      </c>
    </row>
    <row r="77" spans="1:2">
      <c r="A77">
        <f t="shared" si="6"/>
        <v>1.7400000000000011</v>
      </c>
      <c r="B77" s="2">
        <v>0.65999999999999903</v>
      </c>
    </row>
    <row r="78" spans="1:2">
      <c r="A78">
        <f t="shared" si="6"/>
        <v>1.7800000000000011</v>
      </c>
      <c r="B78" s="2">
        <v>0.66999999999999904</v>
      </c>
    </row>
    <row r="79" spans="1:2">
      <c r="A79">
        <f t="shared" si="6"/>
        <v>1.8200000000000012</v>
      </c>
      <c r="B79" s="2">
        <v>0.67999999999999905</v>
      </c>
    </row>
    <row r="80" spans="1:2">
      <c r="A80">
        <f t="shared" si="6"/>
        <v>1.8600000000000012</v>
      </c>
      <c r="B80" s="2">
        <v>0.68999999999999895</v>
      </c>
    </row>
    <row r="81" spans="1:2">
      <c r="A81">
        <v>2</v>
      </c>
      <c r="B81" s="2">
        <v>0.69999999999999896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1"/>
  <sheetViews>
    <sheetView tabSelected="1" topLeftCell="A7" workbookViewId="0">
      <selection activeCell="L34" sqref="L34"/>
    </sheetView>
  </sheetViews>
  <sheetFormatPr defaultRowHeight="13.5"/>
  <sheetData>
    <row r="1" spans="1:16" ht="14.25">
      <c r="A1" t="s">
        <v>0</v>
      </c>
      <c r="C1" s="8" t="s">
        <v>67</v>
      </c>
      <c r="D1" s="8" t="s">
        <v>68</v>
      </c>
      <c r="E1" s="8" t="s">
        <v>69</v>
      </c>
      <c r="F1" s="8" t="s">
        <v>70</v>
      </c>
      <c r="G1" t="s">
        <v>1</v>
      </c>
      <c r="J1" t="s">
        <v>0</v>
      </c>
      <c r="L1" s="8" t="s">
        <v>67</v>
      </c>
      <c r="M1" s="8" t="s">
        <v>68</v>
      </c>
      <c r="N1" s="8" t="s">
        <v>69</v>
      </c>
      <c r="O1" s="8" t="s">
        <v>70</v>
      </c>
      <c r="P1" t="s">
        <v>1</v>
      </c>
    </row>
    <row r="2" spans="1:16" ht="14.25">
      <c r="A2">
        <v>1</v>
      </c>
      <c r="B2">
        <v>1</v>
      </c>
      <c r="C2" s="9">
        <v>90</v>
      </c>
      <c r="D2" s="9">
        <v>43</v>
      </c>
      <c r="E2" s="9">
        <v>14</v>
      </c>
      <c r="F2" s="9">
        <v>82</v>
      </c>
      <c r="G2">
        <f>C2+D2+E2+F2*0.5</f>
        <v>188</v>
      </c>
      <c r="J2">
        <v>1</v>
      </c>
      <c r="K2">
        <v>1</v>
      </c>
      <c r="L2" s="9">
        <v>80</v>
      </c>
      <c r="M2" s="9">
        <v>43</v>
      </c>
      <c r="N2" s="9">
        <v>14</v>
      </c>
      <c r="O2" s="9">
        <v>82</v>
      </c>
      <c r="P2">
        <f>L2+M2+N2+O2*0.5</f>
        <v>178</v>
      </c>
    </row>
    <row r="3" spans="1:16" ht="14.25">
      <c r="A3">
        <v>2</v>
      </c>
      <c r="B3">
        <v>1</v>
      </c>
      <c r="C3" s="9">
        <v>81</v>
      </c>
      <c r="D3" s="9">
        <v>95</v>
      </c>
      <c r="E3" s="9">
        <v>34</v>
      </c>
      <c r="F3" s="9">
        <v>89</v>
      </c>
      <c r="G3">
        <f t="shared" ref="G3:G10" si="0">C3+D3+E3+F3*0.5</f>
        <v>254.5</v>
      </c>
      <c r="J3">
        <v>2</v>
      </c>
      <c r="K3">
        <v>1</v>
      </c>
      <c r="L3" s="9">
        <v>81</v>
      </c>
      <c r="M3" s="9">
        <v>95</v>
      </c>
      <c r="N3" s="9">
        <v>34</v>
      </c>
      <c r="O3" s="9">
        <v>89</v>
      </c>
      <c r="P3">
        <f t="shared" ref="P3:P10" si="1">L3+M3+N3+O3*0.5</f>
        <v>254.5</v>
      </c>
    </row>
    <row r="4" spans="1:16" ht="14.25">
      <c r="A4">
        <v>3</v>
      </c>
      <c r="B4">
        <v>1</v>
      </c>
      <c r="C4" s="9">
        <v>83</v>
      </c>
      <c r="D4" s="9">
        <v>97</v>
      </c>
      <c r="E4" s="9">
        <v>67</v>
      </c>
      <c r="F4" s="9">
        <v>87</v>
      </c>
      <c r="G4">
        <f t="shared" si="0"/>
        <v>290.5</v>
      </c>
      <c r="J4">
        <v>3</v>
      </c>
      <c r="K4">
        <v>2</v>
      </c>
      <c r="L4" s="9">
        <v>83</v>
      </c>
      <c r="M4" s="9">
        <v>97</v>
      </c>
      <c r="N4" s="9">
        <v>67</v>
      </c>
      <c r="O4" s="9">
        <v>87</v>
      </c>
      <c r="P4">
        <f t="shared" si="1"/>
        <v>290.5</v>
      </c>
    </row>
    <row r="5" spans="1:16" ht="14.25">
      <c r="A5">
        <v>4</v>
      </c>
      <c r="B5">
        <v>2</v>
      </c>
      <c r="C5" s="9">
        <v>47</v>
      </c>
      <c r="D5" s="9">
        <v>65</v>
      </c>
      <c r="E5" s="9">
        <v>95</v>
      </c>
      <c r="F5" s="9">
        <v>93</v>
      </c>
      <c r="G5">
        <f t="shared" si="0"/>
        <v>253.5</v>
      </c>
      <c r="J5">
        <v>4</v>
      </c>
      <c r="K5">
        <v>3</v>
      </c>
      <c r="L5" s="9">
        <v>47</v>
      </c>
      <c r="M5" s="9">
        <v>65</v>
      </c>
      <c r="N5" s="9">
        <v>95</v>
      </c>
      <c r="O5" s="9">
        <v>93</v>
      </c>
      <c r="P5">
        <f t="shared" si="1"/>
        <v>253.5</v>
      </c>
    </row>
    <row r="6" spans="1:16" ht="14.25">
      <c r="A6">
        <v>5</v>
      </c>
      <c r="B6">
        <v>2</v>
      </c>
      <c r="C6" s="9">
        <v>72</v>
      </c>
      <c r="D6" s="9">
        <v>54</v>
      </c>
      <c r="E6" s="9">
        <v>81</v>
      </c>
      <c r="F6" s="9">
        <v>90</v>
      </c>
      <c r="G6">
        <f t="shared" si="0"/>
        <v>252</v>
      </c>
      <c r="J6">
        <v>5</v>
      </c>
      <c r="K6">
        <v>3</v>
      </c>
      <c r="L6" s="9">
        <v>72</v>
      </c>
      <c r="M6" s="9">
        <v>54</v>
      </c>
      <c r="N6" s="9">
        <v>100</v>
      </c>
      <c r="O6" s="9">
        <v>90</v>
      </c>
      <c r="P6">
        <f t="shared" si="1"/>
        <v>271</v>
      </c>
    </row>
    <row r="7" spans="1:16" ht="14.25">
      <c r="A7">
        <v>6</v>
      </c>
      <c r="B7">
        <v>4</v>
      </c>
      <c r="C7" s="9">
        <v>12</v>
      </c>
      <c r="D7" s="9">
        <v>24</v>
      </c>
      <c r="E7" s="9">
        <v>93</v>
      </c>
      <c r="F7" s="9">
        <v>92</v>
      </c>
      <c r="G7">
        <f t="shared" si="0"/>
        <v>175</v>
      </c>
      <c r="J7">
        <v>6</v>
      </c>
      <c r="K7">
        <v>4</v>
      </c>
      <c r="L7" s="9">
        <v>12</v>
      </c>
      <c r="M7" s="9">
        <v>24</v>
      </c>
      <c r="N7" s="9">
        <v>93</v>
      </c>
      <c r="O7" s="9">
        <v>92</v>
      </c>
      <c r="P7">
        <f t="shared" si="1"/>
        <v>175</v>
      </c>
    </row>
    <row r="8" spans="1:16" ht="14.25">
      <c r="A8" s="1">
        <v>7</v>
      </c>
      <c r="B8" s="1"/>
      <c r="C8" s="10">
        <v>93</v>
      </c>
      <c r="D8" s="10">
        <v>45</v>
      </c>
      <c r="E8" s="10">
        <v>17</v>
      </c>
      <c r="F8" s="10">
        <v>87</v>
      </c>
      <c r="G8" s="1">
        <f t="shared" si="0"/>
        <v>198.5</v>
      </c>
      <c r="H8" s="1"/>
      <c r="J8" s="1">
        <v>7</v>
      </c>
      <c r="K8" s="1"/>
      <c r="L8" s="10">
        <v>93</v>
      </c>
      <c r="M8" s="10">
        <v>45</v>
      </c>
      <c r="N8" s="10">
        <v>17</v>
      </c>
      <c r="O8" s="10">
        <v>87</v>
      </c>
      <c r="P8" s="1">
        <f t="shared" si="1"/>
        <v>198.5</v>
      </c>
    </row>
    <row r="9" spans="1:16" ht="14.25">
      <c r="A9" s="1">
        <v>8</v>
      </c>
      <c r="B9" s="1"/>
      <c r="C9" s="10">
        <v>85</v>
      </c>
      <c r="D9" s="10">
        <v>94</v>
      </c>
      <c r="E9" s="10">
        <v>55</v>
      </c>
      <c r="F9" s="10">
        <v>86</v>
      </c>
      <c r="G9" s="1">
        <f t="shared" si="0"/>
        <v>277</v>
      </c>
      <c r="H9" s="1"/>
      <c r="J9" s="1">
        <v>8</v>
      </c>
      <c r="K9" s="1"/>
      <c r="L9" s="10">
        <v>85</v>
      </c>
      <c r="M9" s="10">
        <v>94</v>
      </c>
      <c r="N9" s="10">
        <v>55</v>
      </c>
      <c r="O9" s="10">
        <v>86</v>
      </c>
      <c r="P9" s="1">
        <f t="shared" si="1"/>
        <v>277</v>
      </c>
    </row>
    <row r="10" spans="1:16" ht="14.25">
      <c r="A10" s="1">
        <v>9</v>
      </c>
      <c r="B10" s="1"/>
      <c r="C10" s="10">
        <v>32</v>
      </c>
      <c r="D10" s="10">
        <v>57</v>
      </c>
      <c r="E10" s="10">
        <v>86</v>
      </c>
      <c r="F10" s="10">
        <v>88</v>
      </c>
      <c r="G10" s="1">
        <f t="shared" si="0"/>
        <v>219</v>
      </c>
      <c r="H10" s="1"/>
      <c r="J10" s="1">
        <v>9</v>
      </c>
      <c r="K10" s="1"/>
      <c r="L10" s="10">
        <v>32</v>
      </c>
      <c r="M10" s="10">
        <v>57</v>
      </c>
      <c r="N10" s="10">
        <v>86</v>
      </c>
      <c r="O10" s="10">
        <v>88</v>
      </c>
      <c r="P10" s="1">
        <f t="shared" si="1"/>
        <v>219</v>
      </c>
    </row>
    <row r="11" spans="1:16">
      <c r="A11" s="1"/>
      <c r="C11" s="1">
        <f>C2+C3+C4+C5+C6+C7+C8*0.5+C9*0.5+C10*0.5</f>
        <v>490</v>
      </c>
      <c r="D11" s="1">
        <f>D2+D3+D4+D5+D6+D7+D8*0.5+D9*0.5+D10*0.5</f>
        <v>476</v>
      </c>
      <c r="E11" s="1">
        <f>E2+E3+E4+E5+E6+E8*0.5+E9*0.5+E10*0.5</f>
        <v>370</v>
      </c>
      <c r="F11" s="1">
        <f>F2+F3+F4+F5+F6+F7+F8*0.5+F9*0.5+F10*0.5</f>
        <v>663.5</v>
      </c>
      <c r="G11" s="1">
        <f>G2+G3+G4+G5+G6+G7+G8*0.5+G9*0.5+G10*0.5</f>
        <v>1760.75</v>
      </c>
      <c r="H11" s="1"/>
      <c r="L11" s="1">
        <f>L2+L3+L4+L5+L6+L7+L8*0.5+L9*0.5+L10*0.5</f>
        <v>480</v>
      </c>
      <c r="M11" s="1">
        <f t="shared" ref="M11:O11" si="2">M2+M3+M4+M5+M6+M7+M8*0.5+M9*0.5+M10*0.5</f>
        <v>476</v>
      </c>
      <c r="N11" s="1">
        <f>N2+N3+N4+N5+N6+N8*0.5+N9*0.5+N10*0.5</f>
        <v>389</v>
      </c>
      <c r="O11" s="1">
        <f t="shared" si="2"/>
        <v>663.5</v>
      </c>
      <c r="P11" s="1">
        <f>P2+P3+P4+P5+P6+P7+P8*0.5+P9*0.5+P10*0.5</f>
        <v>1769.75</v>
      </c>
    </row>
    <row r="12" spans="1:16">
      <c r="A12" s="1"/>
      <c r="C12" s="1"/>
      <c r="D12" s="1"/>
      <c r="E12" s="1"/>
      <c r="F12" s="1"/>
      <c r="G12" s="1"/>
      <c r="H12" s="1"/>
      <c r="L12" s="1"/>
      <c r="M12" s="1"/>
      <c r="N12" s="1"/>
      <c r="O12" s="1"/>
      <c r="P12" s="1"/>
    </row>
    <row r="13" spans="1:16">
      <c r="A13" s="1" t="s">
        <v>11</v>
      </c>
      <c r="B13">
        <f>COUNTIF($B$2:$B$7,"=1")</f>
        <v>3</v>
      </c>
      <c r="C13" s="1"/>
      <c r="D13" s="1"/>
      <c r="E13" s="1"/>
      <c r="F13" s="1"/>
      <c r="G13" s="1"/>
      <c r="H13" s="1"/>
      <c r="L13" s="1"/>
      <c r="M13" s="1"/>
      <c r="N13" s="1"/>
      <c r="O13" s="1"/>
      <c r="P13" s="1"/>
    </row>
    <row r="14" spans="1:16">
      <c r="A14" s="1" t="s">
        <v>10</v>
      </c>
      <c r="B14">
        <f>COUNTIF($B$2:$B$7,"=2")</f>
        <v>2</v>
      </c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</row>
    <row r="15" spans="1:16">
      <c r="A15" s="1" t="s">
        <v>12</v>
      </c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</row>
    <row r="16" spans="1:16">
      <c r="A16" s="1" t="s">
        <v>13</v>
      </c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</row>
    <row r="17" spans="1:23">
      <c r="A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</row>
    <row r="18" spans="1:23">
      <c r="A18" s="1">
        <v>20</v>
      </c>
      <c r="C18">
        <f>(VLOOKUP(MIN(MAX(0.5,L11/E11),2),$A$31:$B$81,2,TRUE))</f>
        <v>0.52999999999999903</v>
      </c>
      <c r="G18" s="1"/>
      <c r="H18" s="1"/>
      <c r="P18" s="1"/>
    </row>
    <row r="19" spans="1:23">
      <c r="A19" t="s">
        <v>7</v>
      </c>
    </row>
    <row r="20" spans="1:23">
      <c r="A20" t="s">
        <v>6</v>
      </c>
      <c r="C20" t="s">
        <v>9</v>
      </c>
      <c r="K20" s="5" t="s">
        <v>46</v>
      </c>
      <c r="L20" s="5"/>
      <c r="M20" s="5"/>
      <c r="N20" s="5"/>
      <c r="O20" s="6" t="s">
        <v>47</v>
      </c>
      <c r="P20" s="6"/>
      <c r="Q20" s="6"/>
      <c r="R20" s="6"/>
    </row>
    <row r="21" spans="1:23">
      <c r="A21">
        <f>(VLOOKUP(MIN(MAX(0.5,C11/N11),2),$A$31:$B$81,2,TRUE))*$A$18</f>
        <v>10.19999999999998</v>
      </c>
      <c r="C21">
        <f>(VLOOKUP(MIN(MAX(0.5,D11/M11),2),$A$31:$B$81,2,TRUE))*A21</f>
        <v>4.3859999999999912</v>
      </c>
      <c r="E21">
        <v>4.3679999999999914</v>
      </c>
      <c r="K21" s="5"/>
      <c r="L21" s="5" t="s">
        <v>48</v>
      </c>
      <c r="M21" s="5"/>
      <c r="N21" s="5" t="s">
        <v>49</v>
      </c>
      <c r="O21" s="6"/>
      <c r="P21" s="6" t="s">
        <v>48</v>
      </c>
      <c r="Q21" s="6"/>
      <c r="R21" s="6" t="s">
        <v>49</v>
      </c>
    </row>
    <row r="22" spans="1:23">
      <c r="C22">
        <f>IF(D28=1,C21,IF(D28&lt;1,C21,C21+VLOOKUP(D28,$F$28:$G$33,2,TRUE)))</f>
        <v>4.3859999999999912</v>
      </c>
      <c r="K22" s="5"/>
      <c r="L22" s="5">
        <v>1</v>
      </c>
      <c r="M22" s="5"/>
      <c r="N22" s="5">
        <v>5</v>
      </c>
      <c r="O22" s="6"/>
      <c r="P22" s="6">
        <v>1</v>
      </c>
      <c r="Q22" s="6"/>
      <c r="R22" s="6">
        <v>5</v>
      </c>
    </row>
    <row r="23" spans="1:23">
      <c r="K23" s="5"/>
      <c r="L23" s="5"/>
      <c r="M23" s="5"/>
      <c r="N23" s="5"/>
      <c r="O23" s="6"/>
      <c r="P23" s="6"/>
      <c r="Q23" s="6"/>
      <c r="R23" s="6"/>
    </row>
    <row r="24" spans="1:23">
      <c r="A24" t="s">
        <v>8</v>
      </c>
      <c r="K24" s="5"/>
      <c r="L24" s="5"/>
      <c r="M24" s="5"/>
      <c r="N24" s="5"/>
      <c r="O24" s="6"/>
      <c r="P24" s="6"/>
      <c r="Q24" s="6"/>
      <c r="R24" s="6"/>
    </row>
    <row r="25" spans="1:23">
      <c r="A25">
        <f>(VLOOKUP(MIN(MAX(0.5,L11/E11),2),$A$31:$B$81,2,TRUE))*A18</f>
        <v>10.59999999999998</v>
      </c>
      <c r="C25">
        <f>(VLOOKUP(MIN(MAX(0.5,M11/D11),2),$A$31:$B$81,2,TRUE))*A25</f>
        <v>4.5579999999999909</v>
      </c>
      <c r="E25">
        <v>4.6639999999999917</v>
      </c>
      <c r="K25" s="5"/>
      <c r="L25" s="5"/>
      <c r="M25" s="5"/>
      <c r="N25" s="5"/>
      <c r="O25" s="6"/>
      <c r="P25" s="6"/>
      <c r="Q25" s="6"/>
      <c r="R25" s="6"/>
    </row>
    <row r="26" spans="1:23">
      <c r="C26">
        <f>IF(D30=1,C25,IF(D30&lt;1,C25,C25+VLOOKUP(D30,$F$28:$G$33,2,TRUE)))</f>
        <v>4.5579999999999909</v>
      </c>
      <c r="K26" s="5"/>
      <c r="L26" s="5"/>
      <c r="M26" s="5"/>
      <c r="N26" s="5"/>
      <c r="O26" s="6"/>
      <c r="P26" s="6"/>
      <c r="Q26" s="6"/>
      <c r="R26" s="6"/>
    </row>
    <row r="27" spans="1:23">
      <c r="K27" s="5"/>
      <c r="L27" s="5" t="s">
        <v>50</v>
      </c>
      <c r="M27" s="5"/>
      <c r="N27" s="5"/>
      <c r="O27" s="6"/>
      <c r="P27" s="6"/>
      <c r="Q27" s="6"/>
      <c r="R27" s="6" t="s">
        <v>50</v>
      </c>
      <c r="U27" t="s">
        <v>71</v>
      </c>
      <c r="V27" s="2">
        <v>0.6</v>
      </c>
      <c r="W27" s="2">
        <v>0.1</v>
      </c>
    </row>
    <row r="28" spans="1:23">
      <c r="D28">
        <f>C21/C25</f>
        <v>0.96226415094339623</v>
      </c>
      <c r="F28" s="2">
        <v>1</v>
      </c>
      <c r="G28">
        <v>0</v>
      </c>
      <c r="K28" s="5" t="s">
        <v>41</v>
      </c>
      <c r="L28" s="5">
        <f>VLOOKUP(L22,$A$2:$F$10,3,FALSE)</f>
        <v>90</v>
      </c>
      <c r="M28" s="5"/>
      <c r="N28" s="5"/>
      <c r="O28" s="6"/>
      <c r="P28" s="6"/>
      <c r="Q28" s="6" t="s">
        <v>41</v>
      </c>
      <c r="R28" s="6">
        <f>VLOOKUP(P22,$J$2:$O$10,3,FALSE)</f>
        <v>80</v>
      </c>
      <c r="U28" t="s">
        <v>72</v>
      </c>
      <c r="V28" s="2">
        <v>0.3</v>
      </c>
      <c r="W28" s="2">
        <v>0.3</v>
      </c>
    </row>
    <row r="29" spans="1:23">
      <c r="F29" s="2">
        <v>1.1000000000000001</v>
      </c>
      <c r="G29">
        <v>1</v>
      </c>
      <c r="K29" s="5" t="s">
        <v>42</v>
      </c>
      <c r="L29" s="5">
        <f>VLOOKUP(R22,$J$2:$O$11,5,FALSE)+VLOOKUP(4,$K$2:$O$7,4,FALSE)</f>
        <v>193</v>
      </c>
      <c r="M29" s="5"/>
      <c r="N29" s="5"/>
      <c r="O29" s="6"/>
      <c r="P29" s="6"/>
      <c r="Q29" s="6" t="s">
        <v>42</v>
      </c>
      <c r="R29" s="6">
        <f>VLOOKUP(N22,$A$2:$F$11,5,FALSE)+VLOOKUP(4,$B$2:$F$7,4,FALSE)</f>
        <v>174</v>
      </c>
      <c r="U29" t="s">
        <v>73</v>
      </c>
      <c r="V29" s="2">
        <v>0.1</v>
      </c>
      <c r="W29" s="2">
        <v>0.6</v>
      </c>
    </row>
    <row r="30" spans="1:23">
      <c r="D30">
        <f>C25/C21</f>
        <v>1.0392156862745099</v>
      </c>
      <c r="F30" s="2">
        <v>1.2</v>
      </c>
      <c r="G30">
        <v>2</v>
      </c>
      <c r="K30" s="5" t="s">
        <v>45</v>
      </c>
      <c r="L30" s="5">
        <f>(VLOOKUP(MIN(MAX(0.5,2*L28/L29),2),$A$31:$B$81,2,TRUE))</f>
        <v>0.41</v>
      </c>
      <c r="M30" s="5"/>
      <c r="N30" s="5"/>
      <c r="O30" s="6"/>
      <c r="P30" s="6"/>
      <c r="Q30" s="6" t="s">
        <v>45</v>
      </c>
      <c r="R30" s="6">
        <f>(VLOOKUP(MIN(MAX(0.5,2*R28/R29),2),$A$31:$B$81,2,TRUE))</f>
        <v>0.4</v>
      </c>
    </row>
    <row r="31" spans="1:23">
      <c r="A31">
        <v>0.5</v>
      </c>
      <c r="B31" s="2">
        <v>0.2</v>
      </c>
      <c r="F31" s="2">
        <v>1.5</v>
      </c>
      <c r="G31">
        <v>3</v>
      </c>
      <c r="K31" s="5" t="s">
        <v>44</v>
      </c>
      <c r="L31" s="5">
        <f>L30*C21</f>
        <v>1.7982599999999962</v>
      </c>
      <c r="M31" s="5">
        <v>3.1</v>
      </c>
      <c r="N31" s="5">
        <v>1.5</v>
      </c>
      <c r="O31" s="6"/>
      <c r="P31" s="6"/>
      <c r="Q31" s="6" t="s">
        <v>44</v>
      </c>
      <c r="R31" s="6">
        <f>R30*C26</f>
        <v>1.8231999999999964</v>
      </c>
      <c r="S31">
        <v>2</v>
      </c>
    </row>
    <row r="32" spans="1:23">
      <c r="A32">
        <f>A31+0.02</f>
        <v>0.52</v>
      </c>
      <c r="B32" s="2">
        <v>0.21</v>
      </c>
      <c r="F32" s="2">
        <v>1.8</v>
      </c>
      <c r="G32">
        <v>4</v>
      </c>
      <c r="L32">
        <f>ROUND(L31,0)</f>
        <v>2</v>
      </c>
      <c r="R32">
        <f>ROUND(R31,0)</f>
        <v>2</v>
      </c>
    </row>
    <row r="33" spans="1:16">
      <c r="A33">
        <f t="shared" ref="A33:A51" si="3">A32+0.02</f>
        <v>0.54</v>
      </c>
      <c r="B33" s="2">
        <v>0.22</v>
      </c>
      <c r="F33" s="2">
        <v>2</v>
      </c>
      <c r="G33">
        <v>5</v>
      </c>
      <c r="L33" s="2">
        <v>1</v>
      </c>
      <c r="M33">
        <v>0</v>
      </c>
    </row>
    <row r="34" spans="1:16">
      <c r="A34">
        <f t="shared" si="3"/>
        <v>0.56000000000000005</v>
      </c>
      <c r="B34" s="2">
        <v>0.23</v>
      </c>
      <c r="L34" s="2">
        <v>1.1000000000000001</v>
      </c>
      <c r="M34">
        <v>1</v>
      </c>
      <c r="N34" s="2"/>
    </row>
    <row r="35" spans="1:16">
      <c r="A35">
        <f t="shared" si="3"/>
        <v>0.58000000000000007</v>
      </c>
      <c r="B35" s="2">
        <v>0.24</v>
      </c>
      <c r="L35" s="2">
        <v>1.2</v>
      </c>
      <c r="M35">
        <v>2</v>
      </c>
      <c r="N35" s="2"/>
      <c r="O35" s="4"/>
      <c r="P35" s="4"/>
    </row>
    <row r="36" spans="1:16">
      <c r="A36">
        <f t="shared" si="3"/>
        <v>0.60000000000000009</v>
      </c>
      <c r="B36" s="2">
        <v>0.25</v>
      </c>
      <c r="L36" s="2">
        <v>1.5</v>
      </c>
      <c r="M36">
        <v>3</v>
      </c>
      <c r="N36" s="2"/>
      <c r="O36" s="4"/>
      <c r="P36" s="4"/>
    </row>
    <row r="37" spans="1:16">
      <c r="A37">
        <f t="shared" si="3"/>
        <v>0.62000000000000011</v>
      </c>
      <c r="B37" s="2">
        <v>0.26</v>
      </c>
      <c r="L37" s="2">
        <v>1.8</v>
      </c>
      <c r="M37">
        <v>4</v>
      </c>
      <c r="N37" s="2"/>
      <c r="O37" s="4"/>
      <c r="P37" s="4"/>
    </row>
    <row r="38" spans="1:16">
      <c r="A38">
        <f t="shared" si="3"/>
        <v>0.64000000000000012</v>
      </c>
      <c r="B38" s="2">
        <v>0.27</v>
      </c>
      <c r="L38" s="2">
        <v>2</v>
      </c>
      <c r="M38">
        <v>5</v>
      </c>
      <c r="N38" s="2"/>
      <c r="O38" s="4"/>
      <c r="P38" s="4"/>
    </row>
    <row r="39" spans="1:16">
      <c r="A39">
        <f t="shared" si="3"/>
        <v>0.66000000000000014</v>
      </c>
      <c r="B39" s="2">
        <v>0.28000000000000003</v>
      </c>
      <c r="N39" s="2"/>
      <c r="O39" s="4"/>
      <c r="P39" s="4"/>
    </row>
    <row r="40" spans="1:16">
      <c r="A40">
        <f t="shared" si="3"/>
        <v>0.68000000000000016</v>
      </c>
      <c r="B40" s="2">
        <v>0.28999999999999998</v>
      </c>
    </row>
    <row r="41" spans="1:16">
      <c r="A41">
        <f t="shared" si="3"/>
        <v>0.70000000000000018</v>
      </c>
      <c r="B41" s="2">
        <v>0.3</v>
      </c>
      <c r="L41" t="s">
        <v>16</v>
      </c>
      <c r="N41" s="2"/>
    </row>
    <row r="42" spans="1:16">
      <c r="A42">
        <f t="shared" si="3"/>
        <v>0.7200000000000002</v>
      </c>
      <c r="B42" s="2">
        <v>0.31</v>
      </c>
      <c r="M42" t="s">
        <v>54</v>
      </c>
      <c r="N42" t="s">
        <v>74</v>
      </c>
    </row>
    <row r="43" spans="1:16">
      <c r="A43">
        <f t="shared" si="3"/>
        <v>0.74000000000000021</v>
      </c>
      <c r="B43" s="2">
        <v>0.32</v>
      </c>
      <c r="K43">
        <f>L31/R31</f>
        <v>0.986320754716981</v>
      </c>
      <c r="L43" t="s">
        <v>51</v>
      </c>
      <c r="M43" s="7">
        <f>IF(K43=1,ROUND(L31,0),IF(K43&lt;1,ROUND(L31,0),ROUNDUP(L31,0)+VLOOKUP(K43,$L$33:$M$38,2,TRUE)))</f>
        <v>2</v>
      </c>
      <c r="N43">
        <f>ROUND(L31,0)</f>
        <v>2</v>
      </c>
    </row>
    <row r="44" spans="1:16">
      <c r="A44">
        <f t="shared" si="3"/>
        <v>0.76000000000000023</v>
      </c>
      <c r="B44" s="2">
        <v>0.33</v>
      </c>
      <c r="K44">
        <f>R31/L31</f>
        <v>1.013868962219034</v>
      </c>
      <c r="L44" t="s">
        <v>52</v>
      </c>
      <c r="M44" s="7">
        <f>IF(K44=1,ROUND(R31,0),IF(K44&lt;1,ROUND(R31,0),ROUNDUP(R31,0)+VLOOKUP(K44,$L$33:$M$38,2,TRUE)))</f>
        <v>2</v>
      </c>
      <c r="N44">
        <f>ROUND(R31,0)</f>
        <v>2</v>
      </c>
    </row>
    <row r="45" spans="1:16">
      <c r="A45">
        <f t="shared" si="3"/>
        <v>0.78000000000000025</v>
      </c>
      <c r="B45" s="2">
        <v>0.34</v>
      </c>
    </row>
    <row r="46" spans="1:16">
      <c r="A46">
        <f t="shared" si="3"/>
        <v>0.80000000000000027</v>
      </c>
      <c r="B46" s="2">
        <v>0.35</v>
      </c>
    </row>
    <row r="47" spans="1:16">
      <c r="A47">
        <f t="shared" si="3"/>
        <v>0.82000000000000028</v>
      </c>
      <c r="B47" s="2">
        <v>0.36</v>
      </c>
    </row>
    <row r="48" spans="1:16">
      <c r="A48">
        <f>A47+0.02</f>
        <v>0.8400000000000003</v>
      </c>
      <c r="B48" s="2">
        <v>0.37</v>
      </c>
      <c r="K48" t="s">
        <v>55</v>
      </c>
    </row>
    <row r="49" spans="1:12">
      <c r="A49">
        <f t="shared" si="3"/>
        <v>0.86000000000000032</v>
      </c>
      <c r="B49" s="2">
        <v>0.38</v>
      </c>
      <c r="L49" t="s">
        <v>56</v>
      </c>
    </row>
    <row r="50" spans="1:12">
      <c r="A50">
        <f t="shared" si="3"/>
        <v>0.88000000000000034</v>
      </c>
      <c r="B50" s="2">
        <v>0.39</v>
      </c>
      <c r="K50" t="s">
        <v>57</v>
      </c>
    </row>
    <row r="51" spans="1:12">
      <c r="A51">
        <f t="shared" si="3"/>
        <v>0.90000000000000036</v>
      </c>
      <c r="B51" s="2">
        <v>0.4</v>
      </c>
      <c r="L51" t="s">
        <v>58</v>
      </c>
    </row>
    <row r="52" spans="1:12">
      <c r="A52">
        <f>A51+0.03</f>
        <v>0.93000000000000038</v>
      </c>
      <c r="B52" s="2">
        <v>0.41</v>
      </c>
      <c r="K52" t="s">
        <v>50</v>
      </c>
    </row>
    <row r="53" spans="1:12">
      <c r="A53">
        <f t="shared" ref="A53:A68" si="4">A52+0.03</f>
        <v>0.96000000000000041</v>
      </c>
      <c r="B53" s="2">
        <v>0.42</v>
      </c>
      <c r="L53" t="s">
        <v>59</v>
      </c>
    </row>
    <row r="54" spans="1:12">
      <c r="A54">
        <f t="shared" si="4"/>
        <v>0.99000000000000044</v>
      </c>
      <c r="B54" s="2">
        <v>0.43</v>
      </c>
    </row>
    <row r="55" spans="1:12">
      <c r="A55">
        <f t="shared" si="4"/>
        <v>1.0200000000000005</v>
      </c>
      <c r="B55" s="2">
        <v>0.44</v>
      </c>
    </row>
    <row r="56" spans="1:12">
      <c r="A56">
        <f t="shared" si="4"/>
        <v>1.0500000000000005</v>
      </c>
      <c r="B56" s="2">
        <v>0.45</v>
      </c>
      <c r="K56" t="s">
        <v>60</v>
      </c>
    </row>
    <row r="57" spans="1:12">
      <c r="A57">
        <f t="shared" si="4"/>
        <v>1.0800000000000005</v>
      </c>
      <c r="B57" s="2">
        <v>0.46</v>
      </c>
      <c r="L57" t="s">
        <v>61</v>
      </c>
    </row>
    <row r="58" spans="1:12">
      <c r="A58">
        <f t="shared" si="4"/>
        <v>1.1100000000000005</v>
      </c>
      <c r="B58" s="2">
        <v>0.46999999999999897</v>
      </c>
      <c r="L58" t="s">
        <v>62</v>
      </c>
    </row>
    <row r="59" spans="1:12">
      <c r="A59">
        <f t="shared" si="4"/>
        <v>1.1400000000000006</v>
      </c>
      <c r="B59" s="2">
        <v>0.47999999999999898</v>
      </c>
      <c r="L59" t="s">
        <v>63</v>
      </c>
    </row>
    <row r="60" spans="1:12">
      <c r="A60">
        <f t="shared" si="4"/>
        <v>1.1700000000000006</v>
      </c>
      <c r="B60" s="2">
        <v>0.48999999999999899</v>
      </c>
      <c r="L60" t="s">
        <v>64</v>
      </c>
    </row>
    <row r="61" spans="1:12">
      <c r="A61">
        <f t="shared" si="4"/>
        <v>1.2000000000000006</v>
      </c>
      <c r="B61" s="2">
        <v>0.499999999999999</v>
      </c>
      <c r="L61" t="s">
        <v>65</v>
      </c>
    </row>
    <row r="62" spans="1:12">
      <c r="A62">
        <f t="shared" si="4"/>
        <v>1.2300000000000006</v>
      </c>
      <c r="B62" s="2">
        <v>0.50999999999999901</v>
      </c>
      <c r="L62" t="s">
        <v>66</v>
      </c>
    </row>
    <row r="63" spans="1:12">
      <c r="A63">
        <f t="shared" si="4"/>
        <v>1.2600000000000007</v>
      </c>
      <c r="B63" s="2">
        <v>0.51999999999999902</v>
      </c>
    </row>
    <row r="64" spans="1:12">
      <c r="A64">
        <f t="shared" si="4"/>
        <v>1.2900000000000007</v>
      </c>
      <c r="B64" s="2">
        <v>0.52999999999999903</v>
      </c>
    </row>
    <row r="65" spans="1:2">
      <c r="A65">
        <f t="shared" si="4"/>
        <v>1.3200000000000007</v>
      </c>
      <c r="B65" s="2">
        <v>0.53999999999999904</v>
      </c>
    </row>
    <row r="66" spans="1:2">
      <c r="A66">
        <f t="shared" si="4"/>
        <v>1.3500000000000008</v>
      </c>
      <c r="B66" s="2">
        <v>0.54999999999999905</v>
      </c>
    </row>
    <row r="67" spans="1:2">
      <c r="A67">
        <f t="shared" si="4"/>
        <v>1.3800000000000008</v>
      </c>
      <c r="B67" s="2">
        <v>0.55999999999999905</v>
      </c>
    </row>
    <row r="68" spans="1:2">
      <c r="A68">
        <f t="shared" si="4"/>
        <v>1.4100000000000008</v>
      </c>
      <c r="B68" s="2">
        <v>0.56999999999999895</v>
      </c>
    </row>
    <row r="69" spans="1:2">
      <c r="A69">
        <f>A68+0.03</f>
        <v>1.4400000000000008</v>
      </c>
      <c r="B69" s="2">
        <v>0.57999999999999896</v>
      </c>
    </row>
    <row r="70" spans="1:2">
      <c r="A70">
        <f t="shared" ref="A70:A71" si="5">A69+0.03</f>
        <v>1.4700000000000009</v>
      </c>
      <c r="B70" s="2">
        <v>0.58999999999999897</v>
      </c>
    </row>
    <row r="71" spans="1:2">
      <c r="A71">
        <f t="shared" si="5"/>
        <v>1.5000000000000009</v>
      </c>
      <c r="B71" s="2">
        <v>0.59999999999999898</v>
      </c>
    </row>
    <row r="72" spans="1:2">
      <c r="A72">
        <f>A71+0.04</f>
        <v>1.5400000000000009</v>
      </c>
      <c r="B72" s="2">
        <v>0.60999999999999899</v>
      </c>
    </row>
    <row r="73" spans="1:2">
      <c r="A73">
        <f t="shared" ref="A73:A80" si="6">A72+0.04</f>
        <v>1.580000000000001</v>
      </c>
      <c r="B73" s="2">
        <v>0.619999999999999</v>
      </c>
    </row>
    <row r="74" spans="1:2">
      <c r="A74">
        <f t="shared" si="6"/>
        <v>1.620000000000001</v>
      </c>
      <c r="B74" s="2">
        <v>0.62999999999999901</v>
      </c>
    </row>
    <row r="75" spans="1:2">
      <c r="A75">
        <f t="shared" si="6"/>
        <v>1.660000000000001</v>
      </c>
      <c r="B75" s="2">
        <v>0.63999999999999901</v>
      </c>
    </row>
    <row r="76" spans="1:2">
      <c r="A76">
        <f t="shared" si="6"/>
        <v>1.7000000000000011</v>
      </c>
      <c r="B76" s="2">
        <v>0.64999999999999902</v>
      </c>
    </row>
    <row r="77" spans="1:2">
      <c r="A77">
        <f t="shared" si="6"/>
        <v>1.7400000000000011</v>
      </c>
      <c r="B77" s="2">
        <v>0.65999999999999903</v>
      </c>
    </row>
    <row r="78" spans="1:2">
      <c r="A78">
        <f t="shared" si="6"/>
        <v>1.7800000000000011</v>
      </c>
      <c r="B78" s="2">
        <v>0.66999999999999904</v>
      </c>
    </row>
    <row r="79" spans="1:2">
      <c r="A79">
        <f t="shared" si="6"/>
        <v>1.8200000000000012</v>
      </c>
      <c r="B79" s="2">
        <v>0.67999999999999905</v>
      </c>
    </row>
    <row r="80" spans="1:2">
      <c r="A80">
        <f t="shared" si="6"/>
        <v>1.8600000000000012</v>
      </c>
      <c r="B80" s="2">
        <v>0.68999999999999895</v>
      </c>
    </row>
    <row r="81" spans="1:2">
      <c r="A81">
        <v>2</v>
      </c>
      <c r="B81" s="2">
        <v>0.69999999999999896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J27"/>
  <sheetViews>
    <sheetView workbookViewId="0">
      <selection activeCell="E41" sqref="E41"/>
    </sheetView>
  </sheetViews>
  <sheetFormatPr defaultRowHeight="13.5"/>
  <sheetData>
    <row r="1" spans="1:10">
      <c r="A1" t="s">
        <v>17</v>
      </c>
    </row>
    <row r="3" spans="1:10">
      <c r="A3" t="s">
        <v>32</v>
      </c>
    </row>
    <row r="4" spans="1:10">
      <c r="A4" t="s">
        <v>14</v>
      </c>
      <c r="B4" t="s">
        <v>18</v>
      </c>
      <c r="C4" t="s">
        <v>25</v>
      </c>
      <c r="D4" t="s">
        <v>27</v>
      </c>
    </row>
    <row r="5" spans="1:10">
      <c r="A5" t="s">
        <v>38</v>
      </c>
      <c r="B5" t="s">
        <v>19</v>
      </c>
      <c r="C5" t="s">
        <v>25</v>
      </c>
      <c r="D5" t="s">
        <v>29</v>
      </c>
    </row>
    <row r="6" spans="1:10">
      <c r="A6" t="s">
        <v>15</v>
      </c>
      <c r="B6" t="s">
        <v>20</v>
      </c>
      <c r="C6" t="s">
        <v>25</v>
      </c>
      <c r="D6" t="s">
        <v>28</v>
      </c>
    </row>
    <row r="7" spans="1:10">
      <c r="A7" t="s">
        <v>39</v>
      </c>
      <c r="B7" t="s">
        <v>22</v>
      </c>
      <c r="C7" t="s">
        <v>25</v>
      </c>
      <c r="D7" t="s">
        <v>30</v>
      </c>
    </row>
    <row r="9" spans="1:10">
      <c r="A9" t="s">
        <v>33</v>
      </c>
    </row>
    <row r="10" spans="1:10">
      <c r="B10" t="s">
        <v>21</v>
      </c>
      <c r="C10" t="s">
        <v>25</v>
      </c>
      <c r="D10" t="s">
        <v>31</v>
      </c>
    </row>
    <row r="11" spans="1:10">
      <c r="B11" t="s">
        <v>23</v>
      </c>
      <c r="C11" t="s">
        <v>26</v>
      </c>
      <c r="D11" t="s">
        <v>34</v>
      </c>
      <c r="E11" s="3"/>
      <c r="F11" s="3"/>
      <c r="G11" s="3"/>
      <c r="H11" s="3"/>
      <c r="I11" s="3"/>
      <c r="J11" s="3"/>
    </row>
    <row r="12" spans="1:10">
      <c r="B12" t="s">
        <v>24</v>
      </c>
      <c r="C12" t="s">
        <v>26</v>
      </c>
      <c r="D12" t="s">
        <v>35</v>
      </c>
      <c r="E12" s="3"/>
      <c r="F12" s="3"/>
      <c r="G12" s="3"/>
      <c r="H12" s="3"/>
      <c r="I12" s="3"/>
      <c r="J12" s="3"/>
    </row>
    <row r="19" spans="1:2">
      <c r="A19" t="s">
        <v>36</v>
      </c>
    </row>
    <row r="21" spans="1:2">
      <c r="B21" t="s">
        <v>37</v>
      </c>
    </row>
    <row r="27" spans="1:2">
      <c r="B27" t="s">
        <v>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战斗流程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2014-06-15T07:47:16Z</dcterms:modified>
</cp:coreProperties>
</file>