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5.xml" ContentType="application/vnd.openxmlformats-officedocument.spreadsheetml.worksheet+xml"/>
  <Override PartName="/xl/worksheets/sheet44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40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Override PartName="/xl/worksheets/sheet43.xml" ContentType="application/vnd.openxmlformats-officedocument.spreadsheetml.worksheet+xml"/>
  <Default Extension="bin" ContentType="application/vnd.openxmlformats-officedocument.spreadsheetml.printerSettings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7830" windowWidth="28800" windowHeight="4875" tabRatio="933" firstSheet="19" activeTab="22"/>
  </bookViews>
  <sheets>
    <sheet name="Лист1" sheetId="4" r:id="rId1"/>
    <sheet name="-3" sheetId="2" r:id="rId2"/>
    <sheet name="-2" sheetId="3" r:id="rId3"/>
    <sheet name="-1" sheetId="5" r:id="rId4"/>
    <sheet name="1" sheetId="6" r:id="rId5"/>
    <sheet name="2" sheetId="7" r:id="rId6"/>
    <sheet name="3" sheetId="8" r:id="rId7"/>
    <sheet name="4" sheetId="9" r:id="rId8"/>
    <sheet name="5" sheetId="10" r:id="rId9"/>
    <sheet name="6" sheetId="11" r:id="rId10"/>
    <sheet name="7" sheetId="12" r:id="rId11"/>
    <sheet name="8" sheetId="13" r:id="rId12"/>
    <sheet name="9" sheetId="14" r:id="rId13"/>
    <sheet name="10" sheetId="15" r:id="rId14"/>
    <sheet name="11" sheetId="16" r:id="rId15"/>
    <sheet name="12" sheetId="17" r:id="rId16"/>
    <sheet name="13" sheetId="18" r:id="rId17"/>
    <sheet name="14" sheetId="19" r:id="rId18"/>
    <sheet name="15" sheetId="20" r:id="rId19"/>
    <sheet name="16" sheetId="21" r:id="rId20"/>
    <sheet name="17" sheetId="22" r:id="rId21"/>
    <sheet name="18" sheetId="23" r:id="rId22"/>
    <sheet name="спецификация" sheetId="48" r:id="rId23"/>
    <sheet name="ВР-3" sheetId="24" r:id="rId24"/>
    <sheet name="ВР-2" sheetId="27" r:id="rId25"/>
    <sheet name="ВР-1" sheetId="28" r:id="rId26"/>
    <sheet name="ВР1" sheetId="29" r:id="rId27"/>
    <sheet name="ВР2" sheetId="30" r:id="rId28"/>
    <sheet name="ВР3" sheetId="31" r:id="rId29"/>
    <sheet name="ВР4" sheetId="32" r:id="rId30"/>
    <sheet name="ВР5" sheetId="33" r:id="rId31"/>
    <sheet name="ВР6" sheetId="34" r:id="rId32"/>
    <sheet name="ВР7" sheetId="35" r:id="rId33"/>
    <sheet name="ВР8" sheetId="36" r:id="rId34"/>
    <sheet name="ВР9" sheetId="37" r:id="rId35"/>
    <sheet name="ВР10" sheetId="38" r:id="rId36"/>
    <sheet name="ВР11" sheetId="39" r:id="rId37"/>
    <sheet name="ВР12" sheetId="40" r:id="rId38"/>
    <sheet name="ВР13" sheetId="41" r:id="rId39"/>
    <sheet name="ВР14" sheetId="42" r:id="rId40"/>
    <sheet name="ВР15" sheetId="43" r:id="rId41"/>
    <sheet name="ВР16" sheetId="44" r:id="rId42"/>
    <sheet name="ВР17" sheetId="45" r:id="rId43"/>
    <sheet name="ВР18" sheetId="46" r:id="rId44"/>
  </sheets>
  <definedNames>
    <definedName name="_xlnm._FilterDatabase" localSheetId="22" hidden="1">спецификация!$A$1:$K$1050</definedName>
    <definedName name="InvNum" localSheetId="22">спецификация!$A$1</definedName>
  </definedNames>
  <calcPr calcId="125725"/>
</workbook>
</file>

<file path=xl/calcChain.xml><?xml version="1.0" encoding="utf-8"?>
<calcChain xmlns="http://schemas.openxmlformats.org/spreadsheetml/2006/main">
  <c r="B90" i="22"/>
  <c r="B52" i="15"/>
  <c r="E41" i="46" l="1"/>
  <c r="E39"/>
  <c r="E38"/>
  <c r="E37"/>
  <c r="E41" i="45"/>
  <c r="E39"/>
  <c r="E38"/>
  <c r="E37"/>
  <c r="E35" i="44"/>
  <c r="E33"/>
  <c r="E32"/>
  <c r="E31"/>
  <c r="E35" i="43"/>
  <c r="E33"/>
  <c r="E32"/>
  <c r="E31"/>
  <c r="E35" i="42"/>
  <c r="E33"/>
  <c r="E32"/>
  <c r="E31"/>
  <c r="E35" i="41"/>
  <c r="E33"/>
  <c r="E32"/>
  <c r="E31"/>
  <c r="E35" i="40"/>
  <c r="E33"/>
  <c r="E32"/>
  <c r="E31"/>
  <c r="E35" i="39"/>
  <c r="E33"/>
  <c r="E32"/>
  <c r="E31"/>
  <c r="E35" i="38"/>
  <c r="E33"/>
  <c r="E32"/>
  <c r="E31"/>
  <c r="E35" i="37"/>
  <c r="E33"/>
  <c r="E32"/>
  <c r="E31"/>
  <c r="E35" i="36"/>
  <c r="E33"/>
  <c r="E32"/>
  <c r="E31"/>
  <c r="E35" i="35"/>
  <c r="E33"/>
  <c r="E32"/>
  <c r="E31"/>
  <c r="E35" i="34"/>
  <c r="E33"/>
  <c r="E32"/>
  <c r="E31"/>
  <c r="E37" i="33"/>
  <c r="E33" i="32"/>
  <c r="E32"/>
  <c r="E31"/>
  <c r="E35" i="31"/>
  <c r="E33"/>
  <c r="E32"/>
  <c r="E31"/>
  <c r="E41" i="30"/>
  <c r="E39"/>
  <c r="E38"/>
  <c r="E37"/>
  <c r="E41" i="29"/>
  <c r="E39"/>
  <c r="E38"/>
  <c r="E37"/>
  <c r="E39" i="28"/>
  <c r="E38"/>
  <c r="E37"/>
  <c r="E43" i="27"/>
  <c r="E39"/>
  <c r="E38"/>
  <c r="E37"/>
  <c r="L139" i="3"/>
  <c r="H30" i="48"/>
  <c r="E36" i="24" s="1"/>
  <c r="E43" s="1"/>
  <c r="E39"/>
  <c r="E38"/>
  <c r="E37"/>
  <c r="L143" i="2"/>
  <c r="B153"/>
  <c r="E44" i="24"/>
  <c r="K3"/>
  <c r="J3"/>
  <c r="I3"/>
  <c r="H3"/>
  <c r="G3"/>
  <c r="N7"/>
  <c r="E16" s="1"/>
  <c r="E42" l="1"/>
  <c r="G5"/>
  <c r="E3" s="1"/>
  <c r="E6" s="1"/>
  <c r="H1044" i="48" l="1"/>
  <c r="H1043"/>
  <c r="H995"/>
  <c r="H994"/>
  <c r="H942"/>
  <c r="H941"/>
  <c r="H894"/>
  <c r="H893"/>
  <c r="H846"/>
  <c r="H845"/>
  <c r="H798"/>
  <c r="H797"/>
  <c r="H750"/>
  <c r="H749"/>
  <c r="H702"/>
  <c r="H701"/>
  <c r="H654"/>
  <c r="H653"/>
  <c r="H606"/>
  <c r="H605"/>
  <c r="H558"/>
  <c r="H557"/>
  <c r="H510"/>
  <c r="H509"/>
  <c r="H462"/>
  <c r="H461"/>
  <c r="H414"/>
  <c r="H413"/>
  <c r="H366"/>
  <c r="H365"/>
  <c r="H318"/>
  <c r="H317"/>
  <c r="H269"/>
  <c r="H268"/>
  <c r="H267"/>
  <c r="H256"/>
  <c r="H255"/>
  <c r="H210"/>
  <c r="H209"/>
  <c r="H207"/>
  <c r="H206"/>
  <c r="H158"/>
  <c r="H157"/>
  <c r="H104"/>
  <c r="H103"/>
  <c r="K1045" l="1"/>
  <c r="H1045" s="1"/>
  <c r="H1025"/>
  <c r="K996"/>
  <c r="H996" s="1"/>
  <c r="H976"/>
  <c r="K943"/>
  <c r="H943" s="1"/>
  <c r="H923"/>
  <c r="K895"/>
  <c r="H895" s="1"/>
  <c r="H875"/>
  <c r="K847"/>
  <c r="H847" s="1"/>
  <c r="H827"/>
  <c r="K799"/>
  <c r="H799" s="1"/>
  <c r="H779"/>
  <c r="K751"/>
  <c r="H751" s="1"/>
  <c r="H731"/>
  <c r="K703"/>
  <c r="H703" s="1"/>
  <c r="H683"/>
  <c r="K655"/>
  <c r="H655" s="1"/>
  <c r="H635"/>
  <c r="K607"/>
  <c r="H607" s="1"/>
  <c r="H587"/>
  <c r="K559"/>
  <c r="H559" s="1"/>
  <c r="H539"/>
  <c r="K511"/>
  <c r="H511" s="1"/>
  <c r="H491"/>
  <c r="K463"/>
  <c r="H463" s="1"/>
  <c r="H492" l="1"/>
  <c r="E30" i="35"/>
  <c r="H588" i="48"/>
  <c r="E30" i="37"/>
  <c r="H685" i="48"/>
  <c r="E30" i="39"/>
  <c r="K796" i="48"/>
  <c r="E30" i="41"/>
  <c r="H891" i="48"/>
  <c r="E37" i="43" s="1"/>
  <c r="E30"/>
  <c r="H977" i="48"/>
  <c r="E36" i="45"/>
  <c r="H555" i="48"/>
  <c r="E37" i="36" s="1"/>
  <c r="E30"/>
  <c r="H637" i="48"/>
  <c r="E30" i="38"/>
  <c r="H747" i="48"/>
  <c r="E37" i="40" s="1"/>
  <c r="E30"/>
  <c r="H828" i="48"/>
  <c r="E30" i="42"/>
  <c r="K940" i="48"/>
  <c r="E30" i="44"/>
  <c r="H1027" i="48"/>
  <c r="E36" i="46"/>
  <c r="H512" i="48"/>
  <c r="H513"/>
  <c r="H608"/>
  <c r="H609"/>
  <c r="H704"/>
  <c r="H705"/>
  <c r="H800"/>
  <c r="H801"/>
  <c r="H896"/>
  <c r="H897"/>
  <c r="H998"/>
  <c r="H997"/>
  <c r="H465"/>
  <c r="H464"/>
  <c r="H561"/>
  <c r="H560"/>
  <c r="H657"/>
  <c r="H656"/>
  <c r="H753"/>
  <c r="H752"/>
  <c r="H849"/>
  <c r="H848"/>
  <c r="H945"/>
  <c r="H944"/>
  <c r="H1047"/>
  <c r="H1046"/>
  <c r="H843"/>
  <c r="E37" i="42" s="1"/>
  <c r="H781" i="48"/>
  <c r="K844"/>
  <c r="H925"/>
  <c r="K556"/>
  <c r="H636"/>
  <c r="H780"/>
  <c r="H829"/>
  <c r="H924"/>
  <c r="H992"/>
  <c r="E43" i="45" s="1"/>
  <c r="K604" i="48"/>
  <c r="H651"/>
  <c r="E37" i="38" s="1"/>
  <c r="H699" i="48"/>
  <c r="E37" i="39" s="1"/>
  <c r="H540" i="48"/>
  <c r="H541"/>
  <c r="K748"/>
  <c r="K892"/>
  <c r="H1041"/>
  <c r="E43" i="46" s="1"/>
  <c r="H507" i="48"/>
  <c r="E37" i="35" s="1"/>
  <c r="H589" i="48"/>
  <c r="K652"/>
  <c r="H684"/>
  <c r="H733"/>
  <c r="H795"/>
  <c r="E37" i="41" s="1"/>
  <c r="H877" i="48"/>
  <c r="H939"/>
  <c r="E37" i="44" s="1"/>
  <c r="H978" i="48"/>
  <c r="K993"/>
  <c r="H493"/>
  <c r="K700"/>
  <c r="H732"/>
  <c r="H876"/>
  <c r="K508"/>
  <c r="H603"/>
  <c r="E37" i="37" s="1"/>
  <c r="K1042" i="48"/>
  <c r="H1026"/>
  <c r="H443"/>
  <c r="E30" i="34" s="1"/>
  <c r="K415" i="48"/>
  <c r="H415" s="1"/>
  <c r="H395"/>
  <c r="K412" s="1"/>
  <c r="K367"/>
  <c r="H367" s="1"/>
  <c r="H347"/>
  <c r="K319"/>
  <c r="H319" s="1"/>
  <c r="H299"/>
  <c r="K257"/>
  <c r="H257" s="1"/>
  <c r="H237"/>
  <c r="H188"/>
  <c r="K208"/>
  <c r="K159"/>
  <c r="H159" s="1"/>
  <c r="H139"/>
  <c r="K105"/>
  <c r="H105" s="1"/>
  <c r="K51"/>
  <c r="H51" s="1"/>
  <c r="H52" s="1"/>
  <c r="H190" l="1"/>
  <c r="E36" i="29"/>
  <c r="H141" i="48"/>
  <c r="E36" i="28"/>
  <c r="K254" i="48"/>
  <c r="E36" i="30"/>
  <c r="H348" i="48"/>
  <c r="E30" i="32"/>
  <c r="H300" i="48"/>
  <c r="E30" i="31"/>
  <c r="H53" i="48"/>
  <c r="H320"/>
  <c r="H321"/>
  <c r="H107"/>
  <c r="H106"/>
  <c r="H417"/>
  <c r="H416"/>
  <c r="H160"/>
  <c r="H161"/>
  <c r="H258"/>
  <c r="H259"/>
  <c r="H369"/>
  <c r="H368"/>
  <c r="H31"/>
  <c r="H349"/>
  <c r="K364"/>
  <c r="H155"/>
  <c r="E43" i="28" s="1"/>
  <c r="H32" i="48"/>
  <c r="H315"/>
  <c r="E37" i="31" s="1"/>
  <c r="K156" i="48"/>
  <c r="H363"/>
  <c r="E37" i="32" s="1"/>
  <c r="H396" i="48"/>
  <c r="K316"/>
  <c r="H204"/>
  <c r="E43" i="29" s="1"/>
  <c r="H253" i="48"/>
  <c r="E43" i="30" s="1"/>
  <c r="H397" i="48"/>
  <c r="K48"/>
  <c r="H48" s="1"/>
  <c r="H238"/>
  <c r="H444"/>
  <c r="K460"/>
  <c r="H459"/>
  <c r="E37" i="34" s="1"/>
  <c r="H239" i="48"/>
  <c r="H445"/>
  <c r="H301"/>
  <c r="K205"/>
  <c r="H189"/>
  <c r="H140"/>
  <c r="E9" i="27"/>
  <c r="H67" i="48"/>
  <c r="AB53" i="3"/>
  <c r="AB54"/>
  <c r="AB55"/>
  <c r="AB56"/>
  <c r="AB57"/>
  <c r="AB58"/>
  <c r="AB59"/>
  <c r="AB60"/>
  <c r="AB61"/>
  <c r="AB62"/>
  <c r="AB63"/>
  <c r="AB64"/>
  <c r="AB65"/>
  <c r="AB66"/>
  <c r="AB67"/>
  <c r="AB68"/>
  <c r="AB69"/>
  <c r="AB70"/>
  <c r="AB71"/>
  <c r="AB72"/>
  <c r="AB73"/>
  <c r="AB74"/>
  <c r="AB75"/>
  <c r="AB76"/>
  <c r="AB77"/>
  <c r="AB78"/>
  <c r="AB79"/>
  <c r="AB80"/>
  <c r="AB81"/>
  <c r="AB82"/>
  <c r="AB83"/>
  <c r="AB84"/>
  <c r="AB85"/>
  <c r="AB86"/>
  <c r="AB87"/>
  <c r="AB88"/>
  <c r="AB89"/>
  <c r="AB90"/>
  <c r="AB91"/>
  <c r="AB92"/>
  <c r="AB93"/>
  <c r="AB94"/>
  <c r="AB95"/>
  <c r="AB96"/>
  <c r="AB97"/>
  <c r="AB98"/>
  <c r="AB39"/>
  <c r="AB40"/>
  <c r="AB41"/>
  <c r="AB42"/>
  <c r="AB43"/>
  <c r="AB44"/>
  <c r="AB45"/>
  <c r="AB46"/>
  <c r="AB47"/>
  <c r="AB48"/>
  <c r="AB49"/>
  <c r="AB50"/>
  <c r="AB51"/>
  <c r="AB52"/>
  <c r="H85" i="48" l="1"/>
  <c r="H87" s="1"/>
  <c r="H49"/>
  <c r="H50"/>
  <c r="N7" i="46"/>
  <c r="O7"/>
  <c r="P7"/>
  <c r="Q7"/>
  <c r="N8"/>
  <c r="O8"/>
  <c r="P8"/>
  <c r="Q8"/>
  <c r="N9"/>
  <c r="O9"/>
  <c r="P9"/>
  <c r="Q9"/>
  <c r="N10"/>
  <c r="O10"/>
  <c r="P10"/>
  <c r="E34" s="1"/>
  <c r="Q10"/>
  <c r="E35" s="1"/>
  <c r="M8"/>
  <c r="M9"/>
  <c r="M10"/>
  <c r="M7"/>
  <c r="N7" i="45"/>
  <c r="O7"/>
  <c r="P7"/>
  <c r="Q7"/>
  <c r="N8"/>
  <c r="O8"/>
  <c r="P8"/>
  <c r="Q8"/>
  <c r="N9"/>
  <c r="O9"/>
  <c r="P9"/>
  <c r="Q9"/>
  <c r="N10"/>
  <c r="O10"/>
  <c r="P10"/>
  <c r="E34" s="1"/>
  <c r="Q10"/>
  <c r="E35" s="1"/>
  <c r="M8"/>
  <c r="M9"/>
  <c r="M10"/>
  <c r="M7"/>
  <c r="N7" i="44"/>
  <c r="O7"/>
  <c r="P7"/>
  <c r="Q7"/>
  <c r="N8"/>
  <c r="O8"/>
  <c r="P8"/>
  <c r="Q8"/>
  <c r="N9"/>
  <c r="O9"/>
  <c r="P9"/>
  <c r="E28" s="1"/>
  <c r="Q9"/>
  <c r="E29" s="1"/>
  <c r="M8"/>
  <c r="M9"/>
  <c r="M7"/>
  <c r="N7" i="43"/>
  <c r="O7"/>
  <c r="P7"/>
  <c r="Q7"/>
  <c r="N8"/>
  <c r="O8"/>
  <c r="P8"/>
  <c r="Q8"/>
  <c r="N9"/>
  <c r="O9"/>
  <c r="P9"/>
  <c r="E28" s="1"/>
  <c r="Q9"/>
  <c r="E29" s="1"/>
  <c r="M8"/>
  <c r="M9"/>
  <c r="M7"/>
  <c r="N7" i="42"/>
  <c r="O7"/>
  <c r="P7"/>
  <c r="Q7"/>
  <c r="N8"/>
  <c r="O8"/>
  <c r="P8"/>
  <c r="Q8"/>
  <c r="N9"/>
  <c r="O9"/>
  <c r="P9"/>
  <c r="E28" s="1"/>
  <c r="Q9"/>
  <c r="E29" s="1"/>
  <c r="M8"/>
  <c r="M9"/>
  <c r="M7"/>
  <c r="N7" i="41"/>
  <c r="O7"/>
  <c r="P7"/>
  <c r="Q7"/>
  <c r="N8"/>
  <c r="O8"/>
  <c r="P8"/>
  <c r="Q8"/>
  <c r="N9"/>
  <c r="O9"/>
  <c r="P9"/>
  <c r="E28" s="1"/>
  <c r="Q9"/>
  <c r="E29" s="1"/>
  <c r="M8"/>
  <c r="M9"/>
  <c r="M7"/>
  <c r="N7" i="40"/>
  <c r="O7"/>
  <c r="P7"/>
  <c r="Q7"/>
  <c r="N8"/>
  <c r="O8"/>
  <c r="P8"/>
  <c r="Q8"/>
  <c r="N9"/>
  <c r="O9"/>
  <c r="P9"/>
  <c r="E28" s="1"/>
  <c r="Q9"/>
  <c r="E29" s="1"/>
  <c r="M8"/>
  <c r="M9"/>
  <c r="M7"/>
  <c r="N7" i="39"/>
  <c r="O7"/>
  <c r="P7"/>
  <c r="Q7"/>
  <c r="N8"/>
  <c r="O8"/>
  <c r="P8"/>
  <c r="Q8"/>
  <c r="N9"/>
  <c r="O9"/>
  <c r="P9"/>
  <c r="E28" s="1"/>
  <c r="Q9"/>
  <c r="E29" s="1"/>
  <c r="M8"/>
  <c r="M9"/>
  <c r="M7"/>
  <c r="N7" i="38"/>
  <c r="O7"/>
  <c r="P7"/>
  <c r="Q7"/>
  <c r="N8"/>
  <c r="O8"/>
  <c r="P8"/>
  <c r="Q8"/>
  <c r="N9"/>
  <c r="O9"/>
  <c r="P9"/>
  <c r="E28" s="1"/>
  <c r="Q9"/>
  <c r="E29" s="1"/>
  <c r="M8"/>
  <c r="M9"/>
  <c r="M7"/>
  <c r="N7" i="37"/>
  <c r="O7"/>
  <c r="P7"/>
  <c r="Q7"/>
  <c r="N8"/>
  <c r="O8"/>
  <c r="P8"/>
  <c r="Q8"/>
  <c r="N9"/>
  <c r="O9"/>
  <c r="P9"/>
  <c r="E28" s="1"/>
  <c r="Q9"/>
  <c r="E29" s="1"/>
  <c r="M8"/>
  <c r="M9"/>
  <c r="M7"/>
  <c r="N7" i="36"/>
  <c r="O7"/>
  <c r="P7"/>
  <c r="Q7"/>
  <c r="N8"/>
  <c r="O8"/>
  <c r="P8"/>
  <c r="Q8"/>
  <c r="N9"/>
  <c r="O9"/>
  <c r="P9"/>
  <c r="E28" s="1"/>
  <c r="Q9"/>
  <c r="E29" s="1"/>
  <c r="M8"/>
  <c r="M9"/>
  <c r="M7"/>
  <c r="N7" i="35"/>
  <c r="O7"/>
  <c r="P7"/>
  <c r="Q7"/>
  <c r="N8"/>
  <c r="O8"/>
  <c r="P8"/>
  <c r="Q8"/>
  <c r="N9"/>
  <c r="O9"/>
  <c r="P9"/>
  <c r="E28" s="1"/>
  <c r="Q9"/>
  <c r="E29" s="1"/>
  <c r="M8"/>
  <c r="M9"/>
  <c r="M7"/>
  <c r="N7" i="34"/>
  <c r="O7"/>
  <c r="P7"/>
  <c r="Q7"/>
  <c r="N8"/>
  <c r="O8"/>
  <c r="P8"/>
  <c r="Q8"/>
  <c r="N9"/>
  <c r="O9"/>
  <c r="P9"/>
  <c r="E28" s="1"/>
  <c r="Q9"/>
  <c r="E29" s="1"/>
  <c r="M8"/>
  <c r="M9"/>
  <c r="M7"/>
  <c r="E35" i="33"/>
  <c r="E33"/>
  <c r="E32"/>
  <c r="E31"/>
  <c r="E30"/>
  <c r="N7"/>
  <c r="O7"/>
  <c r="P7"/>
  <c r="Q7"/>
  <c r="N8"/>
  <c r="O8"/>
  <c r="P8"/>
  <c r="Q8"/>
  <c r="N9"/>
  <c r="O9"/>
  <c r="P9"/>
  <c r="E28" s="1"/>
  <c r="Q9"/>
  <c r="E29" s="1"/>
  <c r="M8"/>
  <c r="M9"/>
  <c r="M7"/>
  <c r="E35" i="32"/>
  <c r="N7"/>
  <c r="O7"/>
  <c r="P7"/>
  <c r="Q7"/>
  <c r="N8"/>
  <c r="O8"/>
  <c r="P8"/>
  <c r="Q8"/>
  <c r="N9"/>
  <c r="O9"/>
  <c r="P9"/>
  <c r="E28" s="1"/>
  <c r="Q9"/>
  <c r="E29" s="1"/>
  <c r="M8"/>
  <c r="M9"/>
  <c r="M7"/>
  <c r="N7" i="31"/>
  <c r="O7"/>
  <c r="P7"/>
  <c r="Q7"/>
  <c r="N8"/>
  <c r="O8"/>
  <c r="P8"/>
  <c r="Q8"/>
  <c r="N9"/>
  <c r="O9"/>
  <c r="P9"/>
  <c r="E28" s="1"/>
  <c r="Q9"/>
  <c r="E29" s="1"/>
  <c r="M8"/>
  <c r="M9"/>
  <c r="M7"/>
  <c r="N7" i="30"/>
  <c r="O7"/>
  <c r="P7"/>
  <c r="Q7"/>
  <c r="N8"/>
  <c r="O8"/>
  <c r="P8"/>
  <c r="Q8"/>
  <c r="N9"/>
  <c r="O9"/>
  <c r="P9"/>
  <c r="Q9"/>
  <c r="N10"/>
  <c r="O10"/>
  <c r="P10"/>
  <c r="E34" s="1"/>
  <c r="Q10"/>
  <c r="E35" s="1"/>
  <c r="M8"/>
  <c r="M9"/>
  <c r="M10"/>
  <c r="M7"/>
  <c r="N7" i="29"/>
  <c r="O7"/>
  <c r="P7"/>
  <c r="Q7"/>
  <c r="N8"/>
  <c r="O8"/>
  <c r="P8"/>
  <c r="Q8"/>
  <c r="N9"/>
  <c r="O9"/>
  <c r="P9"/>
  <c r="Q9"/>
  <c r="N10"/>
  <c r="O10"/>
  <c r="P10"/>
  <c r="E34" s="1"/>
  <c r="Q10"/>
  <c r="E35" s="1"/>
  <c r="M8"/>
  <c r="M9"/>
  <c r="M10"/>
  <c r="M7"/>
  <c r="H12" i="28"/>
  <c r="E10" s="1"/>
  <c r="E41"/>
  <c r="N7"/>
  <c r="O7"/>
  <c r="P7"/>
  <c r="Q7"/>
  <c r="N8"/>
  <c r="O8"/>
  <c r="P8"/>
  <c r="Q8"/>
  <c r="N9"/>
  <c r="O9"/>
  <c r="P9"/>
  <c r="Q9"/>
  <c r="N10"/>
  <c r="O10"/>
  <c r="P10"/>
  <c r="E34" s="1"/>
  <c r="Q10"/>
  <c r="E35" s="1"/>
  <c r="M8"/>
  <c r="M9"/>
  <c r="M10"/>
  <c r="M7"/>
  <c r="E41" i="27"/>
  <c r="N7"/>
  <c r="E16" s="1"/>
  <c r="O7"/>
  <c r="P7"/>
  <c r="Q7"/>
  <c r="N8"/>
  <c r="E22" s="1"/>
  <c r="O8"/>
  <c r="P8"/>
  <c r="Q8"/>
  <c r="N9"/>
  <c r="O9"/>
  <c r="P9"/>
  <c r="Q9"/>
  <c r="N10"/>
  <c r="O10"/>
  <c r="P10"/>
  <c r="E34" s="1"/>
  <c r="Q10"/>
  <c r="E35" s="1"/>
  <c r="M8"/>
  <c r="M9"/>
  <c r="M10"/>
  <c r="M7"/>
  <c r="E41" i="24"/>
  <c r="N66" i="23"/>
  <c r="L79" i="22"/>
  <c r="L109" i="5"/>
  <c r="H47" i="48"/>
  <c r="E36" i="27" l="1"/>
  <c r="K102" i="48"/>
  <c r="H86"/>
  <c r="AB41" i="2"/>
  <c r="H1021" i="48"/>
  <c r="H1022"/>
  <c r="H1023"/>
  <c r="H1020"/>
  <c r="H972"/>
  <c r="H973"/>
  <c r="H974"/>
  <c r="H971"/>
  <c r="H920"/>
  <c r="H921"/>
  <c r="H919"/>
  <c r="H872"/>
  <c r="H873"/>
  <c r="H871"/>
  <c r="H824"/>
  <c r="H825"/>
  <c r="H823"/>
  <c r="H776"/>
  <c r="H777"/>
  <c r="H775"/>
  <c r="H729"/>
  <c r="H728"/>
  <c r="H727"/>
  <c r="H680"/>
  <c r="H681"/>
  <c r="H679"/>
  <c r="H633"/>
  <c r="H632"/>
  <c r="H631"/>
  <c r="H584"/>
  <c r="H585"/>
  <c r="H583"/>
  <c r="H536"/>
  <c r="H537"/>
  <c r="H535"/>
  <c r="H489"/>
  <c r="H488"/>
  <c r="H487"/>
  <c r="H440"/>
  <c r="H441"/>
  <c r="H439"/>
  <c r="H393"/>
  <c r="H392"/>
  <c r="H391"/>
  <c r="H345"/>
  <c r="H296"/>
  <c r="H297"/>
  <c r="H295"/>
  <c r="H233"/>
  <c r="H234"/>
  <c r="H235"/>
  <c r="H232"/>
  <c r="H184"/>
  <c r="H185"/>
  <c r="H186"/>
  <c r="H183"/>
  <c r="H135"/>
  <c r="H136"/>
  <c r="H137"/>
  <c r="H134"/>
  <c r="H83"/>
  <c r="H81"/>
  <c r="H82"/>
  <c r="H80"/>
  <c r="H28" l="1"/>
  <c r="H27"/>
  <c r="H26"/>
  <c r="H25"/>
  <c r="N10" i="24" l="1"/>
  <c r="O10"/>
  <c r="P10"/>
  <c r="Q10"/>
  <c r="E35" s="1"/>
  <c r="N9"/>
  <c r="O9"/>
  <c r="P9"/>
  <c r="Q9"/>
  <c r="N8"/>
  <c r="O8"/>
  <c r="P8"/>
  <c r="Q8"/>
  <c r="O7"/>
  <c r="P7"/>
  <c r="Q7"/>
  <c r="M8"/>
  <c r="M9"/>
  <c r="M10"/>
  <c r="M7"/>
  <c r="L39" i="12"/>
  <c r="N108" i="5"/>
  <c r="S107"/>
  <c r="M107"/>
  <c r="L107"/>
  <c r="K107"/>
  <c r="S106"/>
  <c r="N106"/>
  <c r="M106"/>
  <c r="L106"/>
  <c r="K106"/>
  <c r="N105"/>
  <c r="M105"/>
  <c r="L105"/>
  <c r="K105"/>
  <c r="S105"/>
  <c r="S108"/>
  <c r="N142" i="2"/>
  <c r="N139"/>
  <c r="S140"/>
  <c r="N140"/>
  <c r="S129" i="3"/>
  <c r="K135"/>
  <c r="K136"/>
  <c r="L136"/>
  <c r="M136"/>
  <c r="S136"/>
  <c r="S137"/>
  <c r="M137"/>
  <c r="X46" i="22"/>
  <c r="S46"/>
  <c r="M46" s="1"/>
  <c r="X45"/>
  <c r="S45"/>
  <c r="N45"/>
  <c r="L45"/>
  <c r="K45"/>
  <c r="M45" l="1"/>
  <c r="Z72" i="3"/>
  <c r="D72" i="23" l="1"/>
  <c r="D74" s="1"/>
  <c r="D78" l="1"/>
  <c r="E44" i="46" s="1"/>
  <c r="B91" i="22"/>
  <c r="E44" i="45"/>
  <c r="D79" i="23"/>
  <c r="B53" i="21"/>
  <c r="B53" i="20"/>
  <c r="B53" i="19"/>
  <c r="B53" i="18"/>
  <c r="B53" i="17"/>
  <c r="B53" i="16"/>
  <c r="E38" i="38"/>
  <c r="B53" i="15"/>
  <c r="B53" i="14"/>
  <c r="B53" i="13"/>
  <c r="B53" i="12"/>
  <c r="B53" i="11"/>
  <c r="B56" i="10"/>
  <c r="B62" i="9"/>
  <c r="B64" i="8"/>
  <c r="B56" i="7"/>
  <c r="B60" i="6"/>
  <c r="B121" i="5"/>
  <c r="B144" i="3"/>
  <c r="B154" i="2"/>
  <c r="E42" i="46" l="1"/>
  <c r="E42" i="45"/>
  <c r="E36" i="44"/>
  <c r="E36" i="43"/>
  <c r="E36" i="42"/>
  <c r="E36" i="41"/>
  <c r="E36" i="40"/>
  <c r="E36" i="39"/>
  <c r="E36" i="38"/>
  <c r="E36" i="37"/>
  <c r="E36" i="36"/>
  <c r="E36" i="35"/>
  <c r="E36" i="34"/>
  <c r="E36" i="33"/>
  <c r="E36" i="32"/>
  <c r="E36" i="31"/>
  <c r="E15"/>
  <c r="E15" i="46"/>
  <c r="E14"/>
  <c r="E13"/>
  <c r="E15" i="45"/>
  <c r="E14"/>
  <c r="E13"/>
  <c r="E15" i="44"/>
  <c r="E14"/>
  <c r="E13"/>
  <c r="E15" i="43"/>
  <c r="E14"/>
  <c r="E13"/>
  <c r="E15" i="42"/>
  <c r="E14"/>
  <c r="E13"/>
  <c r="E15" i="41"/>
  <c r="E14"/>
  <c r="E13"/>
  <c r="E15" i="40"/>
  <c r="E14"/>
  <c r="E13"/>
  <c r="E15" i="39"/>
  <c r="E14"/>
  <c r="E13"/>
  <c r="E15" i="38"/>
  <c r="E14"/>
  <c r="E13"/>
  <c r="E15" i="37"/>
  <c r="E14"/>
  <c r="E13"/>
  <c r="E15" i="36"/>
  <c r="E14"/>
  <c r="E13"/>
  <c r="E15" i="35"/>
  <c r="E14"/>
  <c r="E13"/>
  <c r="E15" i="34"/>
  <c r="E14"/>
  <c r="E13"/>
  <c r="E15" i="33"/>
  <c r="E14"/>
  <c r="E13"/>
  <c r="E15" i="32"/>
  <c r="E14"/>
  <c r="E13"/>
  <c r="E14" i="31"/>
  <c r="E13"/>
  <c r="E15" i="28"/>
  <c r="K5" i="46" l="1"/>
  <c r="E8" s="1"/>
  <c r="J5"/>
  <c r="E7" s="1"/>
  <c r="I5"/>
  <c r="E5" s="1"/>
  <c r="H5"/>
  <c r="E4" s="1"/>
  <c r="G5"/>
  <c r="E3" s="1"/>
  <c r="K5" i="45"/>
  <c r="E8" s="1"/>
  <c r="J5"/>
  <c r="E7" s="1"/>
  <c r="I5"/>
  <c r="E5" s="1"/>
  <c r="H5"/>
  <c r="E4" s="1"/>
  <c r="G5"/>
  <c r="E3" s="1"/>
  <c r="K5" i="44"/>
  <c r="E8" s="1"/>
  <c r="J5"/>
  <c r="E7" s="1"/>
  <c r="I5"/>
  <c r="E5" s="1"/>
  <c r="H5"/>
  <c r="E4" s="1"/>
  <c r="G5"/>
  <c r="E3" s="1"/>
  <c r="K5" i="43"/>
  <c r="E8" s="1"/>
  <c r="J5"/>
  <c r="E7" s="1"/>
  <c r="I5"/>
  <c r="E5" s="1"/>
  <c r="H5"/>
  <c r="E4" s="1"/>
  <c r="G5"/>
  <c r="E3" s="1"/>
  <c r="K5" i="42"/>
  <c r="E8" s="1"/>
  <c r="J5"/>
  <c r="E7" s="1"/>
  <c r="I5"/>
  <c r="E5" s="1"/>
  <c r="H5"/>
  <c r="E4" s="1"/>
  <c r="G5"/>
  <c r="E3" s="1"/>
  <c r="K5" i="41"/>
  <c r="E8" s="1"/>
  <c r="J5"/>
  <c r="E7" s="1"/>
  <c r="I5"/>
  <c r="E5" s="1"/>
  <c r="H5"/>
  <c r="E4" s="1"/>
  <c r="G5"/>
  <c r="E3" s="1"/>
  <c r="K5" i="40"/>
  <c r="E8" s="1"/>
  <c r="J5"/>
  <c r="E7" s="1"/>
  <c r="I5"/>
  <c r="E5" s="1"/>
  <c r="H5"/>
  <c r="E4" s="1"/>
  <c r="G5"/>
  <c r="E3" s="1"/>
  <c r="K5" i="39"/>
  <c r="E8" s="1"/>
  <c r="J5"/>
  <c r="E7" s="1"/>
  <c r="I5"/>
  <c r="E5" s="1"/>
  <c r="H5"/>
  <c r="E4" s="1"/>
  <c r="G5"/>
  <c r="E3" s="1"/>
  <c r="K5" i="38"/>
  <c r="E8" s="1"/>
  <c r="J5"/>
  <c r="E7" s="1"/>
  <c r="I5"/>
  <c r="E5" s="1"/>
  <c r="H5"/>
  <c r="E4" s="1"/>
  <c r="G5"/>
  <c r="E3" s="1"/>
  <c r="K5" i="37"/>
  <c r="E8" s="1"/>
  <c r="J5"/>
  <c r="E7" s="1"/>
  <c r="I5"/>
  <c r="E5" s="1"/>
  <c r="H5"/>
  <c r="E4" s="1"/>
  <c r="G5"/>
  <c r="E3" s="1"/>
  <c r="K5" i="36"/>
  <c r="E8" s="1"/>
  <c r="J5"/>
  <c r="E7" s="1"/>
  <c r="I5"/>
  <c r="E5" s="1"/>
  <c r="H5"/>
  <c r="E4" s="1"/>
  <c r="G5"/>
  <c r="E3" s="1"/>
  <c r="K5" i="35"/>
  <c r="E8" s="1"/>
  <c r="J5"/>
  <c r="E7" s="1"/>
  <c r="I5"/>
  <c r="E5" s="1"/>
  <c r="H5"/>
  <c r="E4" s="1"/>
  <c r="G5"/>
  <c r="E3" s="1"/>
  <c r="K5" i="34"/>
  <c r="E8" s="1"/>
  <c r="J5"/>
  <c r="E7" s="1"/>
  <c r="I5"/>
  <c r="E5" s="1"/>
  <c r="H5"/>
  <c r="E4" s="1"/>
  <c r="G5"/>
  <c r="E3" s="1"/>
  <c r="K5" i="33"/>
  <c r="E8" s="1"/>
  <c r="J5"/>
  <c r="E7" s="1"/>
  <c r="I5"/>
  <c r="E5" s="1"/>
  <c r="H5"/>
  <c r="E4" s="1"/>
  <c r="G5"/>
  <c r="E3" s="1"/>
  <c r="K5" i="32"/>
  <c r="E8" s="1"/>
  <c r="J5"/>
  <c r="E7" s="1"/>
  <c r="I5"/>
  <c r="E5" s="1"/>
  <c r="H5"/>
  <c r="E4" s="1"/>
  <c r="G5"/>
  <c r="E3" s="1"/>
  <c r="K5" i="31"/>
  <c r="E8" s="1"/>
  <c r="J5"/>
  <c r="E7" s="1"/>
  <c r="I5"/>
  <c r="E5" s="1"/>
  <c r="H5"/>
  <c r="E4" s="1"/>
  <c r="G5"/>
  <c r="E3" s="1"/>
  <c r="K5" i="30"/>
  <c r="E8" s="1"/>
  <c r="J5"/>
  <c r="E7" s="1"/>
  <c r="I5"/>
  <c r="E5" s="1"/>
  <c r="H5"/>
  <c r="E4" s="1"/>
  <c r="G5"/>
  <c r="E3" s="1"/>
  <c r="K5" i="29"/>
  <c r="E8" s="1"/>
  <c r="J5"/>
  <c r="E7" s="1"/>
  <c r="I5"/>
  <c r="E5" s="1"/>
  <c r="H5"/>
  <c r="E4" s="1"/>
  <c r="G5"/>
  <c r="E3" s="1"/>
  <c r="K5" i="28"/>
  <c r="E8" s="1"/>
  <c r="J5"/>
  <c r="E7" s="1"/>
  <c r="I5"/>
  <c r="E5" s="1"/>
  <c r="H5"/>
  <c r="E4" s="1"/>
  <c r="G5"/>
  <c r="E3" s="1"/>
  <c r="E42" i="27"/>
  <c r="K5"/>
  <c r="E8" s="1"/>
  <c r="J5"/>
  <c r="E7" s="1"/>
  <c r="I5"/>
  <c r="E5" s="1"/>
  <c r="H5"/>
  <c r="E4" s="1"/>
  <c r="G5"/>
  <c r="E3" s="1"/>
  <c r="E6" s="1"/>
  <c r="K5" i="24"/>
  <c r="E8" s="1"/>
  <c r="J5"/>
  <c r="E7" s="1"/>
  <c r="I5"/>
  <c r="E5" s="1"/>
  <c r="H5"/>
  <c r="E4" s="1"/>
  <c r="E6" i="46" l="1"/>
  <c r="E6" i="45"/>
  <c r="E6" i="44"/>
  <c r="E6" i="43"/>
  <c r="E6" i="42"/>
  <c r="E6" i="41"/>
  <c r="E6" i="40"/>
  <c r="E6" i="39"/>
  <c r="E6" i="38"/>
  <c r="E6" i="37"/>
  <c r="E6" i="36"/>
  <c r="E6" i="35"/>
  <c r="E6" i="34"/>
  <c r="E6" i="33"/>
  <c r="E6" i="32"/>
  <c r="E6" i="31"/>
  <c r="E6" i="30"/>
  <c r="E6" i="28"/>
  <c r="E6" i="29"/>
  <c r="B52" i="18" l="1"/>
  <c r="E38" i="41" s="1"/>
  <c r="X11" i="18"/>
  <c r="S11"/>
  <c r="M11"/>
  <c r="N10"/>
  <c r="L10"/>
  <c r="B72" i="23" l="1"/>
  <c r="B89" i="22"/>
  <c r="B52" i="21"/>
  <c r="E38" i="44" s="1"/>
  <c r="B51" i="21"/>
  <c r="B48"/>
  <c r="B50" s="1"/>
  <c r="B52" i="20"/>
  <c r="E38" i="43" s="1"/>
  <c r="B51" i="20"/>
  <c r="B48"/>
  <c r="B50" s="1"/>
  <c r="B52" i="19"/>
  <c r="E38" i="42" s="1"/>
  <c r="B51" i="19"/>
  <c r="B48"/>
  <c r="B50" s="1"/>
  <c r="B48" i="18"/>
  <c r="B50" s="1"/>
  <c r="B51"/>
  <c r="B52" i="17"/>
  <c r="E38" i="40" s="1"/>
  <c r="B51" i="17"/>
  <c r="B48"/>
  <c r="B50" s="1"/>
  <c r="B52" i="16"/>
  <c r="E38" i="39" s="1"/>
  <c r="B51" i="16"/>
  <c r="B48"/>
  <c r="B50" s="1"/>
  <c r="B51" i="15"/>
  <c r="B48"/>
  <c r="B50" s="1"/>
  <c r="B52" i="14"/>
  <c r="E38" i="37" s="1"/>
  <c r="B51" i="14"/>
  <c r="B48"/>
  <c r="B50" s="1"/>
  <c r="B52" i="13"/>
  <c r="E38" i="36" s="1"/>
  <c r="B51" i="13"/>
  <c r="B48"/>
  <c r="B50" s="1"/>
  <c r="B51" i="12"/>
  <c r="B52"/>
  <c r="E38" i="35" s="1"/>
  <c r="B51" i="11"/>
  <c r="B52"/>
  <c r="E38" i="34" s="1"/>
  <c r="B55" i="10"/>
  <c r="E38" i="33" s="1"/>
  <c r="B54" i="10"/>
  <c r="B60" i="9"/>
  <c r="B61"/>
  <c r="E38" i="32" s="1"/>
  <c r="B59" i="8" l="1"/>
  <c r="B62"/>
  <c r="B63"/>
  <c r="E38" i="31" s="1"/>
  <c r="B55" i="7"/>
  <c r="E44" i="30" s="1"/>
  <c r="E15"/>
  <c r="E14"/>
  <c r="E13"/>
  <c r="E42"/>
  <c r="E42" i="29"/>
  <c r="B55" i="6"/>
  <c r="B59"/>
  <c r="E44" i="29" s="1"/>
  <c r="O106" i="5"/>
  <c r="P106"/>
  <c r="Q106"/>
  <c r="R106"/>
  <c r="S86"/>
  <c r="N86"/>
  <c r="B120"/>
  <c r="E44" i="28" s="1"/>
  <c r="B119" i="5"/>
  <c r="B116"/>
  <c r="B118" s="1"/>
  <c r="V75"/>
  <c r="X75" s="1"/>
  <c r="S75"/>
  <c r="M75" s="1"/>
  <c r="V74"/>
  <c r="X74" s="1"/>
  <c r="S74"/>
  <c r="N74"/>
  <c r="L74"/>
  <c r="E15" i="29"/>
  <c r="E14"/>
  <c r="E13"/>
  <c r="E14" i="28"/>
  <c r="E13"/>
  <c r="E42"/>
  <c r="B143" i="3"/>
  <c r="E44" i="27" s="1"/>
  <c r="AB31" i="3"/>
  <c r="AB32"/>
  <c r="AB33"/>
  <c r="AB35"/>
  <c r="AB36"/>
  <c r="AB37"/>
  <c r="AB38"/>
  <c r="AB30"/>
  <c r="E15" i="27"/>
  <c r="E14"/>
  <c r="E13"/>
  <c r="E15" i="24"/>
  <c r="E14"/>
  <c r="E13"/>
  <c r="AB42" i="2"/>
  <c r="AB43"/>
  <c r="AB44"/>
  <c r="AB45"/>
  <c r="AB46"/>
  <c r="AB47"/>
  <c r="AB48"/>
  <c r="AB49"/>
  <c r="AB50"/>
  <c r="AB51"/>
  <c r="AB52"/>
  <c r="AB53"/>
  <c r="AB54"/>
  <c r="AB55"/>
  <c r="AB56"/>
  <c r="AB57"/>
  <c r="AB58"/>
  <c r="AB59"/>
  <c r="AB60"/>
  <c r="AB61"/>
  <c r="AB62"/>
  <c r="AB63"/>
  <c r="AB64"/>
  <c r="AB65"/>
  <c r="AB66"/>
  <c r="AB67"/>
  <c r="AB68"/>
  <c r="AB69"/>
  <c r="AB70"/>
  <c r="AB71"/>
  <c r="AB72"/>
  <c r="AB73"/>
  <c r="AB74"/>
  <c r="AB75"/>
  <c r="AB76"/>
  <c r="AB77"/>
  <c r="AB78"/>
  <c r="AB79"/>
  <c r="AB80"/>
  <c r="AB81"/>
  <c r="AB82"/>
  <c r="AB83"/>
  <c r="AB84"/>
  <c r="AB85"/>
  <c r="AB86"/>
  <c r="AB87"/>
  <c r="AB88"/>
  <c r="AB89"/>
  <c r="AB90"/>
  <c r="AB91"/>
  <c r="AB92"/>
  <c r="AB93"/>
  <c r="AB94"/>
  <c r="AB95"/>
  <c r="AB97"/>
  <c r="AB98"/>
  <c r="AB99"/>
  <c r="AB100"/>
  <c r="AB99" i="3" l="1"/>
  <c r="AB101" i="2"/>
  <c r="E9" i="24" s="1"/>
  <c r="M74" i="5"/>
  <c r="Z45" i="23" l="1"/>
  <c r="U45"/>
  <c r="O45" s="1"/>
  <c r="Z44"/>
  <c r="U44"/>
  <c r="O44"/>
  <c r="K21" i="22" l="1"/>
  <c r="L21"/>
  <c r="N21"/>
  <c r="S21"/>
  <c r="X21"/>
  <c r="S22"/>
  <c r="M22" s="1"/>
  <c r="X22"/>
  <c r="X53"/>
  <c r="S53"/>
  <c r="M53" s="1"/>
  <c r="X52"/>
  <c r="S52"/>
  <c r="M52" s="1"/>
  <c r="K24" i="21"/>
  <c r="K22"/>
  <c r="N22"/>
  <c r="L22"/>
  <c r="X27"/>
  <c r="S27"/>
  <c r="M27" s="1"/>
  <c r="X26"/>
  <c r="S26"/>
  <c r="M26" s="1"/>
  <c r="N22" i="20"/>
  <c r="L22"/>
  <c r="K22"/>
  <c r="X27"/>
  <c r="S27"/>
  <c r="M27" s="1"/>
  <c r="X26"/>
  <c r="S26"/>
  <c r="M26" s="1"/>
  <c r="N22" i="19"/>
  <c r="L22"/>
  <c r="K22"/>
  <c r="X27"/>
  <c r="S27"/>
  <c r="M27" s="1"/>
  <c r="X26"/>
  <c r="S26"/>
  <c r="M26" s="1"/>
  <c r="S22" i="18"/>
  <c r="S23"/>
  <c r="N22"/>
  <c r="L22"/>
  <c r="K22"/>
  <c r="X27"/>
  <c r="S27"/>
  <c r="M27" s="1"/>
  <c r="X26"/>
  <c r="S26"/>
  <c r="M26" s="1"/>
  <c r="S22" i="17"/>
  <c r="S23"/>
  <c r="N22"/>
  <c r="L22"/>
  <c r="K22"/>
  <c r="X27"/>
  <c r="S27"/>
  <c r="M27" s="1"/>
  <c r="X26"/>
  <c r="S26"/>
  <c r="M26" s="1"/>
  <c r="S22" i="16"/>
  <c r="S23"/>
  <c r="N22"/>
  <c r="L22"/>
  <c r="K22"/>
  <c r="X27"/>
  <c r="S27"/>
  <c r="M27" s="1"/>
  <c r="X26"/>
  <c r="S26"/>
  <c r="M26"/>
  <c r="X27" i="15"/>
  <c r="S27"/>
  <c r="M27" s="1"/>
  <c r="X26"/>
  <c r="S26"/>
  <c r="M26" s="1"/>
  <c r="S22" i="14"/>
  <c r="S23"/>
  <c r="N22"/>
  <c r="L22"/>
  <c r="K22"/>
  <c r="X27"/>
  <c r="S27"/>
  <c r="M27"/>
  <c r="X26"/>
  <c r="S26"/>
  <c r="M26" s="1"/>
  <c r="S22" i="13"/>
  <c r="S23"/>
  <c r="N22"/>
  <c r="L22"/>
  <c r="K22"/>
  <c r="X27"/>
  <c r="S27"/>
  <c r="M27" s="1"/>
  <c r="X26"/>
  <c r="S26"/>
  <c r="M26" s="1"/>
  <c r="S23" i="12"/>
  <c r="S22"/>
  <c r="N22"/>
  <c r="L22"/>
  <c r="K22"/>
  <c r="X27"/>
  <c r="S27"/>
  <c r="M27" s="1"/>
  <c r="X26"/>
  <c r="S26"/>
  <c r="M26" s="1"/>
  <c r="S23" i="11"/>
  <c r="M23" s="1"/>
  <c r="S22"/>
  <c r="N22"/>
  <c r="L22"/>
  <c r="L20"/>
  <c r="K22"/>
  <c r="X27"/>
  <c r="S27"/>
  <c r="M27" s="1"/>
  <c r="X26"/>
  <c r="S26"/>
  <c r="M26" s="1"/>
  <c r="X27" i="10"/>
  <c r="S27"/>
  <c r="M27" s="1"/>
  <c r="X26"/>
  <c r="S26"/>
  <c r="M26" s="1"/>
  <c r="S6" i="9"/>
  <c r="X33"/>
  <c r="S33"/>
  <c r="M33" s="1"/>
  <c r="X32"/>
  <c r="S32"/>
  <c r="M32" s="1"/>
  <c r="N47" i="6"/>
  <c r="E33" i="29" s="1"/>
  <c r="O47" i="6"/>
  <c r="P47"/>
  <c r="Q47"/>
  <c r="R47"/>
  <c r="L47"/>
  <c r="K47"/>
  <c r="X29"/>
  <c r="X28"/>
  <c r="X37" i="8"/>
  <c r="S37"/>
  <c r="M37" s="1"/>
  <c r="X36"/>
  <c r="S36"/>
  <c r="M36" s="1"/>
  <c r="S32" i="7"/>
  <c r="N32" s="1"/>
  <c r="X25"/>
  <c r="Z25" s="1"/>
  <c r="S25"/>
  <c r="M25" s="1"/>
  <c r="X24"/>
  <c r="Z24" s="1"/>
  <c r="S24"/>
  <c r="M24" s="1"/>
  <c r="X31" i="6"/>
  <c r="S31"/>
  <c r="M31"/>
  <c r="X30"/>
  <c r="S30"/>
  <c r="M30" s="1"/>
  <c r="B58"/>
  <c r="S27"/>
  <c r="S28"/>
  <c r="S29"/>
  <c r="M29" s="1"/>
  <c r="M47" s="1"/>
  <c r="L28"/>
  <c r="N28"/>
  <c r="S44"/>
  <c r="N44" s="1"/>
  <c r="N72" i="5"/>
  <c r="N70"/>
  <c r="L72"/>
  <c r="L70"/>
  <c r="S73"/>
  <c r="M73" s="1"/>
  <c r="S71"/>
  <c r="M71" s="1"/>
  <c r="V70"/>
  <c r="X70" s="1"/>
  <c r="V71"/>
  <c r="X71" s="1"/>
  <c r="V72"/>
  <c r="X72" s="1"/>
  <c r="V73"/>
  <c r="X73" s="1"/>
  <c r="S77"/>
  <c r="M77" s="1"/>
  <c r="S76"/>
  <c r="M76" s="1"/>
  <c r="V77"/>
  <c r="X77" s="1"/>
  <c r="V76"/>
  <c r="X76" s="1"/>
  <c r="S104"/>
  <c r="N104" s="1"/>
  <c r="S100" i="3"/>
  <c r="M100" s="1"/>
  <c r="S99"/>
  <c r="M99" s="1"/>
  <c r="X99"/>
  <c r="Z99" s="1"/>
  <c r="X100"/>
  <c r="Z100" s="1"/>
  <c r="S7" i="2"/>
  <c r="S139" s="1"/>
  <c r="S8"/>
  <c r="S11"/>
  <c r="S67"/>
  <c r="S80"/>
  <c r="S49"/>
  <c r="S50"/>
  <c r="S51"/>
  <c r="S52"/>
  <c r="S53"/>
  <c r="S54"/>
  <c r="S55"/>
  <c r="S56"/>
  <c r="S57"/>
  <c r="S58"/>
  <c r="S59"/>
  <c r="S60"/>
  <c r="S61"/>
  <c r="S62"/>
  <c r="S63"/>
  <c r="S64"/>
  <c r="S65"/>
  <c r="S66"/>
  <c r="S68"/>
  <c r="S69"/>
  <c r="S70"/>
  <c r="S71"/>
  <c r="S72"/>
  <c r="S73"/>
  <c r="S74"/>
  <c r="S75"/>
  <c r="S76"/>
  <c r="S77"/>
  <c r="S78"/>
  <c r="S79"/>
  <c r="S81"/>
  <c r="S82"/>
  <c r="S83"/>
  <c r="S84"/>
  <c r="S85"/>
  <c r="S86"/>
  <c r="S87"/>
  <c r="S88"/>
  <c r="S89"/>
  <c r="S90"/>
  <c r="S91"/>
  <c r="S92"/>
  <c r="S93"/>
  <c r="S94"/>
  <c r="S95"/>
  <c r="S96"/>
  <c r="S97"/>
  <c r="S98"/>
  <c r="S99"/>
  <c r="S100"/>
  <c r="S101"/>
  <c r="M101"/>
  <c r="K82"/>
  <c r="S102"/>
  <c r="X103"/>
  <c r="Y103" s="1"/>
  <c r="X102"/>
  <c r="Y102" s="1"/>
  <c r="S9"/>
  <c r="S10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47"/>
  <c r="S48"/>
  <c r="S103"/>
  <c r="M103" s="1"/>
  <c r="S104"/>
  <c r="S105"/>
  <c r="S106"/>
  <c r="S107"/>
  <c r="S108"/>
  <c r="S109"/>
  <c r="S110"/>
  <c r="S111"/>
  <c r="S112"/>
  <c r="S113"/>
  <c r="S114"/>
  <c r="S115"/>
  <c r="S116"/>
  <c r="S117"/>
  <c r="S118"/>
  <c r="S119"/>
  <c r="S120"/>
  <c r="S121"/>
  <c r="S122"/>
  <c r="S123"/>
  <c r="S124"/>
  <c r="S125"/>
  <c r="S126"/>
  <c r="S127"/>
  <c r="S128"/>
  <c r="S129"/>
  <c r="S130"/>
  <c r="S131"/>
  <c r="S132"/>
  <c r="S133"/>
  <c r="S134"/>
  <c r="S135"/>
  <c r="S136"/>
  <c r="S137"/>
  <c r="S138"/>
  <c r="X67"/>
  <c r="M22" i="11" l="1"/>
  <c r="M21" i="22"/>
  <c r="M22" i="16"/>
  <c r="S47" i="6"/>
  <c r="M28"/>
  <c r="M102" i="2"/>
  <c r="N65" i="23"/>
  <c r="O65"/>
  <c r="Q65"/>
  <c r="R65"/>
  <c r="S65"/>
  <c r="T65"/>
  <c r="M65"/>
  <c r="L78" i="22"/>
  <c r="M78"/>
  <c r="O78"/>
  <c r="P78"/>
  <c r="Q78"/>
  <c r="R78"/>
  <c r="K78"/>
  <c r="L40" i="21"/>
  <c r="M40"/>
  <c r="O40"/>
  <c r="P40"/>
  <c r="Q40"/>
  <c r="R40"/>
  <c r="K40"/>
  <c r="L40" i="20"/>
  <c r="M40"/>
  <c r="O40"/>
  <c r="P40"/>
  <c r="Q40"/>
  <c r="R40"/>
  <c r="K40"/>
  <c r="L40" i="19"/>
  <c r="M40"/>
  <c r="O40"/>
  <c r="P40"/>
  <c r="Q40"/>
  <c r="R40"/>
  <c r="K40"/>
  <c r="L40" i="18"/>
  <c r="M40"/>
  <c r="O40"/>
  <c r="P40"/>
  <c r="Q40"/>
  <c r="R40"/>
  <c r="K40"/>
  <c r="L40" i="17"/>
  <c r="M40"/>
  <c r="O40"/>
  <c r="P40"/>
  <c r="Q40"/>
  <c r="R40"/>
  <c r="K40"/>
  <c r="L40" i="16"/>
  <c r="M40"/>
  <c r="O40"/>
  <c r="P40"/>
  <c r="Q40"/>
  <c r="R40"/>
  <c r="K40"/>
  <c r="L40" i="15"/>
  <c r="M40"/>
  <c r="O40"/>
  <c r="P40"/>
  <c r="Q40"/>
  <c r="R40"/>
  <c r="K40"/>
  <c r="L40" i="14"/>
  <c r="M40"/>
  <c r="O40"/>
  <c r="P40"/>
  <c r="Q40"/>
  <c r="R40"/>
  <c r="K40"/>
  <c r="L40" i="13"/>
  <c r="M40"/>
  <c r="O40"/>
  <c r="P40"/>
  <c r="Q40"/>
  <c r="R40"/>
  <c r="K40"/>
  <c r="L40" i="12"/>
  <c r="M40"/>
  <c r="O40"/>
  <c r="P40"/>
  <c r="Q40"/>
  <c r="R40"/>
  <c r="K40"/>
  <c r="L40" i="11"/>
  <c r="M40"/>
  <c r="O40"/>
  <c r="P40"/>
  <c r="Q40"/>
  <c r="R40"/>
  <c r="K40"/>
  <c r="L43" i="10"/>
  <c r="M43"/>
  <c r="O43"/>
  <c r="P43"/>
  <c r="Q43"/>
  <c r="R43"/>
  <c r="K43"/>
  <c r="L48" i="9"/>
  <c r="M48"/>
  <c r="O48"/>
  <c r="P48"/>
  <c r="Q48"/>
  <c r="R48"/>
  <c r="K48"/>
  <c r="L53" i="8"/>
  <c r="M53"/>
  <c r="O53"/>
  <c r="P53"/>
  <c r="Q53"/>
  <c r="R53"/>
  <c r="K53"/>
  <c r="L40" i="7"/>
  <c r="M40"/>
  <c r="O40"/>
  <c r="P40"/>
  <c r="Q40"/>
  <c r="R40"/>
  <c r="K40"/>
  <c r="L48" i="6"/>
  <c r="M48"/>
  <c r="O48"/>
  <c r="P48"/>
  <c r="Q48"/>
  <c r="R48"/>
  <c r="K48"/>
  <c r="L108" i="5"/>
  <c r="M108"/>
  <c r="O108"/>
  <c r="P108"/>
  <c r="Q108"/>
  <c r="R108"/>
  <c r="K108"/>
  <c r="L138" i="3"/>
  <c r="M138"/>
  <c r="O138"/>
  <c r="P138"/>
  <c r="Q138"/>
  <c r="R138"/>
  <c r="K138"/>
  <c r="L142" i="2"/>
  <c r="M142"/>
  <c r="E34" i="24" s="1"/>
  <c r="O142" i="2"/>
  <c r="P142"/>
  <c r="Q142"/>
  <c r="R142"/>
  <c r="K142"/>
  <c r="E31" i="24" l="1"/>
  <c r="E30"/>
  <c r="E25"/>
  <c r="E24"/>
  <c r="E19"/>
  <c r="E18"/>
  <c r="E31" i="27"/>
  <c r="E30"/>
  <c r="E25"/>
  <c r="E24"/>
  <c r="E19"/>
  <c r="E18"/>
  <c r="E17" s="1"/>
  <c r="E30" i="28"/>
  <c r="E31"/>
  <c r="E24"/>
  <c r="E25"/>
  <c r="E18"/>
  <c r="E19"/>
  <c r="E31" i="29" l="1"/>
  <c r="E30"/>
  <c r="E25"/>
  <c r="E24"/>
  <c r="E19"/>
  <c r="E18"/>
  <c r="E25" i="30"/>
  <c r="E19"/>
  <c r="E31"/>
  <c r="E30"/>
  <c r="E24"/>
  <c r="E18"/>
  <c r="E25" i="31"/>
  <c r="E24"/>
  <c r="E19"/>
  <c r="E18"/>
  <c r="E25" i="32"/>
  <c r="E24"/>
  <c r="E19"/>
  <c r="E18"/>
  <c r="E25" i="33"/>
  <c r="E24"/>
  <c r="E19"/>
  <c r="E18"/>
  <c r="E25" i="34"/>
  <c r="E24"/>
  <c r="E19"/>
  <c r="E18"/>
  <c r="E25" i="35"/>
  <c r="E24"/>
  <c r="E19"/>
  <c r="E18"/>
  <c r="E25" i="36"/>
  <c r="E24"/>
  <c r="E19"/>
  <c r="E18"/>
  <c r="E25" i="37"/>
  <c r="E24"/>
  <c r="E19"/>
  <c r="E18"/>
  <c r="E25" i="38"/>
  <c r="E24"/>
  <c r="E19"/>
  <c r="E18"/>
  <c r="E25" i="39"/>
  <c r="E24"/>
  <c r="E19"/>
  <c r="E18"/>
  <c r="E25" i="40"/>
  <c r="E24"/>
  <c r="E19"/>
  <c r="E18"/>
  <c r="E25" i="41"/>
  <c r="E24"/>
  <c r="E19"/>
  <c r="E18"/>
  <c r="E25" i="42"/>
  <c r="E24"/>
  <c r="E19"/>
  <c r="E18"/>
  <c r="E25" i="43"/>
  <c r="E24"/>
  <c r="E19"/>
  <c r="E18"/>
  <c r="E19" i="44"/>
  <c r="E25"/>
  <c r="E24"/>
  <c r="E18"/>
  <c r="E31" i="45"/>
  <c r="E30"/>
  <c r="E25"/>
  <c r="E24"/>
  <c r="E19"/>
  <c r="E18"/>
  <c r="E30" i="46"/>
  <c r="E24"/>
  <c r="E18"/>
  <c r="E31"/>
  <c r="E25"/>
  <c r="C72" i="23"/>
  <c r="E19" i="46"/>
  <c r="K12"/>
  <c r="J12"/>
  <c r="E12" s="1"/>
  <c r="I12"/>
  <c r="E11" s="1"/>
  <c r="H12"/>
  <c r="E10" s="1"/>
  <c r="K12" i="45"/>
  <c r="J12"/>
  <c r="E12" s="1"/>
  <c r="I12"/>
  <c r="E11" s="1"/>
  <c r="H12"/>
  <c r="E10" s="1"/>
  <c r="K12" i="44"/>
  <c r="J12"/>
  <c r="E12" s="1"/>
  <c r="I12"/>
  <c r="E11" s="1"/>
  <c r="H12"/>
  <c r="E10" s="1"/>
  <c r="K12" i="43"/>
  <c r="J12"/>
  <c r="E12" s="1"/>
  <c r="I12"/>
  <c r="E11" s="1"/>
  <c r="H12"/>
  <c r="E10" s="1"/>
  <c r="K12" i="42"/>
  <c r="J12"/>
  <c r="E12" s="1"/>
  <c r="I12"/>
  <c r="E11" s="1"/>
  <c r="H12"/>
  <c r="E10" s="1"/>
  <c r="K12" i="41"/>
  <c r="J12"/>
  <c r="E12" s="1"/>
  <c r="I12"/>
  <c r="E11" s="1"/>
  <c r="H12"/>
  <c r="E10" s="1"/>
  <c r="K12" i="40"/>
  <c r="J12"/>
  <c r="E12" s="1"/>
  <c r="I12"/>
  <c r="H12"/>
  <c r="E10" s="1"/>
  <c r="E11"/>
  <c r="K12" i="39"/>
  <c r="J12"/>
  <c r="E12" s="1"/>
  <c r="I12"/>
  <c r="E11" s="1"/>
  <c r="H12"/>
  <c r="E10" s="1"/>
  <c r="K12" i="38"/>
  <c r="J12"/>
  <c r="E12" s="1"/>
  <c r="I12"/>
  <c r="E11" s="1"/>
  <c r="H12"/>
  <c r="E10" s="1"/>
  <c r="K12" i="37"/>
  <c r="J12"/>
  <c r="E12" s="1"/>
  <c r="I12"/>
  <c r="E11" s="1"/>
  <c r="H12"/>
  <c r="E10" s="1"/>
  <c r="K12" i="36"/>
  <c r="J12"/>
  <c r="E12" s="1"/>
  <c r="I12"/>
  <c r="E11" s="1"/>
  <c r="H12"/>
  <c r="E10" s="1"/>
  <c r="K12" i="35"/>
  <c r="J12"/>
  <c r="E12" s="1"/>
  <c r="I12"/>
  <c r="E11" s="1"/>
  <c r="H12"/>
  <c r="E10" s="1"/>
  <c r="K12" i="34"/>
  <c r="J12"/>
  <c r="E12" s="1"/>
  <c r="I12"/>
  <c r="E11" s="1"/>
  <c r="H12"/>
  <c r="E10" s="1"/>
  <c r="K12" i="33"/>
  <c r="J12"/>
  <c r="E12" s="1"/>
  <c r="I12"/>
  <c r="E11" s="1"/>
  <c r="H12"/>
  <c r="E10" s="1"/>
  <c r="K12" i="32"/>
  <c r="J12"/>
  <c r="E12" s="1"/>
  <c r="I12"/>
  <c r="E11" s="1"/>
  <c r="H12"/>
  <c r="E10" s="1"/>
  <c r="K12" i="31"/>
  <c r="J12"/>
  <c r="E12" s="1"/>
  <c r="I12"/>
  <c r="E11" s="1"/>
  <c r="H12"/>
  <c r="E10" s="1"/>
  <c r="K12" i="30"/>
  <c r="J12"/>
  <c r="E12" s="1"/>
  <c r="I12"/>
  <c r="E11" s="1"/>
  <c r="H12"/>
  <c r="E10" s="1"/>
  <c r="K12" i="29"/>
  <c r="J12"/>
  <c r="E12" s="1"/>
  <c r="I12"/>
  <c r="E11" s="1"/>
  <c r="H12"/>
  <c r="E10" s="1"/>
  <c r="K12" i="28"/>
  <c r="J12"/>
  <c r="E12" s="1"/>
  <c r="I12"/>
  <c r="E11" s="1"/>
  <c r="K12" i="27"/>
  <c r="J12"/>
  <c r="E12" s="1"/>
  <c r="I12"/>
  <c r="E11" s="1"/>
  <c r="H12"/>
  <c r="E10" s="1"/>
  <c r="J12" i="24" l="1"/>
  <c r="E12" s="1"/>
  <c r="K12"/>
  <c r="H12"/>
  <c r="E10" s="1"/>
  <c r="I12"/>
  <c r="E11" s="1"/>
  <c r="C8" i="4" l="1"/>
  <c r="C18"/>
  <c r="B152" i="2" l="1"/>
  <c r="B149"/>
  <c r="B151" s="1"/>
  <c r="K141"/>
  <c r="E28" i="24" s="1"/>
  <c r="B142" i="3"/>
  <c r="B139"/>
  <c r="B141" s="1"/>
  <c r="B57" i="6"/>
  <c r="B54" i="7"/>
  <c r="B51"/>
  <c r="B53" s="1"/>
  <c r="B61" i="8"/>
  <c r="B57" i="9"/>
  <c r="B59" s="1"/>
  <c r="X25" i="10" l="1"/>
  <c r="S25"/>
  <c r="M25" s="1"/>
  <c r="X24"/>
  <c r="S24"/>
  <c r="N24"/>
  <c r="L24"/>
  <c r="X19"/>
  <c r="S19"/>
  <c r="M19" s="1"/>
  <c r="X18"/>
  <c r="S18"/>
  <c r="N18"/>
  <c r="L18"/>
  <c r="K18"/>
  <c r="X23"/>
  <c r="S23"/>
  <c r="M23" s="1"/>
  <c r="X22"/>
  <c r="S22"/>
  <c r="N22"/>
  <c r="L22"/>
  <c r="K22"/>
  <c r="X21"/>
  <c r="S21"/>
  <c r="M21" s="1"/>
  <c r="X20"/>
  <c r="S20"/>
  <c r="N20"/>
  <c r="L20"/>
  <c r="X17"/>
  <c r="S17"/>
  <c r="M17" s="1"/>
  <c r="X16"/>
  <c r="S16"/>
  <c r="N16"/>
  <c r="L16"/>
  <c r="X15"/>
  <c r="S15"/>
  <c r="M15" s="1"/>
  <c r="X14"/>
  <c r="S14"/>
  <c r="N14"/>
  <c r="L14"/>
  <c r="K14"/>
  <c r="X13"/>
  <c r="S13"/>
  <c r="M13" s="1"/>
  <c r="X12"/>
  <c r="S12"/>
  <c r="N12"/>
  <c r="L12"/>
  <c r="X11"/>
  <c r="S11"/>
  <c r="M11" s="1"/>
  <c r="X10"/>
  <c r="S10"/>
  <c r="N10"/>
  <c r="L10"/>
  <c r="X9"/>
  <c r="S9"/>
  <c r="M9" s="1"/>
  <c r="X8"/>
  <c r="S8"/>
  <c r="N8"/>
  <c r="L8"/>
  <c r="K8"/>
  <c r="X7"/>
  <c r="S7"/>
  <c r="M7" s="1"/>
  <c r="X6"/>
  <c r="S6"/>
  <c r="N6"/>
  <c r="L6"/>
  <c r="L42"/>
  <c r="E23" i="33" s="1"/>
  <c r="B51" i="10"/>
  <c r="B53" s="1"/>
  <c r="B48" i="11"/>
  <c r="B50" s="1"/>
  <c r="B48" i="12"/>
  <c r="B50" s="1"/>
  <c r="N41" i="10" l="1"/>
  <c r="M12"/>
  <c r="M10"/>
  <c r="M8"/>
  <c r="M24"/>
  <c r="M14"/>
  <c r="M18"/>
  <c r="M20"/>
  <c r="M6"/>
  <c r="M22"/>
  <c r="M16"/>
  <c r="B86" i="22"/>
  <c r="B88" s="1"/>
  <c r="D75" i="23"/>
  <c r="M41" i="10" l="1"/>
  <c r="K39" i="20"/>
  <c r="K39" i="16"/>
  <c r="E22" i="39" s="1"/>
  <c r="E20" i="33" l="1"/>
  <c r="E22" i="43"/>
  <c r="K39" i="15"/>
  <c r="E22" i="38" s="1"/>
  <c r="N64" i="23" l="1"/>
  <c r="E29" i="46" s="1"/>
  <c r="P64" i="23"/>
  <c r="E33" i="46" s="1"/>
  <c r="Q64" i="23"/>
  <c r="R64"/>
  <c r="S64"/>
  <c r="T64"/>
  <c r="N63"/>
  <c r="E23" i="46" s="1"/>
  <c r="Q63" i="23"/>
  <c r="R63"/>
  <c r="S63"/>
  <c r="T63"/>
  <c r="Q62"/>
  <c r="R62"/>
  <c r="S62"/>
  <c r="T62"/>
  <c r="M64"/>
  <c r="E28" i="46" s="1"/>
  <c r="M63" i="23"/>
  <c r="E22" i="46" s="1"/>
  <c r="L77" i="22"/>
  <c r="E29" i="45" s="1"/>
  <c r="N77" i="22"/>
  <c r="E33" i="45" s="1"/>
  <c r="O77" i="22"/>
  <c r="P77"/>
  <c r="Q77"/>
  <c r="R77"/>
  <c r="L76"/>
  <c r="E23" i="45" s="1"/>
  <c r="O76" i="22"/>
  <c r="P76"/>
  <c r="Q76"/>
  <c r="R76"/>
  <c r="O75"/>
  <c r="P75"/>
  <c r="Q75"/>
  <c r="R75"/>
  <c r="K77"/>
  <c r="E28" i="45" s="1"/>
  <c r="K76" i="22"/>
  <c r="E22" i="45" s="1"/>
  <c r="O38" i="21"/>
  <c r="P38"/>
  <c r="Q38"/>
  <c r="R38"/>
  <c r="L39"/>
  <c r="O39"/>
  <c r="P39"/>
  <c r="Q39"/>
  <c r="R39"/>
  <c r="K39"/>
  <c r="L39" i="20"/>
  <c r="O39"/>
  <c r="P39"/>
  <c r="Q39"/>
  <c r="R39"/>
  <c r="O38"/>
  <c r="P38"/>
  <c r="Q38"/>
  <c r="R38"/>
  <c r="O38" i="19"/>
  <c r="P38"/>
  <c r="Q38"/>
  <c r="R38"/>
  <c r="L39"/>
  <c r="E23" i="42" s="1"/>
  <c r="O39" i="19"/>
  <c r="P39"/>
  <c r="Q39"/>
  <c r="R39"/>
  <c r="K39"/>
  <c r="E22" i="42" s="1"/>
  <c r="K39" i="18"/>
  <c r="E22" i="41" s="1"/>
  <c r="O38" i="18"/>
  <c r="P38"/>
  <c r="Q38"/>
  <c r="R38"/>
  <c r="L39" i="17"/>
  <c r="E23" i="40" s="1"/>
  <c r="O39" i="17"/>
  <c r="P39"/>
  <c r="Q39"/>
  <c r="R39"/>
  <c r="K39"/>
  <c r="E22" i="40" s="1"/>
  <c r="O38" i="17"/>
  <c r="P38"/>
  <c r="Q38"/>
  <c r="R38"/>
  <c r="L39" i="18"/>
  <c r="E23" i="41" s="1"/>
  <c r="O39" i="18"/>
  <c r="P39"/>
  <c r="Q39"/>
  <c r="R39"/>
  <c r="L39" i="16"/>
  <c r="E23" i="39" s="1"/>
  <c r="O39" i="16"/>
  <c r="P39"/>
  <c r="Q39"/>
  <c r="R39"/>
  <c r="O38"/>
  <c r="P38"/>
  <c r="Q38"/>
  <c r="R38"/>
  <c r="L39" i="15"/>
  <c r="E23" i="38" s="1"/>
  <c r="O39" i="15"/>
  <c r="P39"/>
  <c r="Q39"/>
  <c r="R39"/>
  <c r="O38"/>
  <c r="P38"/>
  <c r="Q38"/>
  <c r="R38"/>
  <c r="K39" i="14"/>
  <c r="E22" i="37" s="1"/>
  <c r="L39" i="14"/>
  <c r="E23" i="37" s="1"/>
  <c r="O39" i="14"/>
  <c r="P39"/>
  <c r="Q39"/>
  <c r="R39"/>
  <c r="O38"/>
  <c r="P38"/>
  <c r="Q38"/>
  <c r="R38"/>
  <c r="E22" i="44" l="1"/>
  <c r="E23"/>
  <c r="E23" i="43"/>
  <c r="L39" i="13"/>
  <c r="E23" i="36" s="1"/>
  <c r="O39" i="13"/>
  <c r="P39"/>
  <c r="Q39"/>
  <c r="R39"/>
  <c r="O38"/>
  <c r="P38"/>
  <c r="Q38"/>
  <c r="R38"/>
  <c r="K39"/>
  <c r="E22" i="36" s="1"/>
  <c r="E23" i="35"/>
  <c r="O39" i="12"/>
  <c r="P39"/>
  <c r="Q39"/>
  <c r="R39"/>
  <c r="O38"/>
  <c r="P38"/>
  <c r="Q38"/>
  <c r="R38"/>
  <c r="K39"/>
  <c r="E22" i="35" s="1"/>
  <c r="L39" i="11"/>
  <c r="E23" i="34" s="1"/>
  <c r="O39" i="11"/>
  <c r="P39"/>
  <c r="Q39"/>
  <c r="R39"/>
  <c r="O38"/>
  <c r="P38"/>
  <c r="Q38"/>
  <c r="R38"/>
  <c r="K39"/>
  <c r="E22" i="34" s="1"/>
  <c r="O42" i="10"/>
  <c r="P42"/>
  <c r="Q42"/>
  <c r="R42"/>
  <c r="O41"/>
  <c r="P41"/>
  <c r="Q41"/>
  <c r="R41"/>
  <c r="K42"/>
  <c r="E22" i="33" s="1"/>
  <c r="L47" i="9"/>
  <c r="E23" i="32" s="1"/>
  <c r="O47" i="9"/>
  <c r="P47"/>
  <c r="Q47"/>
  <c r="R47"/>
  <c r="O46"/>
  <c r="P46"/>
  <c r="Q46"/>
  <c r="R46"/>
  <c r="K47"/>
  <c r="E22" i="32" s="1"/>
  <c r="L52" i="8"/>
  <c r="E23" i="31" s="1"/>
  <c r="O52" i="8"/>
  <c r="P52"/>
  <c r="Q52"/>
  <c r="R52"/>
  <c r="K52"/>
  <c r="E22" i="31" s="1"/>
  <c r="L39" i="7"/>
  <c r="E29" i="30" s="1"/>
  <c r="N39" i="7"/>
  <c r="E33" i="30" s="1"/>
  <c r="O39" i="7"/>
  <c r="P39"/>
  <c r="Q39"/>
  <c r="R39"/>
  <c r="L38"/>
  <c r="E23" i="30" s="1"/>
  <c r="O38" i="7"/>
  <c r="P38"/>
  <c r="Q38"/>
  <c r="R38"/>
  <c r="K39"/>
  <c r="E28" i="30" s="1"/>
  <c r="K38" i="7"/>
  <c r="E22" i="30" s="1"/>
  <c r="O37" i="7"/>
  <c r="P37"/>
  <c r="Q37"/>
  <c r="R37"/>
  <c r="L46" i="6"/>
  <c r="O46"/>
  <c r="P46"/>
  <c r="Q46"/>
  <c r="R46"/>
  <c r="K46"/>
  <c r="O45"/>
  <c r="P45"/>
  <c r="Q45"/>
  <c r="R45"/>
  <c r="E29" i="28"/>
  <c r="N107" i="5"/>
  <c r="E33" i="28" s="1"/>
  <c r="O107" i="5"/>
  <c r="P107"/>
  <c r="Q107"/>
  <c r="R107"/>
  <c r="E28" i="28"/>
  <c r="E22"/>
  <c r="K137" i="3"/>
  <c r="E28" i="27" s="1"/>
  <c r="O135" i="3"/>
  <c r="P135"/>
  <c r="Q135"/>
  <c r="R135"/>
  <c r="L141" i="2"/>
  <c r="E29" i="24" s="1"/>
  <c r="N141" i="2"/>
  <c r="E33" i="24" s="1"/>
  <c r="O141" i="2"/>
  <c r="P141"/>
  <c r="Q141"/>
  <c r="R141"/>
  <c r="L140"/>
  <c r="E23" i="24" s="1"/>
  <c r="O140" i="2"/>
  <c r="P140"/>
  <c r="Q140"/>
  <c r="R140"/>
  <c r="K140"/>
  <c r="E22" i="24" s="1"/>
  <c r="O139" i="2"/>
  <c r="P139"/>
  <c r="Q139"/>
  <c r="R139"/>
  <c r="E23" i="29" l="1"/>
  <c r="E22"/>
  <c r="E32"/>
  <c r="E28"/>
  <c r="E29"/>
  <c r="F33" l="1"/>
  <c r="M42" i="23" l="1"/>
  <c r="M40"/>
  <c r="M30"/>
  <c r="M28"/>
  <c r="M26"/>
  <c r="M18"/>
  <c r="M8"/>
  <c r="U61"/>
  <c r="P61" s="1"/>
  <c r="U57"/>
  <c r="P57" s="1"/>
  <c r="M62" l="1"/>
  <c r="E16" i="46" s="1"/>
  <c r="K49" i="22" l="1"/>
  <c r="K47"/>
  <c r="K41"/>
  <c r="K39"/>
  <c r="K37"/>
  <c r="K33"/>
  <c r="K29"/>
  <c r="K25"/>
  <c r="K23"/>
  <c r="K18"/>
  <c r="K16"/>
  <c r="K14"/>
  <c r="K12"/>
  <c r="K10"/>
  <c r="K8"/>
  <c r="N64"/>
  <c r="S64" s="1"/>
  <c r="S11"/>
  <c r="M11" s="1"/>
  <c r="K75" l="1"/>
  <c r="E16" i="45" s="1"/>
  <c r="S37" i="21"/>
  <c r="N37" s="1"/>
  <c r="S36"/>
  <c r="N36" s="1"/>
  <c r="S35"/>
  <c r="N35" s="1"/>
  <c r="S34"/>
  <c r="N34" s="1"/>
  <c r="S33"/>
  <c r="N33" s="1"/>
  <c r="S32"/>
  <c r="N32" s="1"/>
  <c r="S31"/>
  <c r="N31" s="1"/>
  <c r="S30"/>
  <c r="N30" s="1"/>
  <c r="S29"/>
  <c r="N29" s="1"/>
  <c r="S28"/>
  <c r="X25"/>
  <c r="S25"/>
  <c r="M25" s="1"/>
  <c r="X24"/>
  <c r="S24"/>
  <c r="N24"/>
  <c r="L24"/>
  <c r="X23"/>
  <c r="S23"/>
  <c r="M23" s="1"/>
  <c r="X22"/>
  <c r="S22"/>
  <c r="X21"/>
  <c r="S21"/>
  <c r="X20"/>
  <c r="S20"/>
  <c r="N20"/>
  <c r="L20"/>
  <c r="K20"/>
  <c r="X19"/>
  <c r="S19"/>
  <c r="M19" s="1"/>
  <c r="X18"/>
  <c r="S18"/>
  <c r="N18"/>
  <c r="L18"/>
  <c r="X17"/>
  <c r="S17"/>
  <c r="M17" s="1"/>
  <c r="X16"/>
  <c r="S16"/>
  <c r="N16"/>
  <c r="L16"/>
  <c r="X15"/>
  <c r="S15"/>
  <c r="M15" s="1"/>
  <c r="X14"/>
  <c r="S14"/>
  <c r="N14"/>
  <c r="L14"/>
  <c r="K14"/>
  <c r="X13"/>
  <c r="S13"/>
  <c r="M13" s="1"/>
  <c r="X12"/>
  <c r="S12"/>
  <c r="N12"/>
  <c r="L12"/>
  <c r="X11"/>
  <c r="S11"/>
  <c r="M11" s="1"/>
  <c r="X10"/>
  <c r="S10"/>
  <c r="N10"/>
  <c r="L10"/>
  <c r="X9"/>
  <c r="S9"/>
  <c r="M9" s="1"/>
  <c r="X8"/>
  <c r="S8"/>
  <c r="N8"/>
  <c r="L8"/>
  <c r="K8"/>
  <c r="X7"/>
  <c r="S7"/>
  <c r="X6"/>
  <c r="S6"/>
  <c r="N6"/>
  <c r="L6"/>
  <c r="X14" i="20"/>
  <c r="S14"/>
  <c r="N14"/>
  <c r="L14"/>
  <c r="K14"/>
  <c r="S37"/>
  <c r="N37" s="1"/>
  <c r="S36"/>
  <c r="N36" s="1"/>
  <c r="S35"/>
  <c r="N35" s="1"/>
  <c r="S34"/>
  <c r="N34" s="1"/>
  <c r="S33"/>
  <c r="N33" s="1"/>
  <c r="S32"/>
  <c r="N32" s="1"/>
  <c r="S31"/>
  <c r="N31" s="1"/>
  <c r="S30"/>
  <c r="N30" s="1"/>
  <c r="S29"/>
  <c r="N29" s="1"/>
  <c r="S28"/>
  <c r="X25"/>
  <c r="S25"/>
  <c r="M25" s="1"/>
  <c r="X24"/>
  <c r="S24"/>
  <c r="N24"/>
  <c r="L24"/>
  <c r="K24"/>
  <c r="X23"/>
  <c r="S23"/>
  <c r="M23" s="1"/>
  <c r="X22"/>
  <c r="S22"/>
  <c r="X21"/>
  <c r="S21"/>
  <c r="M21" s="1"/>
  <c r="X20"/>
  <c r="S20"/>
  <c r="N20"/>
  <c r="L20"/>
  <c r="K20"/>
  <c r="X19"/>
  <c r="S19"/>
  <c r="M19" s="1"/>
  <c r="X18"/>
  <c r="S18"/>
  <c r="N18"/>
  <c r="L18"/>
  <c r="X17"/>
  <c r="S17"/>
  <c r="M17" s="1"/>
  <c r="X16"/>
  <c r="S16"/>
  <c r="N16"/>
  <c r="L16"/>
  <c r="X15"/>
  <c r="S15"/>
  <c r="M15" s="1"/>
  <c r="X13"/>
  <c r="S13"/>
  <c r="M13" s="1"/>
  <c r="X12"/>
  <c r="S12"/>
  <c r="N12"/>
  <c r="L12"/>
  <c r="X11"/>
  <c r="S11"/>
  <c r="M11" s="1"/>
  <c r="X10"/>
  <c r="S10"/>
  <c r="N10"/>
  <c r="L10"/>
  <c r="X9"/>
  <c r="S9"/>
  <c r="M9" s="1"/>
  <c r="X8"/>
  <c r="S8"/>
  <c r="N8"/>
  <c r="L8"/>
  <c r="K8"/>
  <c r="X7"/>
  <c r="S7"/>
  <c r="X6"/>
  <c r="S6"/>
  <c r="N6"/>
  <c r="L6"/>
  <c r="S37" i="19"/>
  <c r="N37" s="1"/>
  <c r="S36"/>
  <c r="N36" s="1"/>
  <c r="S35"/>
  <c r="N35" s="1"/>
  <c r="S34"/>
  <c r="N34" s="1"/>
  <c r="S33"/>
  <c r="N33" s="1"/>
  <c r="S32"/>
  <c r="N32" s="1"/>
  <c r="S31"/>
  <c r="N31" s="1"/>
  <c r="S30"/>
  <c r="N30" s="1"/>
  <c r="K24"/>
  <c r="K20"/>
  <c r="K14"/>
  <c r="K8"/>
  <c r="S7"/>
  <c r="S8"/>
  <c r="S9"/>
  <c r="M9" s="1"/>
  <c r="S10"/>
  <c r="S11"/>
  <c r="M11" s="1"/>
  <c r="S12"/>
  <c r="S13"/>
  <c r="M13" s="1"/>
  <c r="S14"/>
  <c r="S15"/>
  <c r="M15" s="1"/>
  <c r="S16"/>
  <c r="S17"/>
  <c r="M17" s="1"/>
  <c r="S18"/>
  <c r="S19"/>
  <c r="M19" s="1"/>
  <c r="S20"/>
  <c r="S21"/>
  <c r="S22"/>
  <c r="S23"/>
  <c r="M23" s="1"/>
  <c r="S24"/>
  <c r="S25"/>
  <c r="M25" s="1"/>
  <c r="S28"/>
  <c r="S29"/>
  <c r="S6"/>
  <c r="S28" i="18"/>
  <c r="N12"/>
  <c r="N8"/>
  <c r="N6"/>
  <c r="S20"/>
  <c r="S14"/>
  <c r="S6"/>
  <c r="S8"/>
  <c r="S9"/>
  <c r="M9" s="1"/>
  <c r="S7"/>
  <c r="M7" s="1"/>
  <c r="K24"/>
  <c r="K20"/>
  <c r="K14"/>
  <c r="K8"/>
  <c r="S37"/>
  <c r="N37" s="1"/>
  <c r="S36"/>
  <c r="N36" s="1"/>
  <c r="S35"/>
  <c r="N35" s="1"/>
  <c r="S34"/>
  <c r="N34" s="1"/>
  <c r="S33"/>
  <c r="N33" s="1"/>
  <c r="S32"/>
  <c r="N32" s="1"/>
  <c r="S31"/>
  <c r="N31" s="1"/>
  <c r="S30"/>
  <c r="N30" s="1"/>
  <c r="X25" i="14"/>
  <c r="S25"/>
  <c r="M25" s="1"/>
  <c r="X24"/>
  <c r="S24"/>
  <c r="N24"/>
  <c r="L24"/>
  <c r="K24"/>
  <c r="X23"/>
  <c r="M23"/>
  <c r="X22"/>
  <c r="X25" i="11"/>
  <c r="S25"/>
  <c r="M25" s="1"/>
  <c r="X24"/>
  <c r="S24"/>
  <c r="N24"/>
  <c r="L24"/>
  <c r="K24"/>
  <c r="X23"/>
  <c r="X22"/>
  <c r="X25" i="12"/>
  <c r="S25"/>
  <c r="M25" s="1"/>
  <c r="X24"/>
  <c r="S24"/>
  <c r="N24"/>
  <c r="L24"/>
  <c r="K24"/>
  <c r="X23"/>
  <c r="M23"/>
  <c r="X22"/>
  <c r="X25" i="13"/>
  <c r="S25"/>
  <c r="M25" s="1"/>
  <c r="X24"/>
  <c r="S24"/>
  <c r="N24"/>
  <c r="L24"/>
  <c r="K24"/>
  <c r="X23"/>
  <c r="M23"/>
  <c r="X22"/>
  <c r="X25" i="16"/>
  <c r="S25"/>
  <c r="M25" s="1"/>
  <c r="X24"/>
  <c r="S24"/>
  <c r="N24"/>
  <c r="L24"/>
  <c r="K24"/>
  <c r="X23"/>
  <c r="M23"/>
  <c r="X22"/>
  <c r="S8" i="17"/>
  <c r="X9"/>
  <c r="S9"/>
  <c r="M9" s="1"/>
  <c r="X8"/>
  <c r="N8"/>
  <c r="L8"/>
  <c r="K8"/>
  <c r="X7"/>
  <c r="S7"/>
  <c r="M7" s="1"/>
  <c r="X6"/>
  <c r="S6"/>
  <c r="N6"/>
  <c r="L6"/>
  <c r="X9" i="16"/>
  <c r="S9"/>
  <c r="M9" s="1"/>
  <c r="X8"/>
  <c r="S8"/>
  <c r="N8"/>
  <c r="L8"/>
  <c r="K8"/>
  <c r="X7"/>
  <c r="S7"/>
  <c r="X6"/>
  <c r="S6"/>
  <c r="N6"/>
  <c r="L6"/>
  <c r="X9" i="14"/>
  <c r="S9"/>
  <c r="M9" s="1"/>
  <c r="X8"/>
  <c r="S8"/>
  <c r="N8"/>
  <c r="L8"/>
  <c r="K8"/>
  <c r="X7"/>
  <c r="S7"/>
  <c r="M7" s="1"/>
  <c r="X6"/>
  <c r="S6"/>
  <c r="N6"/>
  <c r="L6"/>
  <c r="X9" i="13"/>
  <c r="S9"/>
  <c r="M9" s="1"/>
  <c r="X8"/>
  <c r="S8"/>
  <c r="N8"/>
  <c r="L8"/>
  <c r="K8"/>
  <c r="X7"/>
  <c r="S7"/>
  <c r="X6"/>
  <c r="S6"/>
  <c r="N6"/>
  <c r="L6"/>
  <c r="X9" i="12"/>
  <c r="S9"/>
  <c r="M9" s="1"/>
  <c r="X8"/>
  <c r="S8"/>
  <c r="N8"/>
  <c r="L8"/>
  <c r="K8"/>
  <c r="X7"/>
  <c r="S7"/>
  <c r="X6"/>
  <c r="S6"/>
  <c r="N6"/>
  <c r="L6"/>
  <c r="X9" i="11"/>
  <c r="S9"/>
  <c r="M9" s="1"/>
  <c r="X8"/>
  <c r="S8"/>
  <c r="N8"/>
  <c r="L8"/>
  <c r="K8"/>
  <c r="X7"/>
  <c r="S7"/>
  <c r="M7" s="1"/>
  <c r="X6"/>
  <c r="S6"/>
  <c r="N6"/>
  <c r="L6"/>
  <c r="N10" i="14"/>
  <c r="K24" i="17"/>
  <c r="K20"/>
  <c r="K14"/>
  <c r="K20" i="16"/>
  <c r="K14"/>
  <c r="S37" i="17"/>
  <c r="N37" s="1"/>
  <c r="S36"/>
  <c r="N36" s="1"/>
  <c r="S35"/>
  <c r="N35" s="1"/>
  <c r="S34"/>
  <c r="N34" s="1"/>
  <c r="S33"/>
  <c r="N33" s="1"/>
  <c r="S32"/>
  <c r="N32" s="1"/>
  <c r="S31"/>
  <c r="N31" s="1"/>
  <c r="S30"/>
  <c r="N30" s="1"/>
  <c r="S37" i="16"/>
  <c r="N37" s="1"/>
  <c r="S36"/>
  <c r="N36" s="1"/>
  <c r="S35"/>
  <c r="N35" s="1"/>
  <c r="S34"/>
  <c r="N34" s="1"/>
  <c r="S33"/>
  <c r="N33" s="1"/>
  <c r="S32"/>
  <c r="N32" s="1"/>
  <c r="S31"/>
  <c r="N31" s="1"/>
  <c r="S30"/>
  <c r="N30" s="1"/>
  <c r="K22" i="15"/>
  <c r="K24"/>
  <c r="K20"/>
  <c r="K8"/>
  <c r="K12"/>
  <c r="X11"/>
  <c r="S11"/>
  <c r="M11" s="1"/>
  <c r="X10"/>
  <c r="S10"/>
  <c r="N10"/>
  <c r="L10"/>
  <c r="S37" i="14"/>
  <c r="N37" s="1"/>
  <c r="S36"/>
  <c r="N36" s="1"/>
  <c r="S35"/>
  <c r="N35" s="1"/>
  <c r="S34"/>
  <c r="N34" s="1"/>
  <c r="S33"/>
  <c r="N33" s="1"/>
  <c r="S32"/>
  <c r="N32" s="1"/>
  <c r="S31"/>
  <c r="N31" s="1"/>
  <c r="S30"/>
  <c r="N30" s="1"/>
  <c r="K20"/>
  <c r="K14"/>
  <c r="K20" i="13"/>
  <c r="K14"/>
  <c r="S37"/>
  <c r="N37" s="1"/>
  <c r="S36"/>
  <c r="N36" s="1"/>
  <c r="S35"/>
  <c r="N35" s="1"/>
  <c r="S34"/>
  <c r="N34" s="1"/>
  <c r="S33"/>
  <c r="N33" s="1"/>
  <c r="S32"/>
  <c r="N32" s="1"/>
  <c r="S31"/>
  <c r="N31" s="1"/>
  <c r="S30"/>
  <c r="N30" s="1"/>
  <c r="K20" i="12"/>
  <c r="K14"/>
  <c r="S37"/>
  <c r="S36"/>
  <c r="N36" s="1"/>
  <c r="S35"/>
  <c r="N35" s="1"/>
  <c r="S34"/>
  <c r="N34" s="1"/>
  <c r="S33"/>
  <c r="N33" s="1"/>
  <c r="S32"/>
  <c r="N32" s="1"/>
  <c r="S31"/>
  <c r="N31" s="1"/>
  <c r="S30"/>
  <c r="N30" s="1"/>
  <c r="N37" l="1"/>
  <c r="N39" s="1"/>
  <c r="E27" i="35" s="1"/>
  <c r="M6" i="21"/>
  <c r="K38"/>
  <c r="L38"/>
  <c r="N28"/>
  <c r="N40" s="1"/>
  <c r="S40"/>
  <c r="M22"/>
  <c r="K38" i="20"/>
  <c r="L38"/>
  <c r="S39"/>
  <c r="N28"/>
  <c r="S40"/>
  <c r="N39"/>
  <c r="S40" i="19"/>
  <c r="N28" i="18"/>
  <c r="M24" i="16"/>
  <c r="N39"/>
  <c r="E27" i="39" s="1"/>
  <c r="K38" i="16"/>
  <c r="E16" i="39" s="1"/>
  <c r="K38" i="15"/>
  <c r="E16" i="38" s="1"/>
  <c r="N39" i="14"/>
  <c r="E27" i="37" s="1"/>
  <c r="K38" i="14"/>
  <c r="E16" i="37" s="1"/>
  <c r="M6" i="14"/>
  <c r="M8"/>
  <c r="M24" i="11"/>
  <c r="M8"/>
  <c r="M6"/>
  <c r="K38" i="19"/>
  <c r="E16" i="42" s="1"/>
  <c r="S39" i="19"/>
  <c r="K38" i="13"/>
  <c r="E16" i="36" s="1"/>
  <c r="S38" i="21"/>
  <c r="N38"/>
  <c r="N39"/>
  <c r="E27" i="44" s="1"/>
  <c r="M21" i="21"/>
  <c r="M7"/>
  <c r="S39"/>
  <c r="S38" i="20"/>
  <c r="N39" i="19"/>
  <c r="E27" i="42" s="1"/>
  <c r="M21" i="19"/>
  <c r="S38"/>
  <c r="K38" i="18"/>
  <c r="E16" i="41" s="1"/>
  <c r="N39" i="18"/>
  <c r="E27" i="41" s="1"/>
  <c r="N39" i="17"/>
  <c r="E27" i="40" s="1"/>
  <c r="K38" i="17"/>
  <c r="E16" i="40" s="1"/>
  <c r="K38" i="12"/>
  <c r="E16" i="35" s="1"/>
  <c r="M6" i="13"/>
  <c r="M7"/>
  <c r="M24" i="20"/>
  <c r="N39" i="13"/>
  <c r="E27" i="36" s="1"/>
  <c r="M6" i="12"/>
  <c r="M7"/>
  <c r="M8"/>
  <c r="M8" i="13"/>
  <c r="M22"/>
  <c r="M8" i="20"/>
  <c r="M10"/>
  <c r="M12"/>
  <c r="M18"/>
  <c r="M8" i="21"/>
  <c r="M12"/>
  <c r="M8" i="16"/>
  <c r="M6" i="17"/>
  <c r="M10" i="15"/>
  <c r="M24" i="13"/>
  <c r="M6" i="16"/>
  <c r="M7"/>
  <c r="M8" i="17"/>
  <c r="M22" i="12"/>
  <c r="M22" i="14"/>
  <c r="M24" i="12"/>
  <c r="M24" i="14"/>
  <c r="M16" i="20"/>
  <c r="M22"/>
  <c r="M14"/>
  <c r="M10" i="21"/>
  <c r="M20"/>
  <c r="M24"/>
  <c r="M20" i="20"/>
  <c r="M14" i="21"/>
  <c r="M16"/>
  <c r="M18"/>
  <c r="M6" i="20"/>
  <c r="M7"/>
  <c r="M39" s="1"/>
  <c r="M7" i="19"/>
  <c r="M39" s="1"/>
  <c r="E26" i="42" s="1"/>
  <c r="M39" i="21" l="1"/>
  <c r="E17" i="44"/>
  <c r="E26"/>
  <c r="E21"/>
  <c r="E16"/>
  <c r="E26" i="43"/>
  <c r="E27"/>
  <c r="E17"/>
  <c r="E16"/>
  <c r="N38" i="20"/>
  <c r="N40"/>
  <c r="M38" i="21"/>
  <c r="M38" i="20"/>
  <c r="K20" i="11"/>
  <c r="K14"/>
  <c r="S37"/>
  <c r="N37" s="1"/>
  <c r="S36"/>
  <c r="N36" s="1"/>
  <c r="S35"/>
  <c r="N35" s="1"/>
  <c r="S34"/>
  <c r="N34" s="1"/>
  <c r="S33"/>
  <c r="N33" s="1"/>
  <c r="S32"/>
  <c r="N32" s="1"/>
  <c r="S31"/>
  <c r="N31" s="1"/>
  <c r="S30"/>
  <c r="N30" s="1"/>
  <c r="S39" i="10"/>
  <c r="N39" s="1"/>
  <c r="S35"/>
  <c r="N35" s="1"/>
  <c r="K6" i="9"/>
  <c r="K26"/>
  <c r="L20"/>
  <c r="K18"/>
  <c r="K10"/>
  <c r="K8"/>
  <c r="K12"/>
  <c r="K30"/>
  <c r="K24"/>
  <c r="K22"/>
  <c r="K20"/>
  <c r="S45"/>
  <c r="N45" s="1"/>
  <c r="S42"/>
  <c r="N42" s="1"/>
  <c r="S43"/>
  <c r="N43" s="1"/>
  <c r="E20" i="44" l="1"/>
  <c r="E20" i="43"/>
  <c r="E21"/>
  <c r="K38" i="11"/>
  <c r="E16" i="34" s="1"/>
  <c r="N39" i="11"/>
  <c r="E27" i="34" s="1"/>
  <c r="K46" i="9"/>
  <c r="E16" i="32" s="1"/>
  <c r="K41" i="10"/>
  <c r="K22" i="8"/>
  <c r="K32"/>
  <c r="K16"/>
  <c r="K20"/>
  <c r="K14" i="7"/>
  <c r="K22"/>
  <c r="K18"/>
  <c r="K8"/>
  <c r="L18" i="6"/>
  <c r="S32"/>
  <c r="S33"/>
  <c r="S34"/>
  <c r="S35"/>
  <c r="S36"/>
  <c r="S37"/>
  <c r="S38"/>
  <c r="S39"/>
  <c r="S40"/>
  <c r="S41"/>
  <c r="S42"/>
  <c r="S43"/>
  <c r="S7"/>
  <c r="S8"/>
  <c r="S9"/>
  <c r="M9" s="1"/>
  <c r="S10"/>
  <c r="S11"/>
  <c r="M11" s="1"/>
  <c r="S12"/>
  <c r="S13"/>
  <c r="M13" s="1"/>
  <c r="S14"/>
  <c r="S15"/>
  <c r="M15" s="1"/>
  <c r="S16"/>
  <c r="S17"/>
  <c r="M17" s="1"/>
  <c r="S18"/>
  <c r="S19"/>
  <c r="M19" s="1"/>
  <c r="S20"/>
  <c r="S21"/>
  <c r="M21" s="1"/>
  <c r="S22"/>
  <c r="S23"/>
  <c r="M23" s="1"/>
  <c r="S24"/>
  <c r="S25"/>
  <c r="M25" s="1"/>
  <c r="S26"/>
  <c r="M27"/>
  <c r="K16"/>
  <c r="K26"/>
  <c r="K18"/>
  <c r="K6"/>
  <c r="E23" i="28"/>
  <c r="S94" i="5"/>
  <c r="N94" s="1"/>
  <c r="E16" i="33" l="1"/>
  <c r="S46" i="6"/>
  <c r="K51" i="8"/>
  <c r="E16" i="31" s="1"/>
  <c r="S48" i="6"/>
  <c r="K45"/>
  <c r="M7"/>
  <c r="M46" s="1"/>
  <c r="K37" i="7"/>
  <c r="E16" i="30" s="1"/>
  <c r="L68" i="5"/>
  <c r="K68"/>
  <c r="K52"/>
  <c r="L54"/>
  <c r="K54"/>
  <c r="L48"/>
  <c r="K48"/>
  <c r="L42"/>
  <c r="K42"/>
  <c r="L32"/>
  <c r="K32"/>
  <c r="L26"/>
  <c r="K26"/>
  <c r="K20"/>
  <c r="L18"/>
  <c r="K18"/>
  <c r="L16"/>
  <c r="K16"/>
  <c r="L14"/>
  <c r="K14"/>
  <c r="L12"/>
  <c r="K12"/>
  <c r="L10"/>
  <c r="K10"/>
  <c r="K6"/>
  <c r="E26" i="29" l="1"/>
  <c r="E16"/>
  <c r="E16" i="28"/>
  <c r="E23" i="27"/>
  <c r="L93" i="3"/>
  <c r="K93"/>
  <c r="L91"/>
  <c r="K91"/>
  <c r="L89"/>
  <c r="K89"/>
  <c r="L87"/>
  <c r="K87"/>
  <c r="L85"/>
  <c r="K85"/>
  <c r="L83"/>
  <c r="K83"/>
  <c r="L81"/>
  <c r="K81"/>
  <c r="L79"/>
  <c r="K79"/>
  <c r="L75"/>
  <c r="K75"/>
  <c r="L70"/>
  <c r="K70"/>
  <c r="L68"/>
  <c r="K68"/>
  <c r="L66"/>
  <c r="K66"/>
  <c r="L64"/>
  <c r="K64"/>
  <c r="L62"/>
  <c r="K62"/>
  <c r="L60"/>
  <c r="K60"/>
  <c r="L58"/>
  <c r="K58"/>
  <c r="L56"/>
  <c r="K56"/>
  <c r="L54"/>
  <c r="K54"/>
  <c r="L52"/>
  <c r="K52"/>
  <c r="L50"/>
  <c r="K50"/>
  <c r="L48"/>
  <c r="K48"/>
  <c r="L46"/>
  <c r="K46"/>
  <c r="L44"/>
  <c r="K44"/>
  <c r="L42"/>
  <c r="K42"/>
  <c r="L40"/>
  <c r="K40"/>
  <c r="L38"/>
  <c r="K38"/>
  <c r="L36"/>
  <c r="K36"/>
  <c r="L97"/>
  <c r="K97"/>
  <c r="L95"/>
  <c r="K95"/>
  <c r="L32"/>
  <c r="K32"/>
  <c r="L30"/>
  <c r="K30"/>
  <c r="L28"/>
  <c r="K28"/>
  <c r="L26"/>
  <c r="K26"/>
  <c r="L24"/>
  <c r="K24"/>
  <c r="K8"/>
  <c r="L8"/>
  <c r="K10"/>
  <c r="L10"/>
  <c r="K12"/>
  <c r="L12"/>
  <c r="K14"/>
  <c r="L14"/>
  <c r="K16"/>
  <c r="L16"/>
  <c r="K18"/>
  <c r="L18"/>
  <c r="K20"/>
  <c r="L20"/>
  <c r="K6"/>
  <c r="K100" i="2"/>
  <c r="K98"/>
  <c r="K96"/>
  <c r="K94"/>
  <c r="K92"/>
  <c r="K90"/>
  <c r="K88"/>
  <c r="K86"/>
  <c r="K84"/>
  <c r="K80"/>
  <c r="K78"/>
  <c r="K76"/>
  <c r="K74"/>
  <c r="K68"/>
  <c r="K65"/>
  <c r="L63"/>
  <c r="L61"/>
  <c r="L59"/>
  <c r="L57"/>
  <c r="L55"/>
  <c r="L53"/>
  <c r="L51"/>
  <c r="L49"/>
  <c r="L47"/>
  <c r="L45"/>
  <c r="L43"/>
  <c r="L41"/>
  <c r="L39"/>
  <c r="L37"/>
  <c r="L35"/>
  <c r="L33"/>
  <c r="L31"/>
  <c r="L29"/>
  <c r="K63"/>
  <c r="K61"/>
  <c r="K59"/>
  <c r="K57"/>
  <c r="K55"/>
  <c r="K53"/>
  <c r="K51"/>
  <c r="K49"/>
  <c r="K47"/>
  <c r="K45"/>
  <c r="K43"/>
  <c r="K41"/>
  <c r="K39"/>
  <c r="K37"/>
  <c r="K35"/>
  <c r="K33"/>
  <c r="K31"/>
  <c r="K29"/>
  <c r="K23"/>
  <c r="K9"/>
  <c r="L9"/>
  <c r="K11"/>
  <c r="L11"/>
  <c r="K13"/>
  <c r="L13"/>
  <c r="K15"/>
  <c r="L15"/>
  <c r="K17"/>
  <c r="L17"/>
  <c r="K19"/>
  <c r="L19"/>
  <c r="K21"/>
  <c r="L21"/>
  <c r="K7"/>
  <c r="N29" i="19"/>
  <c r="N28"/>
  <c r="S29" i="18"/>
  <c r="S28" i="17"/>
  <c r="S29"/>
  <c r="N29" s="1"/>
  <c r="S28" i="16"/>
  <c r="S29"/>
  <c r="N29" s="1"/>
  <c r="S28" i="15"/>
  <c r="S29"/>
  <c r="N29" s="1"/>
  <c r="S30"/>
  <c r="N30" s="1"/>
  <c r="S31"/>
  <c r="S32"/>
  <c r="N32" s="1"/>
  <c r="S33"/>
  <c r="N33" s="1"/>
  <c r="S34"/>
  <c r="N34" s="1"/>
  <c r="S35"/>
  <c r="N35" s="1"/>
  <c r="S36"/>
  <c r="N36" s="1"/>
  <c r="S37"/>
  <c r="N37" s="1"/>
  <c r="S28" i="14"/>
  <c r="S29"/>
  <c r="N29" s="1"/>
  <c r="S28" i="13"/>
  <c r="S29"/>
  <c r="N29" s="1"/>
  <c r="S28" i="12"/>
  <c r="S29"/>
  <c r="N29" s="1"/>
  <c r="S28" i="11"/>
  <c r="S29"/>
  <c r="N29" s="1"/>
  <c r="S28" i="10"/>
  <c r="S29"/>
  <c r="N29" s="1"/>
  <c r="S30"/>
  <c r="N30" s="1"/>
  <c r="S31"/>
  <c r="N31" s="1"/>
  <c r="S32"/>
  <c r="N32" s="1"/>
  <c r="S33"/>
  <c r="N33" s="1"/>
  <c r="S34"/>
  <c r="N34" s="1"/>
  <c r="S36"/>
  <c r="N36" s="1"/>
  <c r="S37"/>
  <c r="N37" s="1"/>
  <c r="S38"/>
  <c r="N38" s="1"/>
  <c r="S40"/>
  <c r="N40" s="1"/>
  <c r="S34" i="9"/>
  <c r="S35"/>
  <c r="S36"/>
  <c r="N36" s="1"/>
  <c r="S37"/>
  <c r="N37" s="1"/>
  <c r="S38"/>
  <c r="N38" s="1"/>
  <c r="S39"/>
  <c r="N39" s="1"/>
  <c r="S40"/>
  <c r="N40" s="1"/>
  <c r="S41"/>
  <c r="N41" s="1"/>
  <c r="S44"/>
  <c r="N44" s="1"/>
  <c r="S38" i="8"/>
  <c r="S39"/>
  <c r="N39" s="1"/>
  <c r="S40"/>
  <c r="S41"/>
  <c r="N41" s="1"/>
  <c r="S42"/>
  <c r="N42" s="1"/>
  <c r="S43"/>
  <c r="N43" s="1"/>
  <c r="S44"/>
  <c r="N44" s="1"/>
  <c r="S45"/>
  <c r="N45" s="1"/>
  <c r="S46"/>
  <c r="N46" s="1"/>
  <c r="S47"/>
  <c r="N47" s="1"/>
  <c r="S48"/>
  <c r="N48" s="1"/>
  <c r="S49"/>
  <c r="N49" s="1"/>
  <c r="S50"/>
  <c r="N50" s="1"/>
  <c r="S26" i="7"/>
  <c r="S27"/>
  <c r="N27" s="1"/>
  <c r="S28"/>
  <c r="N28" s="1"/>
  <c r="S29"/>
  <c r="N29" s="1"/>
  <c r="S30"/>
  <c r="N30" s="1"/>
  <c r="S31"/>
  <c r="N31" s="1"/>
  <c r="S33"/>
  <c r="N33" s="1"/>
  <c r="S34"/>
  <c r="N34" s="1"/>
  <c r="S35"/>
  <c r="N35" s="1"/>
  <c r="S36"/>
  <c r="N36" s="1"/>
  <c r="N41" i="6"/>
  <c r="N42"/>
  <c r="N43"/>
  <c r="N40"/>
  <c r="N39"/>
  <c r="N38"/>
  <c r="N37"/>
  <c r="N36"/>
  <c r="N35"/>
  <c r="N34"/>
  <c r="N33"/>
  <c r="N32"/>
  <c r="S80" i="5"/>
  <c r="N80" s="1"/>
  <c r="S81"/>
  <c r="N81" s="1"/>
  <c r="S82"/>
  <c r="N82" s="1"/>
  <c r="S83"/>
  <c r="N83" s="1"/>
  <c r="S84"/>
  <c r="N84" s="1"/>
  <c r="S85"/>
  <c r="N85" s="1"/>
  <c r="S87"/>
  <c r="N87" s="1"/>
  <c r="S88"/>
  <c r="S89"/>
  <c r="N89" s="1"/>
  <c r="S90"/>
  <c r="N90" s="1"/>
  <c r="S91"/>
  <c r="N91" s="1"/>
  <c r="S92"/>
  <c r="N92" s="1"/>
  <c r="S93"/>
  <c r="N93" s="1"/>
  <c r="S95"/>
  <c r="N95" s="1"/>
  <c r="S96"/>
  <c r="N96" s="1"/>
  <c r="S97"/>
  <c r="N97" s="1"/>
  <c r="S98"/>
  <c r="N98" s="1"/>
  <c r="S99"/>
  <c r="N99" s="1"/>
  <c r="S100"/>
  <c r="N100" s="1"/>
  <c r="S101"/>
  <c r="N101" s="1"/>
  <c r="S102"/>
  <c r="N102" s="1"/>
  <c r="S103"/>
  <c r="N103" s="1"/>
  <c r="S79"/>
  <c r="N79" s="1"/>
  <c r="S78"/>
  <c r="S119" i="3"/>
  <c r="N119" s="1"/>
  <c r="S120"/>
  <c r="N120" s="1"/>
  <c r="S134"/>
  <c r="N134" s="1"/>
  <c r="S121"/>
  <c r="N121" s="1"/>
  <c r="S122"/>
  <c r="N122" s="1"/>
  <c r="S123"/>
  <c r="N123" s="1"/>
  <c r="S124"/>
  <c r="N124" s="1"/>
  <c r="S125"/>
  <c r="N125" s="1"/>
  <c r="S126"/>
  <c r="N126" s="1"/>
  <c r="S127"/>
  <c r="N127" s="1"/>
  <c r="S128"/>
  <c r="N128" s="1"/>
  <c r="N129"/>
  <c r="N136" s="1"/>
  <c r="S130"/>
  <c r="N130" s="1"/>
  <c r="S131"/>
  <c r="N131" s="1"/>
  <c r="S132"/>
  <c r="N132" s="1"/>
  <c r="S133"/>
  <c r="N133" s="1"/>
  <c r="S118"/>
  <c r="N118" s="1"/>
  <c r="S117"/>
  <c r="N117" s="1"/>
  <c r="S116"/>
  <c r="N116" s="1"/>
  <c r="S115"/>
  <c r="N115" s="1"/>
  <c r="S114"/>
  <c r="N114" s="1"/>
  <c r="S113"/>
  <c r="N113" s="1"/>
  <c r="S112"/>
  <c r="N112" s="1"/>
  <c r="S111"/>
  <c r="N111" s="1"/>
  <c r="S110"/>
  <c r="N110" s="1"/>
  <c r="S109"/>
  <c r="N109" s="1"/>
  <c r="S108"/>
  <c r="N108" s="1"/>
  <c r="S107"/>
  <c r="N107" s="1"/>
  <c r="S106"/>
  <c r="N106" s="1"/>
  <c r="S105"/>
  <c r="N105" s="1"/>
  <c r="S104"/>
  <c r="N104" s="1"/>
  <c r="S103"/>
  <c r="N103" s="1"/>
  <c r="S102"/>
  <c r="N102" s="1"/>
  <c r="S101"/>
  <c r="N106" i="2"/>
  <c r="N109"/>
  <c r="N110"/>
  <c r="N111"/>
  <c r="N112"/>
  <c r="N113"/>
  <c r="N114"/>
  <c r="N115"/>
  <c r="N116"/>
  <c r="N117"/>
  <c r="N118"/>
  <c r="N119"/>
  <c r="N120"/>
  <c r="N121"/>
  <c r="N122"/>
  <c r="N123"/>
  <c r="N124"/>
  <c r="N125"/>
  <c r="N126"/>
  <c r="N127"/>
  <c r="N128"/>
  <c r="N129"/>
  <c r="N130"/>
  <c r="N131"/>
  <c r="N132"/>
  <c r="N133"/>
  <c r="N134"/>
  <c r="N135"/>
  <c r="N136"/>
  <c r="N137"/>
  <c r="N138"/>
  <c r="N107"/>
  <c r="N108"/>
  <c r="N105"/>
  <c r="L7"/>
  <c r="S7" i="3"/>
  <c r="M7" s="1"/>
  <c r="S8"/>
  <c r="S9"/>
  <c r="M9" s="1"/>
  <c r="S10"/>
  <c r="S11"/>
  <c r="M11" s="1"/>
  <c r="S12"/>
  <c r="S13"/>
  <c r="M13" s="1"/>
  <c r="S14"/>
  <c r="S15"/>
  <c r="M15" s="1"/>
  <c r="S16"/>
  <c r="S17"/>
  <c r="M17" s="1"/>
  <c r="S18"/>
  <c r="S19"/>
  <c r="M19" s="1"/>
  <c r="S20"/>
  <c r="S21"/>
  <c r="M21" s="1"/>
  <c r="S22"/>
  <c r="S23"/>
  <c r="M23" s="1"/>
  <c r="S24"/>
  <c r="S25"/>
  <c r="M25" s="1"/>
  <c r="S26"/>
  <c r="S27"/>
  <c r="M27" s="1"/>
  <c r="S28"/>
  <c r="S29"/>
  <c r="M29" s="1"/>
  <c r="S30"/>
  <c r="S31"/>
  <c r="M31" s="1"/>
  <c r="S32"/>
  <c r="S33"/>
  <c r="M33" s="1"/>
  <c r="S34"/>
  <c r="S35"/>
  <c r="M35" s="1"/>
  <c r="S95"/>
  <c r="S96"/>
  <c r="M96" s="1"/>
  <c r="S97"/>
  <c r="S98"/>
  <c r="M98" s="1"/>
  <c r="S36"/>
  <c r="S37"/>
  <c r="M37" s="1"/>
  <c r="S38"/>
  <c r="S39"/>
  <c r="M39" s="1"/>
  <c r="S40"/>
  <c r="S41"/>
  <c r="M41" s="1"/>
  <c r="S42"/>
  <c r="S43"/>
  <c r="M43" s="1"/>
  <c r="S44"/>
  <c r="S45"/>
  <c r="M45" s="1"/>
  <c r="S46"/>
  <c r="S47"/>
  <c r="M47" s="1"/>
  <c r="S48"/>
  <c r="S49"/>
  <c r="M49" s="1"/>
  <c r="S50"/>
  <c r="S51"/>
  <c r="M51" s="1"/>
  <c r="S52"/>
  <c r="S53"/>
  <c r="M53" s="1"/>
  <c r="S54"/>
  <c r="S55"/>
  <c r="M55" s="1"/>
  <c r="S56"/>
  <c r="S57"/>
  <c r="M57" s="1"/>
  <c r="S58"/>
  <c r="S59"/>
  <c r="M59" s="1"/>
  <c r="S60"/>
  <c r="S61"/>
  <c r="M61" s="1"/>
  <c r="S62"/>
  <c r="S63"/>
  <c r="M63" s="1"/>
  <c r="S64"/>
  <c r="S65"/>
  <c r="M65" s="1"/>
  <c r="S66"/>
  <c r="S67"/>
  <c r="M67" s="1"/>
  <c r="S68"/>
  <c r="S69"/>
  <c r="M69" s="1"/>
  <c r="S70"/>
  <c r="S71"/>
  <c r="M71" s="1"/>
  <c r="S72"/>
  <c r="S73"/>
  <c r="S74"/>
  <c r="M74" s="1"/>
  <c r="S75"/>
  <c r="S76"/>
  <c r="M76" s="1"/>
  <c r="S77"/>
  <c r="S78"/>
  <c r="M78" s="1"/>
  <c r="S79"/>
  <c r="S80"/>
  <c r="M80" s="1"/>
  <c r="S81"/>
  <c r="S82"/>
  <c r="M82" s="1"/>
  <c r="S83"/>
  <c r="S84"/>
  <c r="M84" s="1"/>
  <c r="S85"/>
  <c r="S86"/>
  <c r="M86" s="1"/>
  <c r="S87"/>
  <c r="S88"/>
  <c r="M88" s="1"/>
  <c r="S89"/>
  <c r="S90"/>
  <c r="M90" s="1"/>
  <c r="S91"/>
  <c r="S92"/>
  <c r="M92" s="1"/>
  <c r="S93"/>
  <c r="S94"/>
  <c r="M94" s="1"/>
  <c r="S6"/>
  <c r="N137"/>
  <c r="E33" i="27" s="1"/>
  <c r="O137" i="3"/>
  <c r="P137"/>
  <c r="Q137"/>
  <c r="R137"/>
  <c r="O136"/>
  <c r="P136"/>
  <c r="Q136"/>
  <c r="R136"/>
  <c r="L137"/>
  <c r="E29" i="27" s="1"/>
  <c r="O105" i="5"/>
  <c r="P105"/>
  <c r="Q105"/>
  <c r="R105"/>
  <c r="O51" i="8"/>
  <c r="P51"/>
  <c r="Q51"/>
  <c r="R51"/>
  <c r="N88" i="5" l="1"/>
  <c r="E27" i="28" s="1"/>
  <c r="N28" i="10"/>
  <c r="N43" s="1"/>
  <c r="S43"/>
  <c r="N38" i="8"/>
  <c r="N53" s="1"/>
  <c r="S53"/>
  <c r="N26" i="7"/>
  <c r="N40" s="1"/>
  <c r="S40"/>
  <c r="K139" i="2"/>
  <c r="N46" i="6"/>
  <c r="N48"/>
  <c r="N78" i="5"/>
  <c r="N40" i="19"/>
  <c r="N29" i="18"/>
  <c r="N40" s="1"/>
  <c r="S40"/>
  <c r="N28" i="17"/>
  <c r="N40" s="1"/>
  <c r="S40"/>
  <c r="N28" i="16"/>
  <c r="N40" s="1"/>
  <c r="S40"/>
  <c r="N28" i="15"/>
  <c r="N40" s="1"/>
  <c r="S40"/>
  <c r="N28" i="14"/>
  <c r="N40" s="1"/>
  <c r="S40"/>
  <c r="N28" i="13"/>
  <c r="N40" s="1"/>
  <c r="S40"/>
  <c r="S40" i="11"/>
  <c r="N28" i="12"/>
  <c r="N40" s="1"/>
  <c r="S40"/>
  <c r="N34" i="9"/>
  <c r="S48"/>
  <c r="N101" i="3"/>
  <c r="N138" s="1"/>
  <c r="S138"/>
  <c r="N104" i="2"/>
  <c r="S142"/>
  <c r="S135" i="3"/>
  <c r="N42" i="10"/>
  <c r="E27" i="33" s="1"/>
  <c r="N38" i="7"/>
  <c r="E27" i="30" s="1"/>
  <c r="N47" i="9"/>
  <c r="E27" i="32" s="1"/>
  <c r="E27" i="24"/>
  <c r="E27" i="27"/>
  <c r="M72" i="3"/>
  <c r="E26" i="27"/>
  <c r="N31" i="15"/>
  <c r="N28" i="11"/>
  <c r="N40" s="1"/>
  <c r="N35" i="9"/>
  <c r="N40" i="8"/>
  <c r="N52" s="1"/>
  <c r="E27" i="31" s="1"/>
  <c r="N39" i="15" l="1"/>
  <c r="E27" i="38" s="1"/>
  <c r="E27" i="29"/>
  <c r="F27" s="1"/>
  <c r="N48" i="9"/>
  <c r="C19" i="4"/>
  <c r="N72" i="22"/>
  <c r="S72" s="1"/>
  <c r="N71"/>
  <c r="S71" s="1"/>
  <c r="N54"/>
  <c r="N56"/>
  <c r="S56" s="1"/>
  <c r="N57"/>
  <c r="N58"/>
  <c r="S58" s="1"/>
  <c r="N59"/>
  <c r="S59" s="1"/>
  <c r="N60"/>
  <c r="S60" s="1"/>
  <c r="N61"/>
  <c r="S61" s="1"/>
  <c r="N62"/>
  <c r="S62" s="1"/>
  <c r="N63"/>
  <c r="S63" s="1"/>
  <c r="N65"/>
  <c r="S65" s="1"/>
  <c r="N66"/>
  <c r="S66" s="1"/>
  <c r="N67"/>
  <c r="S67" s="1"/>
  <c r="N68"/>
  <c r="S68" s="1"/>
  <c r="N69"/>
  <c r="S69" s="1"/>
  <c r="N70"/>
  <c r="S70" s="1"/>
  <c r="N73"/>
  <c r="S73" s="1"/>
  <c r="N74"/>
  <c r="S74" s="1"/>
  <c r="N55"/>
  <c r="S55" s="1"/>
  <c r="U60" i="23"/>
  <c r="P60" s="1"/>
  <c r="U59"/>
  <c r="P59" s="1"/>
  <c r="U58"/>
  <c r="P58" s="1"/>
  <c r="U56"/>
  <c r="P56" s="1"/>
  <c r="U55"/>
  <c r="P55" s="1"/>
  <c r="U54"/>
  <c r="P54" s="1"/>
  <c r="U53"/>
  <c r="P53" s="1"/>
  <c r="U48"/>
  <c r="P48" s="1"/>
  <c r="U49"/>
  <c r="P49" s="1"/>
  <c r="U50"/>
  <c r="P50" s="1"/>
  <c r="U51"/>
  <c r="P51" s="1"/>
  <c r="U52"/>
  <c r="P52" s="1"/>
  <c r="U46"/>
  <c r="U47"/>
  <c r="P36"/>
  <c r="N36"/>
  <c r="P34"/>
  <c r="N34"/>
  <c r="P40"/>
  <c r="N40"/>
  <c r="P42"/>
  <c r="N42"/>
  <c r="P38"/>
  <c r="N38"/>
  <c r="P32"/>
  <c r="N32"/>
  <c r="P30"/>
  <c r="N30"/>
  <c r="P28"/>
  <c r="N28"/>
  <c r="P26"/>
  <c r="N26"/>
  <c r="P24"/>
  <c r="N24"/>
  <c r="P22"/>
  <c r="N22"/>
  <c r="P18"/>
  <c r="N18"/>
  <c r="P20"/>
  <c r="N20"/>
  <c r="P16"/>
  <c r="N16"/>
  <c r="P14"/>
  <c r="N14"/>
  <c r="P12"/>
  <c r="N12"/>
  <c r="P10"/>
  <c r="N10"/>
  <c r="P8"/>
  <c r="N8"/>
  <c r="U7"/>
  <c r="U8"/>
  <c r="U9"/>
  <c r="O9" s="1"/>
  <c r="U10"/>
  <c r="U11"/>
  <c r="O11" s="1"/>
  <c r="U12"/>
  <c r="U13"/>
  <c r="O13" s="1"/>
  <c r="U14"/>
  <c r="U15"/>
  <c r="O15" s="1"/>
  <c r="U16"/>
  <c r="U17"/>
  <c r="O17" s="1"/>
  <c r="U20"/>
  <c r="U21"/>
  <c r="O21" s="1"/>
  <c r="U18"/>
  <c r="U19"/>
  <c r="O19" s="1"/>
  <c r="U22"/>
  <c r="U23"/>
  <c r="O23" s="1"/>
  <c r="U24"/>
  <c r="U25"/>
  <c r="O25" s="1"/>
  <c r="U26"/>
  <c r="U27"/>
  <c r="O27" s="1"/>
  <c r="U28"/>
  <c r="U29"/>
  <c r="O29" s="1"/>
  <c r="U30"/>
  <c r="U31"/>
  <c r="O31" s="1"/>
  <c r="U32"/>
  <c r="U33"/>
  <c r="U38"/>
  <c r="U39"/>
  <c r="O39" s="1"/>
  <c r="U42"/>
  <c r="U43"/>
  <c r="O43" s="1"/>
  <c r="U40"/>
  <c r="U41"/>
  <c r="O41" s="1"/>
  <c r="U34"/>
  <c r="U35"/>
  <c r="O35" s="1"/>
  <c r="U36"/>
  <c r="U37"/>
  <c r="O37" s="1"/>
  <c r="U6"/>
  <c r="P6"/>
  <c r="N6"/>
  <c r="Z37"/>
  <c r="Z36"/>
  <c r="Z35"/>
  <c r="Z34"/>
  <c r="Z41"/>
  <c r="Z40"/>
  <c r="Z43"/>
  <c r="Z42"/>
  <c r="Z39"/>
  <c r="Z38"/>
  <c r="Z33"/>
  <c r="Z32"/>
  <c r="Z31"/>
  <c r="Z30"/>
  <c r="Z29"/>
  <c r="Z28"/>
  <c r="Z27"/>
  <c r="Z26"/>
  <c r="Z25"/>
  <c r="Z24"/>
  <c r="Z23"/>
  <c r="Z22"/>
  <c r="Z19"/>
  <c r="Z18"/>
  <c r="Z21"/>
  <c r="Z20"/>
  <c r="Z17"/>
  <c r="Z16"/>
  <c r="Z15"/>
  <c r="Z14"/>
  <c r="Z13"/>
  <c r="Z12"/>
  <c r="Z11"/>
  <c r="Z10"/>
  <c r="Z9"/>
  <c r="Z8"/>
  <c r="Z7"/>
  <c r="Z6"/>
  <c r="L23" i="22"/>
  <c r="L25"/>
  <c r="L27"/>
  <c r="L29"/>
  <c r="L35"/>
  <c r="L37"/>
  <c r="L31"/>
  <c r="L33"/>
  <c r="L39"/>
  <c r="L41"/>
  <c r="L43"/>
  <c r="L47"/>
  <c r="L49"/>
  <c r="N23"/>
  <c r="N25"/>
  <c r="N27"/>
  <c r="N29"/>
  <c r="N35"/>
  <c r="N37"/>
  <c r="N31"/>
  <c r="N33"/>
  <c r="N39"/>
  <c r="N41"/>
  <c r="N43"/>
  <c r="N47"/>
  <c r="N49"/>
  <c r="S28"/>
  <c r="M28" s="1"/>
  <c r="S29"/>
  <c r="S30"/>
  <c r="M30" s="1"/>
  <c r="S35"/>
  <c r="S36"/>
  <c r="M36" s="1"/>
  <c r="S37"/>
  <c r="S38"/>
  <c r="M38" s="1"/>
  <c r="S31"/>
  <c r="S32"/>
  <c r="M32" s="1"/>
  <c r="S33"/>
  <c r="S34"/>
  <c r="M34" s="1"/>
  <c r="S39"/>
  <c r="S40"/>
  <c r="M40" s="1"/>
  <c r="S41"/>
  <c r="S42"/>
  <c r="M42" s="1"/>
  <c r="S43"/>
  <c r="S44"/>
  <c r="M44" s="1"/>
  <c r="S47"/>
  <c r="S48"/>
  <c r="M48" s="1"/>
  <c r="S49"/>
  <c r="S50"/>
  <c r="M50" s="1"/>
  <c r="S51"/>
  <c r="M51" s="1"/>
  <c r="S27"/>
  <c r="S26"/>
  <c r="M26" s="1"/>
  <c r="S25"/>
  <c r="S24"/>
  <c r="M24" s="1"/>
  <c r="S23"/>
  <c r="S20"/>
  <c r="S19"/>
  <c r="M19" s="1"/>
  <c r="S18"/>
  <c r="N18"/>
  <c r="L18"/>
  <c r="S17"/>
  <c r="M17" s="1"/>
  <c r="S16"/>
  <c r="N16"/>
  <c r="L16"/>
  <c r="S15"/>
  <c r="M15" s="1"/>
  <c r="S14"/>
  <c r="N14"/>
  <c r="L14"/>
  <c r="S13"/>
  <c r="S12"/>
  <c r="N12"/>
  <c r="L12"/>
  <c r="S7"/>
  <c r="M7" s="1"/>
  <c r="S6"/>
  <c r="N6"/>
  <c r="L6"/>
  <c r="S9"/>
  <c r="S8"/>
  <c r="N8"/>
  <c r="L8"/>
  <c r="S10"/>
  <c r="N10"/>
  <c r="L10"/>
  <c r="X17"/>
  <c r="X16"/>
  <c r="X50"/>
  <c r="X49"/>
  <c r="X44"/>
  <c r="X43"/>
  <c r="X42"/>
  <c r="X41"/>
  <c r="X40"/>
  <c r="X39"/>
  <c r="X34"/>
  <c r="X33"/>
  <c r="X32"/>
  <c r="X31"/>
  <c r="X38"/>
  <c r="X37"/>
  <c r="X36"/>
  <c r="X35"/>
  <c r="X30"/>
  <c r="X29"/>
  <c r="X28"/>
  <c r="X27"/>
  <c r="X26"/>
  <c r="X25"/>
  <c r="X24"/>
  <c r="X23"/>
  <c r="X19"/>
  <c r="X18"/>
  <c r="X15"/>
  <c r="X14"/>
  <c r="X13"/>
  <c r="X12"/>
  <c r="X7"/>
  <c r="X6"/>
  <c r="X9"/>
  <c r="X8"/>
  <c r="X11"/>
  <c r="X10"/>
  <c r="N24" i="19"/>
  <c r="L24"/>
  <c r="N20"/>
  <c r="L20"/>
  <c r="N18"/>
  <c r="L18"/>
  <c r="N16"/>
  <c r="L16"/>
  <c r="N14"/>
  <c r="L14"/>
  <c r="N12"/>
  <c r="L12"/>
  <c r="N10"/>
  <c r="L10"/>
  <c r="N6"/>
  <c r="L6"/>
  <c r="N8"/>
  <c r="L8"/>
  <c r="X23"/>
  <c r="X22"/>
  <c r="X25"/>
  <c r="X24"/>
  <c r="X21"/>
  <c r="X20"/>
  <c r="X19"/>
  <c r="X18"/>
  <c r="X17"/>
  <c r="X16"/>
  <c r="X15"/>
  <c r="X14"/>
  <c r="X13"/>
  <c r="X12"/>
  <c r="X11"/>
  <c r="X10"/>
  <c r="X7"/>
  <c r="X6"/>
  <c r="X9"/>
  <c r="X8"/>
  <c r="S25" i="18"/>
  <c r="M25" s="1"/>
  <c r="S24"/>
  <c r="N24"/>
  <c r="L24"/>
  <c r="S21"/>
  <c r="N20"/>
  <c r="L20"/>
  <c r="S19"/>
  <c r="M19" s="1"/>
  <c r="S18"/>
  <c r="N18"/>
  <c r="L18"/>
  <c r="S17"/>
  <c r="M17" s="1"/>
  <c r="S16"/>
  <c r="N16"/>
  <c r="L16"/>
  <c r="S15"/>
  <c r="M15" s="1"/>
  <c r="N14"/>
  <c r="L14"/>
  <c r="S13"/>
  <c r="M13" s="1"/>
  <c r="S12"/>
  <c r="L12"/>
  <c r="S10"/>
  <c r="L6"/>
  <c r="L8"/>
  <c r="M8" s="1"/>
  <c r="X23"/>
  <c r="X22"/>
  <c r="X25"/>
  <c r="X24"/>
  <c r="X21"/>
  <c r="X20"/>
  <c r="X19"/>
  <c r="X18"/>
  <c r="X17"/>
  <c r="X16"/>
  <c r="X15"/>
  <c r="X14"/>
  <c r="X13"/>
  <c r="X12"/>
  <c r="X10"/>
  <c r="X7"/>
  <c r="X6"/>
  <c r="X9"/>
  <c r="X8"/>
  <c r="M23" i="17"/>
  <c r="S25"/>
  <c r="M25" s="1"/>
  <c r="S24"/>
  <c r="N24"/>
  <c r="L24"/>
  <c r="S21"/>
  <c r="S20"/>
  <c r="N20"/>
  <c r="L20"/>
  <c r="S19"/>
  <c r="M19" s="1"/>
  <c r="S18"/>
  <c r="N18"/>
  <c r="L18"/>
  <c r="S17"/>
  <c r="M17" s="1"/>
  <c r="S16"/>
  <c r="N16"/>
  <c r="L16"/>
  <c r="S15"/>
  <c r="M15" s="1"/>
  <c r="S14"/>
  <c r="N14"/>
  <c r="L14"/>
  <c r="S13"/>
  <c r="M13" s="1"/>
  <c r="S12"/>
  <c r="N12"/>
  <c r="L12"/>
  <c r="S11"/>
  <c r="S39" s="1"/>
  <c r="S10"/>
  <c r="S38" s="1"/>
  <c r="N10"/>
  <c r="N38" s="1"/>
  <c r="E21" i="40" s="1"/>
  <c r="L10" i="17"/>
  <c r="L38" s="1"/>
  <c r="E17" i="40" s="1"/>
  <c r="X23" i="17"/>
  <c r="X22"/>
  <c r="X25"/>
  <c r="X24"/>
  <c r="X21"/>
  <c r="X20"/>
  <c r="X19"/>
  <c r="X18"/>
  <c r="X17"/>
  <c r="X16"/>
  <c r="X15"/>
  <c r="X14"/>
  <c r="X13"/>
  <c r="X12"/>
  <c r="X11"/>
  <c r="X10"/>
  <c r="S21" i="16"/>
  <c r="S20"/>
  <c r="N20"/>
  <c r="L20"/>
  <c r="S19"/>
  <c r="M19" s="1"/>
  <c r="S18"/>
  <c r="N18"/>
  <c r="L18"/>
  <c r="S17"/>
  <c r="M17" s="1"/>
  <c r="S16"/>
  <c r="N16"/>
  <c r="L16"/>
  <c r="S15"/>
  <c r="M15" s="1"/>
  <c r="S14"/>
  <c r="N14"/>
  <c r="L14"/>
  <c r="S13"/>
  <c r="M13" s="1"/>
  <c r="S12"/>
  <c r="N12"/>
  <c r="L12"/>
  <c r="S11"/>
  <c r="S39" s="1"/>
  <c r="S10"/>
  <c r="S38" s="1"/>
  <c r="N10"/>
  <c r="L10"/>
  <c r="X21"/>
  <c r="X20"/>
  <c r="X19"/>
  <c r="X18"/>
  <c r="X17"/>
  <c r="X16"/>
  <c r="X15"/>
  <c r="X14"/>
  <c r="X13"/>
  <c r="X12"/>
  <c r="X11"/>
  <c r="X10"/>
  <c r="N24" i="15"/>
  <c r="L8"/>
  <c r="L12"/>
  <c r="L14"/>
  <c r="L16"/>
  <c r="L18"/>
  <c r="L20"/>
  <c r="L22"/>
  <c r="L6"/>
  <c r="N8"/>
  <c r="N12"/>
  <c r="N14"/>
  <c r="N16"/>
  <c r="N18"/>
  <c r="N20"/>
  <c r="N22"/>
  <c r="N6"/>
  <c r="S25"/>
  <c r="M25" s="1"/>
  <c r="S24"/>
  <c r="S23"/>
  <c r="M23" s="1"/>
  <c r="S22"/>
  <c r="S21"/>
  <c r="S20"/>
  <c r="S19"/>
  <c r="M19" s="1"/>
  <c r="S18"/>
  <c r="S17"/>
  <c r="M17" s="1"/>
  <c r="S16"/>
  <c r="S15"/>
  <c r="M15" s="1"/>
  <c r="S14"/>
  <c r="S13"/>
  <c r="M13" s="1"/>
  <c r="S12"/>
  <c r="S9"/>
  <c r="M9" s="1"/>
  <c r="S8"/>
  <c r="S7"/>
  <c r="S6"/>
  <c r="X25"/>
  <c r="X24"/>
  <c r="X23"/>
  <c r="X22"/>
  <c r="X21"/>
  <c r="X20"/>
  <c r="X19"/>
  <c r="X18"/>
  <c r="X17"/>
  <c r="X16"/>
  <c r="X15"/>
  <c r="X14"/>
  <c r="X13"/>
  <c r="X12"/>
  <c r="X9"/>
  <c r="X8"/>
  <c r="X7"/>
  <c r="X6"/>
  <c r="S21" i="14"/>
  <c r="S20"/>
  <c r="N20"/>
  <c r="L20"/>
  <c r="S19"/>
  <c r="M19" s="1"/>
  <c r="S18"/>
  <c r="N18"/>
  <c r="L18"/>
  <c r="S17"/>
  <c r="M17" s="1"/>
  <c r="S16"/>
  <c r="N16"/>
  <c r="L16"/>
  <c r="S15"/>
  <c r="M15" s="1"/>
  <c r="S14"/>
  <c r="N14"/>
  <c r="L14"/>
  <c r="S13"/>
  <c r="M13" s="1"/>
  <c r="S12"/>
  <c r="N12"/>
  <c r="L12"/>
  <c r="S11"/>
  <c r="S39" s="1"/>
  <c r="S10"/>
  <c r="S38" s="1"/>
  <c r="L10"/>
  <c r="X21"/>
  <c r="X20"/>
  <c r="X19"/>
  <c r="X18"/>
  <c r="X17"/>
  <c r="X16"/>
  <c r="X15"/>
  <c r="X14"/>
  <c r="X13"/>
  <c r="X12"/>
  <c r="X11"/>
  <c r="X10"/>
  <c r="S21" i="13"/>
  <c r="S20"/>
  <c r="N20"/>
  <c r="L20"/>
  <c r="S19"/>
  <c r="M19" s="1"/>
  <c r="S18"/>
  <c r="N18"/>
  <c r="L18"/>
  <c r="S17"/>
  <c r="M17" s="1"/>
  <c r="S16"/>
  <c r="N16"/>
  <c r="L16"/>
  <c r="S15"/>
  <c r="M15" s="1"/>
  <c r="S14"/>
  <c r="N14"/>
  <c r="L14"/>
  <c r="S13"/>
  <c r="M13" s="1"/>
  <c r="S12"/>
  <c r="N12"/>
  <c r="L12"/>
  <c r="S11"/>
  <c r="S39" s="1"/>
  <c r="S10"/>
  <c r="S38" s="1"/>
  <c r="N10"/>
  <c r="N38" s="1"/>
  <c r="E21" i="36" s="1"/>
  <c r="L10" i="13"/>
  <c r="L38" s="1"/>
  <c r="E17" i="36" s="1"/>
  <c r="X21" i="13"/>
  <c r="X20"/>
  <c r="X19"/>
  <c r="X18"/>
  <c r="X17"/>
  <c r="X16"/>
  <c r="X15"/>
  <c r="X14"/>
  <c r="X13"/>
  <c r="X12"/>
  <c r="X11"/>
  <c r="X10"/>
  <c r="S21" i="12"/>
  <c r="S20"/>
  <c r="N20"/>
  <c r="L20"/>
  <c r="S19"/>
  <c r="M19" s="1"/>
  <c r="S18"/>
  <c r="N18"/>
  <c r="L18"/>
  <c r="S17"/>
  <c r="M17" s="1"/>
  <c r="S16"/>
  <c r="N16"/>
  <c r="L16"/>
  <c r="S15"/>
  <c r="M15" s="1"/>
  <c r="S14"/>
  <c r="N14"/>
  <c r="L14"/>
  <c r="S13"/>
  <c r="M13" s="1"/>
  <c r="S12"/>
  <c r="N12"/>
  <c r="L12"/>
  <c r="S11"/>
  <c r="S39" s="1"/>
  <c r="S10"/>
  <c r="S38" s="1"/>
  <c r="N10"/>
  <c r="N38" s="1"/>
  <c r="E21" i="35" s="1"/>
  <c r="L10" i="12"/>
  <c r="L38" s="1"/>
  <c r="E17" i="35" s="1"/>
  <c r="X21" i="12"/>
  <c r="X20"/>
  <c r="X19"/>
  <c r="X18"/>
  <c r="X17"/>
  <c r="X16"/>
  <c r="X15"/>
  <c r="X14"/>
  <c r="X13"/>
  <c r="X12"/>
  <c r="X11"/>
  <c r="X10"/>
  <c r="L10" i="11"/>
  <c r="L12"/>
  <c r="L14"/>
  <c r="L16"/>
  <c r="L18"/>
  <c r="N10"/>
  <c r="N12"/>
  <c r="N14"/>
  <c r="N16"/>
  <c r="N18"/>
  <c r="N20"/>
  <c r="S10"/>
  <c r="S11"/>
  <c r="M11" s="1"/>
  <c r="S12"/>
  <c r="S13"/>
  <c r="M13" s="1"/>
  <c r="S14"/>
  <c r="S15"/>
  <c r="M15" s="1"/>
  <c r="S16"/>
  <c r="S17"/>
  <c r="M17" s="1"/>
  <c r="S18"/>
  <c r="S19"/>
  <c r="M19" s="1"/>
  <c r="S20"/>
  <c r="S21"/>
  <c r="M21" s="1"/>
  <c r="X21"/>
  <c r="X20"/>
  <c r="X19"/>
  <c r="X18"/>
  <c r="X17"/>
  <c r="X16"/>
  <c r="X15"/>
  <c r="X14"/>
  <c r="X13"/>
  <c r="X12"/>
  <c r="X11"/>
  <c r="X10"/>
  <c r="S7" i="9"/>
  <c r="S8"/>
  <c r="S9"/>
  <c r="M9" s="1"/>
  <c r="S10"/>
  <c r="S11"/>
  <c r="M11" s="1"/>
  <c r="S12"/>
  <c r="S13"/>
  <c r="M13" s="1"/>
  <c r="S14"/>
  <c r="S15"/>
  <c r="M15" s="1"/>
  <c r="S16"/>
  <c r="S17"/>
  <c r="M17" s="1"/>
  <c r="S18"/>
  <c r="S19"/>
  <c r="M19" s="1"/>
  <c r="S20"/>
  <c r="S21"/>
  <c r="M21" s="1"/>
  <c r="S22"/>
  <c r="S23"/>
  <c r="M23" s="1"/>
  <c r="S24"/>
  <c r="S25"/>
  <c r="M25" s="1"/>
  <c r="S26"/>
  <c r="S27"/>
  <c r="M27" s="1"/>
  <c r="S28"/>
  <c r="S29"/>
  <c r="M29" s="1"/>
  <c r="S30"/>
  <c r="S31"/>
  <c r="M31" s="1"/>
  <c r="L28"/>
  <c r="L30"/>
  <c r="L26"/>
  <c r="L8"/>
  <c r="L10"/>
  <c r="L12"/>
  <c r="L14"/>
  <c r="L16"/>
  <c r="L18"/>
  <c r="L22"/>
  <c r="L24"/>
  <c r="L6"/>
  <c r="N28"/>
  <c r="N26"/>
  <c r="N30"/>
  <c r="N8"/>
  <c r="N10"/>
  <c r="N12"/>
  <c r="N14"/>
  <c r="N16"/>
  <c r="N18"/>
  <c r="N20"/>
  <c r="N22"/>
  <c r="N24"/>
  <c r="N6"/>
  <c r="X31"/>
  <c r="X30"/>
  <c r="X29"/>
  <c r="X28"/>
  <c r="X27"/>
  <c r="X26"/>
  <c r="X25"/>
  <c r="X24"/>
  <c r="X23"/>
  <c r="X22"/>
  <c r="X21"/>
  <c r="X20"/>
  <c r="X19"/>
  <c r="X18"/>
  <c r="X17"/>
  <c r="X16"/>
  <c r="X15"/>
  <c r="X14"/>
  <c r="X13"/>
  <c r="X12"/>
  <c r="X11"/>
  <c r="X10"/>
  <c r="X9"/>
  <c r="X8"/>
  <c r="X7"/>
  <c r="X6"/>
  <c r="N8" i="8"/>
  <c r="N20"/>
  <c r="N12"/>
  <c r="N14"/>
  <c r="N16"/>
  <c r="N18"/>
  <c r="N10"/>
  <c r="N22"/>
  <c r="N24"/>
  <c r="N26"/>
  <c r="N28"/>
  <c r="N30"/>
  <c r="N32"/>
  <c r="N34"/>
  <c r="L8"/>
  <c r="L20"/>
  <c r="L12"/>
  <c r="L14"/>
  <c r="L16"/>
  <c r="L18"/>
  <c r="L10"/>
  <c r="L22"/>
  <c r="L24"/>
  <c r="L26"/>
  <c r="L28"/>
  <c r="L30"/>
  <c r="L32"/>
  <c r="L34"/>
  <c r="N6"/>
  <c r="L6"/>
  <c r="S7"/>
  <c r="S8"/>
  <c r="S9"/>
  <c r="M9" s="1"/>
  <c r="S20"/>
  <c r="M20" s="1"/>
  <c r="S21"/>
  <c r="M21" s="1"/>
  <c r="S12"/>
  <c r="S13"/>
  <c r="M13" s="1"/>
  <c r="S14"/>
  <c r="M14" s="1"/>
  <c r="S15"/>
  <c r="M15" s="1"/>
  <c r="S16"/>
  <c r="S17"/>
  <c r="M17" s="1"/>
  <c r="S18"/>
  <c r="M18" s="1"/>
  <c r="S19"/>
  <c r="M19" s="1"/>
  <c r="S10"/>
  <c r="S11"/>
  <c r="M11" s="1"/>
  <c r="S22"/>
  <c r="S23"/>
  <c r="M23" s="1"/>
  <c r="S24"/>
  <c r="S25"/>
  <c r="M25" s="1"/>
  <c r="S26"/>
  <c r="M26" s="1"/>
  <c r="S27"/>
  <c r="M27" s="1"/>
  <c r="S28"/>
  <c r="S29"/>
  <c r="M29" s="1"/>
  <c r="S30"/>
  <c r="S31"/>
  <c r="M31" s="1"/>
  <c r="S32"/>
  <c r="S33"/>
  <c r="M33" s="1"/>
  <c r="S34"/>
  <c r="M34" s="1"/>
  <c r="S35"/>
  <c r="M35" s="1"/>
  <c r="S6"/>
  <c r="X35"/>
  <c r="X34"/>
  <c r="X33"/>
  <c r="X32"/>
  <c r="X31"/>
  <c r="X30"/>
  <c r="X29"/>
  <c r="X28"/>
  <c r="X27"/>
  <c r="X26"/>
  <c r="X25"/>
  <c r="X24"/>
  <c r="X23"/>
  <c r="X22"/>
  <c r="X11"/>
  <c r="X10"/>
  <c r="X19"/>
  <c r="X18"/>
  <c r="X17"/>
  <c r="X16"/>
  <c r="X15"/>
  <c r="X14"/>
  <c r="X13"/>
  <c r="X12"/>
  <c r="X21"/>
  <c r="X20"/>
  <c r="X9"/>
  <c r="X8"/>
  <c r="X7"/>
  <c r="X6"/>
  <c r="N8" i="7"/>
  <c r="N10"/>
  <c r="N12"/>
  <c r="N14"/>
  <c r="N16"/>
  <c r="N18"/>
  <c r="N20"/>
  <c r="N22"/>
  <c r="N6"/>
  <c r="L8"/>
  <c r="L10"/>
  <c r="L12"/>
  <c r="L14"/>
  <c r="L16"/>
  <c r="L18"/>
  <c r="L20"/>
  <c r="L22"/>
  <c r="L6"/>
  <c r="S7"/>
  <c r="S8"/>
  <c r="S9"/>
  <c r="M9" s="1"/>
  <c r="S10"/>
  <c r="S11"/>
  <c r="M11" s="1"/>
  <c r="S12"/>
  <c r="S13"/>
  <c r="M13" s="1"/>
  <c r="S14"/>
  <c r="S15"/>
  <c r="M15" s="1"/>
  <c r="S16"/>
  <c r="S17"/>
  <c r="M17" s="1"/>
  <c r="S18"/>
  <c r="S19"/>
  <c r="M19" s="1"/>
  <c r="S20"/>
  <c r="S21"/>
  <c r="M21" s="1"/>
  <c r="S22"/>
  <c r="S23"/>
  <c r="S39" s="1"/>
  <c r="S6"/>
  <c r="S38" i="15" l="1"/>
  <c r="S39"/>
  <c r="M8" i="19"/>
  <c r="M10"/>
  <c r="M14"/>
  <c r="M18"/>
  <c r="M20" i="11"/>
  <c r="P62" i="23"/>
  <c r="E21" i="46" s="1"/>
  <c r="P46" i="23"/>
  <c r="U65"/>
  <c r="S54" i="22"/>
  <c r="S78" s="1"/>
  <c r="N78"/>
  <c r="N51" i="8"/>
  <c r="E21" i="31" s="1"/>
  <c r="M18" i="7"/>
  <c r="M10"/>
  <c r="L37"/>
  <c r="E17" i="30" s="1"/>
  <c r="N37" i="7"/>
  <c r="E21" i="30" s="1"/>
  <c r="L38" i="16"/>
  <c r="E17" i="39" s="1"/>
  <c r="N38" i="16"/>
  <c r="E21" i="39" s="1"/>
  <c r="N38" i="15"/>
  <c r="E21" i="38" s="1"/>
  <c r="N38" i="14"/>
  <c r="E21" i="37" s="1"/>
  <c r="L38" i="14"/>
  <c r="E17" i="37" s="1"/>
  <c r="M16" i="11"/>
  <c r="M18"/>
  <c r="M14"/>
  <c r="M12"/>
  <c r="L46" i="9"/>
  <c r="E17" i="32" s="1"/>
  <c r="N46" i="9"/>
  <c r="E21" i="32" s="1"/>
  <c r="U62" i="23"/>
  <c r="M20" i="22"/>
  <c r="N38" i="19"/>
  <c r="E21" i="42" s="1"/>
  <c r="L38" i="19"/>
  <c r="E17" i="42" s="1"/>
  <c r="M10" i="11"/>
  <c r="S38"/>
  <c r="N62" i="23"/>
  <c r="E17" i="46" s="1"/>
  <c r="O33" i="23"/>
  <c r="O64" s="1"/>
  <c r="E32" i="46" s="1"/>
  <c r="U64" i="23"/>
  <c r="U63"/>
  <c r="P63"/>
  <c r="E27" i="46" s="1"/>
  <c r="N38" i="18"/>
  <c r="E21" i="41" s="1"/>
  <c r="M6" i="18"/>
  <c r="L38"/>
  <c r="E17" i="41" s="1"/>
  <c r="M23" i="18"/>
  <c r="M12"/>
  <c r="M14"/>
  <c r="M24"/>
  <c r="M22"/>
  <c r="S38"/>
  <c r="S39"/>
  <c r="M7" i="15"/>
  <c r="N75" i="22"/>
  <c r="E21" i="45" s="1"/>
  <c r="M9" i="22"/>
  <c r="M76" s="1"/>
  <c r="E26" i="45" s="1"/>
  <c r="M13" i="22"/>
  <c r="S77"/>
  <c r="S75"/>
  <c r="L75"/>
  <c r="E17" i="45" s="1"/>
  <c r="S57" i="22"/>
  <c r="S76" s="1"/>
  <c r="N76"/>
  <c r="E27" i="45" s="1"/>
  <c r="M6" i="7"/>
  <c r="S37"/>
  <c r="M7"/>
  <c r="M38" s="1"/>
  <c r="E26" i="30" s="1"/>
  <c r="S38" i="7"/>
  <c r="M7" i="8"/>
  <c r="M52" s="1"/>
  <c r="E26" i="31" s="1"/>
  <c r="S52" i="8"/>
  <c r="M32"/>
  <c r="M16"/>
  <c r="S46" i="9"/>
  <c r="H343" i="48" s="1"/>
  <c r="M7" i="9"/>
  <c r="M47" s="1"/>
  <c r="E26" i="32" s="1"/>
  <c r="S47" i="9"/>
  <c r="H344" i="48" s="1"/>
  <c r="S41" i="10"/>
  <c r="L41"/>
  <c r="N38" i="11"/>
  <c r="E21" i="34" s="1"/>
  <c r="L38" i="11"/>
  <c r="E17" i="34" s="1"/>
  <c r="S42" i="10"/>
  <c r="E21" i="33"/>
  <c r="S39" i="11"/>
  <c r="M18" i="9"/>
  <c r="M10"/>
  <c r="M22" i="19"/>
  <c r="M23" i="7"/>
  <c r="M39" s="1"/>
  <c r="E32" i="30" s="1"/>
  <c r="M26" i="9"/>
  <c r="M28"/>
  <c r="M11" i="12"/>
  <c r="M21"/>
  <c r="M11" i="13"/>
  <c r="M10" i="14"/>
  <c r="M12"/>
  <c r="M14"/>
  <c r="M16"/>
  <c r="M18"/>
  <c r="M20"/>
  <c r="M21" i="15"/>
  <c r="M10" i="16"/>
  <c r="M12"/>
  <c r="M14"/>
  <c r="M16"/>
  <c r="M18"/>
  <c r="M20"/>
  <c r="O7" i="23"/>
  <c r="O63" s="1"/>
  <c r="E26" i="46" s="1"/>
  <c r="M20" i="7"/>
  <c r="M16"/>
  <c r="M12"/>
  <c r="M8"/>
  <c r="M22"/>
  <c r="M14"/>
  <c r="M6" i="8"/>
  <c r="M30"/>
  <c r="M28"/>
  <c r="M24"/>
  <c r="M10"/>
  <c r="M12"/>
  <c r="M8"/>
  <c r="M22"/>
  <c r="M6" i="9"/>
  <c r="M24"/>
  <c r="M22"/>
  <c r="M12"/>
  <c r="M8"/>
  <c r="M30"/>
  <c r="M20"/>
  <c r="M16"/>
  <c r="M14"/>
  <c r="M39" i="11"/>
  <c r="E26" i="34" s="1"/>
  <c r="M10" i="12"/>
  <c r="M12"/>
  <c r="M14"/>
  <c r="M16"/>
  <c r="M18"/>
  <c r="M20"/>
  <c r="M10" i="13"/>
  <c r="M12"/>
  <c r="M14"/>
  <c r="M16"/>
  <c r="M18"/>
  <c r="M20"/>
  <c r="M21"/>
  <c r="M11" i="14"/>
  <c r="M21"/>
  <c r="M6" i="15"/>
  <c r="M8"/>
  <c r="M12"/>
  <c r="M14"/>
  <c r="M16"/>
  <c r="M18"/>
  <c r="M20"/>
  <c r="M22"/>
  <c r="M11" i="16"/>
  <c r="M21"/>
  <c r="M10" i="18"/>
  <c r="M16"/>
  <c r="M18"/>
  <c r="M20"/>
  <c r="M21"/>
  <c r="M8" i="22"/>
  <c r="M6"/>
  <c r="M43"/>
  <c r="M31"/>
  <c r="M35"/>
  <c r="M33"/>
  <c r="M29"/>
  <c r="O6" i="23"/>
  <c r="O36"/>
  <c r="O34"/>
  <c r="O38"/>
  <c r="O32"/>
  <c r="O24"/>
  <c r="O22"/>
  <c r="O20"/>
  <c r="O16"/>
  <c r="O14"/>
  <c r="O12"/>
  <c r="O10"/>
  <c r="O8"/>
  <c r="O18"/>
  <c r="O26"/>
  <c r="O28"/>
  <c r="O30"/>
  <c r="O42"/>
  <c r="O40"/>
  <c r="M10" i="22"/>
  <c r="M27"/>
  <c r="M37"/>
  <c r="M12"/>
  <c r="M14"/>
  <c r="M16"/>
  <c r="M18"/>
  <c r="M41"/>
  <c r="M25"/>
  <c r="M49"/>
  <c r="M39"/>
  <c r="M23"/>
  <c r="M47"/>
  <c r="M6" i="19"/>
  <c r="M12"/>
  <c r="M16"/>
  <c r="M20"/>
  <c r="M24"/>
  <c r="M10" i="17"/>
  <c r="M14"/>
  <c r="M18"/>
  <c r="M22"/>
  <c r="M11"/>
  <c r="M21"/>
  <c r="M12"/>
  <c r="M16"/>
  <c r="M20"/>
  <c r="M24"/>
  <c r="M42" i="10"/>
  <c r="E26" i="33" s="1"/>
  <c r="L51" i="8"/>
  <c r="E17" i="31" s="1"/>
  <c r="S51" i="8"/>
  <c r="G14" i="4"/>
  <c r="G15"/>
  <c r="P47" i="23"/>
  <c r="L24" i="15"/>
  <c r="X23" i="7"/>
  <c r="Z23" s="1"/>
  <c r="X22"/>
  <c r="Z22" s="1"/>
  <c r="X21"/>
  <c r="Z21" s="1"/>
  <c r="X20"/>
  <c r="Z20" s="1"/>
  <c r="X19"/>
  <c r="Z19" s="1"/>
  <c r="X18"/>
  <c r="Z18" s="1"/>
  <c r="X17"/>
  <c r="Z17" s="1"/>
  <c r="X16"/>
  <c r="Z16" s="1"/>
  <c r="X15"/>
  <c r="Z15" s="1"/>
  <c r="X14"/>
  <c r="Z14" s="1"/>
  <c r="X13"/>
  <c r="Z13" s="1"/>
  <c r="X12"/>
  <c r="Z12" s="1"/>
  <c r="X11"/>
  <c r="Z11" s="1"/>
  <c r="X10"/>
  <c r="Z10" s="1"/>
  <c r="X9"/>
  <c r="Z9" s="1"/>
  <c r="X8"/>
  <c r="Z8" s="1"/>
  <c r="X7"/>
  <c r="Z7" s="1"/>
  <c r="X6"/>
  <c r="Z6" s="1"/>
  <c r="L8" i="6"/>
  <c r="L10"/>
  <c r="L12"/>
  <c r="L14"/>
  <c r="L16"/>
  <c r="L20"/>
  <c r="L22"/>
  <c r="L24"/>
  <c r="L26"/>
  <c r="L6"/>
  <c r="S6"/>
  <c r="S45" s="1"/>
  <c r="S50" s="1"/>
  <c r="N8"/>
  <c r="N10"/>
  <c r="N12"/>
  <c r="N14"/>
  <c r="N16"/>
  <c r="N18"/>
  <c r="M18" s="1"/>
  <c r="N20"/>
  <c r="N22"/>
  <c r="N24"/>
  <c r="N26"/>
  <c r="X27"/>
  <c r="Z27" s="1"/>
  <c r="X26"/>
  <c r="Z26" s="1"/>
  <c r="X25"/>
  <c r="Z25" s="1"/>
  <c r="X24"/>
  <c r="Z24" s="1"/>
  <c r="X23"/>
  <c r="Z23" s="1"/>
  <c r="X22"/>
  <c r="Z22" s="1"/>
  <c r="X21"/>
  <c r="Z21" s="1"/>
  <c r="X20"/>
  <c r="Z20" s="1"/>
  <c r="X19"/>
  <c r="Z19" s="1"/>
  <c r="X18"/>
  <c r="Z18" s="1"/>
  <c r="X17"/>
  <c r="Z17" s="1"/>
  <c r="X16"/>
  <c r="Z16" s="1"/>
  <c r="X15"/>
  <c r="Z15" s="1"/>
  <c r="X14"/>
  <c r="Z14" s="1"/>
  <c r="X13"/>
  <c r="Z13" s="1"/>
  <c r="X12"/>
  <c r="Z12" s="1"/>
  <c r="X11"/>
  <c r="Z11" s="1"/>
  <c r="X10"/>
  <c r="Z10" s="1"/>
  <c r="X9"/>
  <c r="Z9" s="1"/>
  <c r="X8"/>
  <c r="Z8" s="1"/>
  <c r="X7"/>
  <c r="Z7" s="1"/>
  <c r="X6"/>
  <c r="Z6" s="1"/>
  <c r="M39" i="16" l="1"/>
  <c r="E26" i="39" s="1"/>
  <c r="M39" i="17"/>
  <c r="E26" i="40" s="1"/>
  <c r="M39" i="13"/>
  <c r="E26" i="36" s="1"/>
  <c r="E17" i="33"/>
  <c r="M39" i="18"/>
  <c r="E26" i="41" s="1"/>
  <c r="M39" i="15"/>
  <c r="E26" i="38" s="1"/>
  <c r="M39" i="14"/>
  <c r="E26" i="37" s="1"/>
  <c r="M39" i="12"/>
  <c r="E26" i="35" s="1"/>
  <c r="M51" i="8"/>
  <c r="E20" i="31" s="1"/>
  <c r="P65" i="23"/>
  <c r="M77" i="22"/>
  <c r="E32" i="45" s="1"/>
  <c r="L45" i="6"/>
  <c r="M38" i="11"/>
  <c r="E20" i="34" s="1"/>
  <c r="M38" i="14"/>
  <c r="E20" i="37" s="1"/>
  <c r="O62" i="23"/>
  <c r="E20" i="46" s="1"/>
  <c r="M38" i="19"/>
  <c r="E20" i="42" s="1"/>
  <c r="M38" i="18"/>
  <c r="E20" i="41" s="1"/>
  <c r="M38" i="17"/>
  <c r="E20" i="40" s="1"/>
  <c r="M38" i="16"/>
  <c r="E20" i="39" s="1"/>
  <c r="M24" i="15"/>
  <c r="M38" s="1"/>
  <c r="E20" i="38" s="1"/>
  <c r="L38" i="15"/>
  <c r="E17" i="38" s="1"/>
  <c r="M75" i="22"/>
  <c r="E20" i="45" s="1"/>
  <c r="M46" i="9"/>
  <c r="E20" i="32" s="1"/>
  <c r="M38" i="13"/>
  <c r="E20" i="36" s="1"/>
  <c r="M38" i="12"/>
  <c r="E20" i="35" s="1"/>
  <c r="M37" i="7"/>
  <c r="E20" i="30" s="1"/>
  <c r="M24" i="6"/>
  <c r="M20"/>
  <c r="M14"/>
  <c r="M10"/>
  <c r="M26"/>
  <c r="M22"/>
  <c r="M16"/>
  <c r="M12"/>
  <c r="M8"/>
  <c r="N6"/>
  <c r="N45" s="1"/>
  <c r="E21" i="29" l="1"/>
  <c r="E17"/>
  <c r="M6" i="6"/>
  <c r="M45" s="1"/>
  <c r="E20" i="29" l="1"/>
  <c r="F21" s="1"/>
  <c r="L65" i="2"/>
  <c r="L70"/>
  <c r="L72"/>
  <c r="L74"/>
  <c r="L76"/>
  <c r="L78"/>
  <c r="L80"/>
  <c r="L82"/>
  <c r="L84"/>
  <c r="L86"/>
  <c r="L88"/>
  <c r="L90"/>
  <c r="L92"/>
  <c r="L94"/>
  <c r="L96"/>
  <c r="L98"/>
  <c r="L100"/>
  <c r="L68"/>
  <c r="L23"/>
  <c r="L25"/>
  <c r="L27"/>
  <c r="L77" i="3"/>
  <c r="L73"/>
  <c r="L22"/>
  <c r="L34"/>
  <c r="L6"/>
  <c r="L8" i="5"/>
  <c r="L20"/>
  <c r="L22"/>
  <c r="L24"/>
  <c r="L28"/>
  <c r="L30"/>
  <c r="L34"/>
  <c r="L36"/>
  <c r="L38"/>
  <c r="L40"/>
  <c r="L44"/>
  <c r="L46"/>
  <c r="L50"/>
  <c r="L52"/>
  <c r="L56"/>
  <c r="L58"/>
  <c r="L60"/>
  <c r="L62"/>
  <c r="L64"/>
  <c r="L66"/>
  <c r="L6"/>
  <c r="L135" i="3" l="1"/>
  <c r="L139" i="2"/>
  <c r="E17" i="24" s="1"/>
  <c r="E17" i="28"/>
  <c r="N8" i="5"/>
  <c r="N10"/>
  <c r="N12"/>
  <c r="N14"/>
  <c r="N16"/>
  <c r="N18"/>
  <c r="N20"/>
  <c r="N22"/>
  <c r="N24"/>
  <c r="N26"/>
  <c r="N28"/>
  <c r="N30"/>
  <c r="N32"/>
  <c r="N34"/>
  <c r="N36"/>
  <c r="N38"/>
  <c r="N40"/>
  <c r="N42"/>
  <c r="N44"/>
  <c r="N46"/>
  <c r="N48"/>
  <c r="N50"/>
  <c r="N52"/>
  <c r="N54"/>
  <c r="N56"/>
  <c r="N58"/>
  <c r="N60"/>
  <c r="N62"/>
  <c r="N64"/>
  <c r="N66"/>
  <c r="N68"/>
  <c r="N6"/>
  <c r="S7"/>
  <c r="S8"/>
  <c r="S9"/>
  <c r="M9" s="1"/>
  <c r="S10"/>
  <c r="M10" s="1"/>
  <c r="S11"/>
  <c r="M11" s="1"/>
  <c r="S12"/>
  <c r="S13"/>
  <c r="M13" s="1"/>
  <c r="S14"/>
  <c r="M14" s="1"/>
  <c r="S15"/>
  <c r="M15" s="1"/>
  <c r="S16"/>
  <c r="S17"/>
  <c r="M17" s="1"/>
  <c r="S18"/>
  <c r="M18" s="1"/>
  <c r="S19"/>
  <c r="M19" s="1"/>
  <c r="S20"/>
  <c r="S21"/>
  <c r="M21" s="1"/>
  <c r="S22"/>
  <c r="M22" s="1"/>
  <c r="S23"/>
  <c r="M23" s="1"/>
  <c r="S24"/>
  <c r="S25"/>
  <c r="S26"/>
  <c r="M26" s="1"/>
  <c r="S27"/>
  <c r="S28"/>
  <c r="S29"/>
  <c r="M29" s="1"/>
  <c r="S30"/>
  <c r="M30" s="1"/>
  <c r="S31"/>
  <c r="M31" s="1"/>
  <c r="S32"/>
  <c r="S33"/>
  <c r="M33" s="1"/>
  <c r="S34"/>
  <c r="M34" s="1"/>
  <c r="S35"/>
  <c r="M35" s="1"/>
  <c r="S36"/>
  <c r="S37"/>
  <c r="M37" s="1"/>
  <c r="S38"/>
  <c r="M38" s="1"/>
  <c r="S39"/>
  <c r="M39" s="1"/>
  <c r="S40"/>
  <c r="S41"/>
  <c r="M41" s="1"/>
  <c r="S42"/>
  <c r="M42" s="1"/>
  <c r="S43"/>
  <c r="M43" s="1"/>
  <c r="S44"/>
  <c r="S45"/>
  <c r="M45" s="1"/>
  <c r="S46"/>
  <c r="M46" s="1"/>
  <c r="S47"/>
  <c r="M47" s="1"/>
  <c r="S48"/>
  <c r="S49"/>
  <c r="M49" s="1"/>
  <c r="S50"/>
  <c r="M50" s="1"/>
  <c r="S51"/>
  <c r="M51" s="1"/>
  <c r="S52"/>
  <c r="S53"/>
  <c r="M53" s="1"/>
  <c r="S54"/>
  <c r="M54" s="1"/>
  <c r="S55"/>
  <c r="M55" s="1"/>
  <c r="S70"/>
  <c r="M70" s="1"/>
  <c r="S72"/>
  <c r="M72" s="1"/>
  <c r="S56"/>
  <c r="S57"/>
  <c r="M57" s="1"/>
  <c r="S58"/>
  <c r="M58" s="1"/>
  <c r="S59"/>
  <c r="M59" s="1"/>
  <c r="S60"/>
  <c r="S61"/>
  <c r="M61" s="1"/>
  <c r="S62"/>
  <c r="S63"/>
  <c r="M63" s="1"/>
  <c r="S64"/>
  <c r="S65"/>
  <c r="M65" s="1"/>
  <c r="S66"/>
  <c r="M66" s="1"/>
  <c r="S67"/>
  <c r="M67" s="1"/>
  <c r="S68"/>
  <c r="S69"/>
  <c r="M69" s="1"/>
  <c r="S6"/>
  <c r="V69"/>
  <c r="X69" s="1"/>
  <c r="V68"/>
  <c r="X68" s="1"/>
  <c r="V67"/>
  <c r="X67" s="1"/>
  <c r="V66"/>
  <c r="X66" s="1"/>
  <c r="V65"/>
  <c r="X65" s="1"/>
  <c r="V64"/>
  <c r="X64" s="1"/>
  <c r="V63"/>
  <c r="X63" s="1"/>
  <c r="V62"/>
  <c r="X62" s="1"/>
  <c r="V61"/>
  <c r="X61" s="1"/>
  <c r="V60"/>
  <c r="X60" s="1"/>
  <c r="V59"/>
  <c r="X59" s="1"/>
  <c r="V58"/>
  <c r="X58" s="1"/>
  <c r="V57"/>
  <c r="X57" s="1"/>
  <c r="V56"/>
  <c r="X56" s="1"/>
  <c r="V55"/>
  <c r="X55" s="1"/>
  <c r="V54"/>
  <c r="X54" s="1"/>
  <c r="V53"/>
  <c r="X53" s="1"/>
  <c r="V52"/>
  <c r="X52" s="1"/>
  <c r="V51"/>
  <c r="X51" s="1"/>
  <c r="V50"/>
  <c r="X50" s="1"/>
  <c r="V49"/>
  <c r="X49" s="1"/>
  <c r="V48"/>
  <c r="X48" s="1"/>
  <c r="V47"/>
  <c r="X47" s="1"/>
  <c r="V46"/>
  <c r="X46" s="1"/>
  <c r="V45"/>
  <c r="X45" s="1"/>
  <c r="V44"/>
  <c r="X44" s="1"/>
  <c r="V43"/>
  <c r="X43" s="1"/>
  <c r="V42"/>
  <c r="X42" s="1"/>
  <c r="V41"/>
  <c r="X41" s="1"/>
  <c r="V40"/>
  <c r="X40" s="1"/>
  <c r="V39"/>
  <c r="X39" s="1"/>
  <c r="V38"/>
  <c r="X38" s="1"/>
  <c r="V37"/>
  <c r="X37" s="1"/>
  <c r="V36"/>
  <c r="X36" s="1"/>
  <c r="V35"/>
  <c r="X35" s="1"/>
  <c r="V34"/>
  <c r="X34" s="1"/>
  <c r="V33"/>
  <c r="X33" s="1"/>
  <c r="V32"/>
  <c r="X32" s="1"/>
  <c r="V31"/>
  <c r="X31" s="1"/>
  <c r="V30"/>
  <c r="X30" s="1"/>
  <c r="V29"/>
  <c r="X29" s="1"/>
  <c r="V28"/>
  <c r="X28" s="1"/>
  <c r="V27"/>
  <c r="X27" s="1"/>
  <c r="V26"/>
  <c r="X26" s="1"/>
  <c r="V25"/>
  <c r="X25" s="1"/>
  <c r="V24"/>
  <c r="X24" s="1"/>
  <c r="V23"/>
  <c r="X23" s="1"/>
  <c r="V22"/>
  <c r="X22" s="1"/>
  <c r="V21"/>
  <c r="X21" s="1"/>
  <c r="V20"/>
  <c r="X20" s="1"/>
  <c r="V19"/>
  <c r="X19" s="1"/>
  <c r="V18"/>
  <c r="X18" s="1"/>
  <c r="V17"/>
  <c r="X17" s="1"/>
  <c r="V16"/>
  <c r="X16" s="1"/>
  <c r="V15"/>
  <c r="X15" s="1"/>
  <c r="V14"/>
  <c r="X14" s="1"/>
  <c r="V13"/>
  <c r="X13" s="1"/>
  <c r="V12"/>
  <c r="X12" s="1"/>
  <c r="V11"/>
  <c r="X11" s="1"/>
  <c r="V10"/>
  <c r="X10" s="1"/>
  <c r="V9"/>
  <c r="X9" s="1"/>
  <c r="V8"/>
  <c r="X8" s="1"/>
  <c r="V7"/>
  <c r="X7" s="1"/>
  <c r="V6"/>
  <c r="X6" s="1"/>
  <c r="N93" i="3"/>
  <c r="M93" s="1"/>
  <c r="N91"/>
  <c r="M91" s="1"/>
  <c r="N89"/>
  <c r="M89" s="1"/>
  <c r="N87"/>
  <c r="M87" s="1"/>
  <c r="N85"/>
  <c r="M85" s="1"/>
  <c r="N83"/>
  <c r="M83" s="1"/>
  <c r="N81"/>
  <c r="M81" s="1"/>
  <c r="N79"/>
  <c r="M79" s="1"/>
  <c r="N77"/>
  <c r="M77" s="1"/>
  <c r="N75"/>
  <c r="M75" s="1"/>
  <c r="N73"/>
  <c r="M73" s="1"/>
  <c r="N8"/>
  <c r="M8" s="1"/>
  <c r="N10"/>
  <c r="M10" s="1"/>
  <c r="N12"/>
  <c r="M12" s="1"/>
  <c r="N14"/>
  <c r="M14" s="1"/>
  <c r="N16"/>
  <c r="M16" s="1"/>
  <c r="N18"/>
  <c r="M18" s="1"/>
  <c r="N20"/>
  <c r="M20" s="1"/>
  <c r="N22"/>
  <c r="M22" s="1"/>
  <c r="N24"/>
  <c r="M24" s="1"/>
  <c r="N26"/>
  <c r="M26" s="1"/>
  <c r="N28"/>
  <c r="M28" s="1"/>
  <c r="N30"/>
  <c r="M30" s="1"/>
  <c r="N32"/>
  <c r="M32" s="1"/>
  <c r="N34"/>
  <c r="M34" s="1"/>
  <c r="N95"/>
  <c r="M95" s="1"/>
  <c r="N97"/>
  <c r="M97" s="1"/>
  <c r="N36"/>
  <c r="M36" s="1"/>
  <c r="N38"/>
  <c r="M38" s="1"/>
  <c r="N40"/>
  <c r="M40" s="1"/>
  <c r="N42"/>
  <c r="M42" s="1"/>
  <c r="N44"/>
  <c r="M44" s="1"/>
  <c r="N46"/>
  <c r="M46" s="1"/>
  <c r="N48"/>
  <c r="M48" s="1"/>
  <c r="N50"/>
  <c r="M50" s="1"/>
  <c r="N52"/>
  <c r="M52" s="1"/>
  <c r="N54"/>
  <c r="M54" s="1"/>
  <c r="N56"/>
  <c r="M56" s="1"/>
  <c r="N58"/>
  <c r="M58" s="1"/>
  <c r="N60"/>
  <c r="M60" s="1"/>
  <c r="N62"/>
  <c r="M62" s="1"/>
  <c r="N64"/>
  <c r="M64" s="1"/>
  <c r="N66"/>
  <c r="M66" s="1"/>
  <c r="N68"/>
  <c r="M68" s="1"/>
  <c r="N70"/>
  <c r="M70" s="1"/>
  <c r="N6"/>
  <c r="C9" i="4"/>
  <c r="X94" i="3"/>
  <c r="Z94" s="1"/>
  <c r="X93"/>
  <c r="Z93" s="1"/>
  <c r="X92"/>
  <c r="Z92" s="1"/>
  <c r="X91"/>
  <c r="Z91" s="1"/>
  <c r="X90"/>
  <c r="Z90" s="1"/>
  <c r="X89"/>
  <c r="Z89" s="1"/>
  <c r="X88"/>
  <c r="Z88" s="1"/>
  <c r="X87"/>
  <c r="Z87" s="1"/>
  <c r="X86"/>
  <c r="Z86" s="1"/>
  <c r="X85"/>
  <c r="Z85" s="1"/>
  <c r="X84"/>
  <c r="Z84" s="1"/>
  <c r="X83"/>
  <c r="Z83" s="1"/>
  <c r="X82"/>
  <c r="Z82" s="1"/>
  <c r="X81"/>
  <c r="Z81" s="1"/>
  <c r="X80"/>
  <c r="Z80" s="1"/>
  <c r="X79"/>
  <c r="Z79" s="1"/>
  <c r="X78"/>
  <c r="Z78" s="1"/>
  <c r="X77"/>
  <c r="Z77" s="1"/>
  <c r="X76"/>
  <c r="Z76" s="1"/>
  <c r="X75"/>
  <c r="Z75" s="1"/>
  <c r="X74"/>
  <c r="Z74" s="1"/>
  <c r="X73"/>
  <c r="Z73" s="1"/>
  <c r="X71"/>
  <c r="Z71" s="1"/>
  <c r="X70"/>
  <c r="Z70" s="1"/>
  <c r="X69"/>
  <c r="Z69" s="1"/>
  <c r="X68"/>
  <c r="Z68" s="1"/>
  <c r="X67"/>
  <c r="Z67" s="1"/>
  <c r="X66"/>
  <c r="Z66" s="1"/>
  <c r="X65"/>
  <c r="Z65" s="1"/>
  <c r="X64"/>
  <c r="Z64" s="1"/>
  <c r="X63"/>
  <c r="Z63" s="1"/>
  <c r="X62"/>
  <c r="Z62" s="1"/>
  <c r="X61"/>
  <c r="Z61" s="1"/>
  <c r="X60"/>
  <c r="Z60" s="1"/>
  <c r="X59"/>
  <c r="Z59" s="1"/>
  <c r="X58"/>
  <c r="Z58" s="1"/>
  <c r="X57"/>
  <c r="Z57" s="1"/>
  <c r="X56"/>
  <c r="Z56" s="1"/>
  <c r="X55"/>
  <c r="Z55" s="1"/>
  <c r="X54"/>
  <c r="Z54" s="1"/>
  <c r="X53"/>
  <c r="Z53" s="1"/>
  <c r="X52"/>
  <c r="Z52" s="1"/>
  <c r="X51"/>
  <c r="Z51" s="1"/>
  <c r="X50"/>
  <c r="Z50" s="1"/>
  <c r="X49"/>
  <c r="Z49" s="1"/>
  <c r="X48"/>
  <c r="Z48" s="1"/>
  <c r="X47"/>
  <c r="Z47" s="1"/>
  <c r="X46"/>
  <c r="Z46" s="1"/>
  <c r="X45"/>
  <c r="Z45" s="1"/>
  <c r="X44"/>
  <c r="Z44" s="1"/>
  <c r="X43"/>
  <c r="Z43" s="1"/>
  <c r="X42"/>
  <c r="Z42" s="1"/>
  <c r="X41"/>
  <c r="Z41" s="1"/>
  <c r="X40"/>
  <c r="Z40" s="1"/>
  <c r="X39"/>
  <c r="Z39" s="1"/>
  <c r="X38"/>
  <c r="Z38" s="1"/>
  <c r="X37"/>
  <c r="Z37" s="1"/>
  <c r="X36"/>
  <c r="Z36" s="1"/>
  <c r="X98"/>
  <c r="Z98" s="1"/>
  <c r="X97"/>
  <c r="Z97" s="1"/>
  <c r="X96"/>
  <c r="Z96" s="1"/>
  <c r="X95"/>
  <c r="Z95" s="1"/>
  <c r="X35"/>
  <c r="Z35" s="1"/>
  <c r="X34"/>
  <c r="Z34" s="1"/>
  <c r="X33"/>
  <c r="Z33" s="1"/>
  <c r="X32"/>
  <c r="Z32" s="1"/>
  <c r="X31"/>
  <c r="Z31" s="1"/>
  <c r="X30"/>
  <c r="Z30" s="1"/>
  <c r="X29"/>
  <c r="Z29" s="1"/>
  <c r="X28"/>
  <c r="Z28" s="1"/>
  <c r="X27"/>
  <c r="Z27" s="1"/>
  <c r="X26"/>
  <c r="Z26" s="1"/>
  <c r="X25"/>
  <c r="Z25" s="1"/>
  <c r="X24"/>
  <c r="Z24" s="1"/>
  <c r="X23"/>
  <c r="Z23" s="1"/>
  <c r="X22"/>
  <c r="Z22" s="1"/>
  <c r="X21"/>
  <c r="Z21" s="1"/>
  <c r="X20"/>
  <c r="Z20" s="1"/>
  <c r="X19"/>
  <c r="Z19" s="1"/>
  <c r="X18"/>
  <c r="Z18" s="1"/>
  <c r="X17"/>
  <c r="Z17" s="1"/>
  <c r="X16"/>
  <c r="Z16" s="1"/>
  <c r="X15"/>
  <c r="Z15" s="1"/>
  <c r="X14"/>
  <c r="Z14" s="1"/>
  <c r="X13"/>
  <c r="Z13" s="1"/>
  <c r="X12"/>
  <c r="Z12" s="1"/>
  <c r="X11"/>
  <c r="Z11" s="1"/>
  <c r="X10"/>
  <c r="Z10" s="1"/>
  <c r="X9"/>
  <c r="Z9" s="1"/>
  <c r="X8"/>
  <c r="Z8" s="1"/>
  <c r="X7"/>
  <c r="Z7" s="1"/>
  <c r="X6"/>
  <c r="Z6" s="1"/>
  <c r="M27" i="5" l="1"/>
  <c r="M68"/>
  <c r="M60"/>
  <c r="M6" i="3"/>
  <c r="M135" s="1"/>
  <c r="E20" i="27" s="1"/>
  <c r="N135" i="3"/>
  <c r="E21" i="27" s="1"/>
  <c r="M64" i="5"/>
  <c r="M56"/>
  <c r="M52"/>
  <c r="M48"/>
  <c r="M40"/>
  <c r="M32"/>
  <c r="M24"/>
  <c r="M20"/>
  <c r="M16"/>
  <c r="M8"/>
  <c r="M25"/>
  <c r="E32" i="28" s="1"/>
  <c r="M6" i="5"/>
  <c r="M62"/>
  <c r="M44"/>
  <c r="M36"/>
  <c r="M28"/>
  <c r="M12"/>
  <c r="M7"/>
  <c r="E32" i="27"/>
  <c r="E21" i="28"/>
  <c r="G4" i="4"/>
  <c r="G5"/>
  <c r="E26" i="28" l="1"/>
  <c r="E20"/>
  <c r="N70" i="2" l="1"/>
  <c r="M70" s="1"/>
  <c r="N72"/>
  <c r="N74"/>
  <c r="N76"/>
  <c r="N78"/>
  <c r="N80"/>
  <c r="N82"/>
  <c r="N84"/>
  <c r="N86"/>
  <c r="N88"/>
  <c r="N90"/>
  <c r="N92"/>
  <c r="N94"/>
  <c r="M94" s="1"/>
  <c r="N96"/>
  <c r="N98"/>
  <c r="N100"/>
  <c r="N68"/>
  <c r="N65"/>
  <c r="N41"/>
  <c r="N43"/>
  <c r="N45"/>
  <c r="M45" s="1"/>
  <c r="N47"/>
  <c r="N49"/>
  <c r="N51"/>
  <c r="N53"/>
  <c r="M53" s="1"/>
  <c r="N55"/>
  <c r="N57"/>
  <c r="N59"/>
  <c r="N61"/>
  <c r="M61" s="1"/>
  <c r="N63"/>
  <c r="N9"/>
  <c r="N11"/>
  <c r="N13"/>
  <c r="M13" s="1"/>
  <c r="N15"/>
  <c r="N17"/>
  <c r="N19"/>
  <c r="N21"/>
  <c r="M21" s="1"/>
  <c r="N23"/>
  <c r="N25"/>
  <c r="N27"/>
  <c r="N29"/>
  <c r="M29" s="1"/>
  <c r="N31"/>
  <c r="N33"/>
  <c r="N35"/>
  <c r="N37"/>
  <c r="M37" s="1"/>
  <c r="N39"/>
  <c r="N7"/>
  <c r="M10"/>
  <c r="M12"/>
  <c r="M14"/>
  <c r="M16"/>
  <c r="M18"/>
  <c r="M20"/>
  <c r="M22"/>
  <c r="M24"/>
  <c r="M28"/>
  <c r="M30"/>
  <c r="M32"/>
  <c r="M34"/>
  <c r="M36"/>
  <c r="M38"/>
  <c r="M40"/>
  <c r="M42"/>
  <c r="M44"/>
  <c r="M46"/>
  <c r="M48"/>
  <c r="M50"/>
  <c r="M52"/>
  <c r="M54"/>
  <c r="M56"/>
  <c r="M58"/>
  <c r="M60"/>
  <c r="M62"/>
  <c r="M64"/>
  <c r="M66"/>
  <c r="M69"/>
  <c r="M71"/>
  <c r="M73"/>
  <c r="M75"/>
  <c r="M77"/>
  <c r="M78"/>
  <c r="M79"/>
  <c r="M81"/>
  <c r="M83"/>
  <c r="M85"/>
  <c r="M86"/>
  <c r="M87"/>
  <c r="M89"/>
  <c r="M91"/>
  <c r="M93"/>
  <c r="M95"/>
  <c r="M97"/>
  <c r="M99"/>
  <c r="M98" l="1"/>
  <c r="M90"/>
  <c r="M82"/>
  <c r="M74"/>
  <c r="M57"/>
  <c r="M49"/>
  <c r="M41"/>
  <c r="M33"/>
  <c r="M25"/>
  <c r="M17"/>
  <c r="M9"/>
  <c r="M100"/>
  <c r="M96"/>
  <c r="M92"/>
  <c r="M88"/>
  <c r="M84"/>
  <c r="M80"/>
  <c r="M76"/>
  <c r="M72"/>
  <c r="M65"/>
  <c r="M63"/>
  <c r="M59"/>
  <c r="M55"/>
  <c r="M51"/>
  <c r="M47"/>
  <c r="M43"/>
  <c r="M39"/>
  <c r="M35"/>
  <c r="M31"/>
  <c r="M27"/>
  <c r="M23"/>
  <c r="M19"/>
  <c r="M15"/>
  <c r="M11"/>
  <c r="E21" i="24"/>
  <c r="S141" i="2"/>
  <c r="M7"/>
  <c r="M68"/>
  <c r="M26"/>
  <c r="M8"/>
  <c r="M140" s="1"/>
  <c r="E26" i="24" s="1"/>
  <c r="M67" i="2"/>
  <c r="X101"/>
  <c r="X100"/>
  <c r="X99"/>
  <c r="X98"/>
  <c r="X97"/>
  <c r="X96"/>
  <c r="X95"/>
  <c r="X94"/>
  <c r="X93"/>
  <c r="X92"/>
  <c r="X91"/>
  <c r="X90"/>
  <c r="X89"/>
  <c r="X88"/>
  <c r="X87"/>
  <c r="X86"/>
  <c r="X85"/>
  <c r="X84"/>
  <c r="X83"/>
  <c r="X82"/>
  <c r="X81"/>
  <c r="X80"/>
  <c r="X79"/>
  <c r="X78"/>
  <c r="X77"/>
  <c r="X76"/>
  <c r="X75"/>
  <c r="X74"/>
  <c r="X73"/>
  <c r="X72"/>
  <c r="X71"/>
  <c r="X70"/>
  <c r="X69"/>
  <c r="X68"/>
  <c r="X66"/>
  <c r="X65"/>
  <c r="X64"/>
  <c r="X63"/>
  <c r="X62"/>
  <c r="X61"/>
  <c r="X60"/>
  <c r="X59"/>
  <c r="X58"/>
  <c r="X57"/>
  <c r="X56"/>
  <c r="X55"/>
  <c r="X54"/>
  <c r="X53"/>
  <c r="X52"/>
  <c r="X51"/>
  <c r="X50"/>
  <c r="X49"/>
  <c r="X48"/>
  <c r="X47"/>
  <c r="X46"/>
  <c r="X45"/>
  <c r="X44"/>
  <c r="X43"/>
  <c r="X42"/>
  <c r="X41"/>
  <c r="X40"/>
  <c r="X39"/>
  <c r="X38"/>
  <c r="X37"/>
  <c r="X36"/>
  <c r="X35"/>
  <c r="X34"/>
  <c r="X33"/>
  <c r="X32"/>
  <c r="X31"/>
  <c r="X30"/>
  <c r="X29"/>
  <c r="X28"/>
  <c r="X27"/>
  <c r="X26"/>
  <c r="X25"/>
  <c r="X24"/>
  <c r="X23"/>
  <c r="X22"/>
  <c r="X21"/>
  <c r="X20"/>
  <c r="X19"/>
  <c r="X18"/>
  <c r="X17"/>
  <c r="X16"/>
  <c r="X15"/>
  <c r="X14"/>
  <c r="X13"/>
  <c r="X12"/>
  <c r="X11"/>
  <c r="X10"/>
  <c r="X9"/>
  <c r="X8"/>
  <c r="X7"/>
  <c r="M141" l="1"/>
  <c r="E32" i="24" s="1"/>
  <c r="M139" i="2"/>
  <c r="E20" i="24" s="1"/>
</calcChain>
</file>

<file path=xl/sharedStrings.xml><?xml version="1.0" encoding="utf-8"?>
<sst xmlns="http://schemas.openxmlformats.org/spreadsheetml/2006/main" count="13599" uniqueCount="2486">
  <si>
    <t>Общая длина кабеля, (м)</t>
  </si>
  <si>
    <t>№</t>
  </si>
  <si>
    <t>Откуда идет</t>
  </si>
  <si>
    <t>Куда поступает</t>
  </si>
  <si>
    <t>Марка кабеля</t>
  </si>
  <si>
    <t>провода/</t>
  </si>
  <si>
    <t>Кол-во кабеля</t>
  </si>
  <si>
    <t>кабеля</t>
  </si>
  <si>
    <t>Обозначение прибора</t>
  </si>
  <si>
    <t>Этаж</t>
  </si>
  <si>
    <t>Помещение</t>
  </si>
  <si>
    <t>в гофротрубе</t>
  </si>
  <si>
    <t>в кабель-канале</t>
  </si>
  <si>
    <t>-</t>
  </si>
  <si>
    <t>-3 этаж</t>
  </si>
  <si>
    <t>Факт.длина</t>
  </si>
  <si>
    <t>с опусками</t>
  </si>
  <si>
    <t>КДU3.1</t>
  </si>
  <si>
    <t>ТД1.U3.1</t>
  </si>
  <si>
    <t>ДU3.1/1.4</t>
  </si>
  <si>
    <t>КПСнг(А)-FRHF 1х2х0,75</t>
  </si>
  <si>
    <t>ТД1.U3.3</t>
  </si>
  <si>
    <t>ДU3.1/2.4</t>
  </si>
  <si>
    <t>КДU3.2</t>
  </si>
  <si>
    <t>ТД1.U3.2</t>
  </si>
  <si>
    <t>ДU3.2/1.4</t>
  </si>
  <si>
    <t>ТД1.U3.6</t>
  </si>
  <si>
    <t>ДU3.2/2.4</t>
  </si>
  <si>
    <t>КДU3.3</t>
  </si>
  <si>
    <t>ТД1.U3.4</t>
  </si>
  <si>
    <t>ДU3.3/1.4</t>
  </si>
  <si>
    <t>ТД1.U3.5</t>
  </si>
  <si>
    <t>ДU3.3/2.4</t>
  </si>
  <si>
    <t>КДU3.4</t>
  </si>
  <si>
    <t>ТД1.U3.7</t>
  </si>
  <si>
    <t>ДU3.4/1.4</t>
  </si>
  <si>
    <t>ТД1.U3.9</t>
  </si>
  <si>
    <t>ДU3.4/2.4</t>
  </si>
  <si>
    <t>КДU3.5</t>
  </si>
  <si>
    <t>ТД1.U3.8</t>
  </si>
  <si>
    <t>ДU3.5/1.3</t>
  </si>
  <si>
    <t>ТД1.U3.13</t>
  </si>
  <si>
    <t>ДU3.5/2.3</t>
  </si>
  <si>
    <t>КДU3.11</t>
  </si>
  <si>
    <t>ТД1.U3.40</t>
  </si>
  <si>
    <t>КДU3.6</t>
  </si>
  <si>
    <t>ТД1.U3.10</t>
  </si>
  <si>
    <t>ТД1.U3.11</t>
  </si>
  <si>
    <t>ДU3.6/2.4</t>
  </si>
  <si>
    <t>КДU3.7</t>
  </si>
  <si>
    <t>ТД1.U3.34</t>
  </si>
  <si>
    <t>ТД1.U3.35</t>
  </si>
  <si>
    <t>ДU3.7/2.4</t>
  </si>
  <si>
    <t>КДU3.8</t>
  </si>
  <si>
    <t>ТД1.U3.36</t>
  </si>
  <si>
    <t>ТД1.U3.38</t>
  </si>
  <si>
    <t>ДU3.8/2.4</t>
  </si>
  <si>
    <t>КДU3.9</t>
  </si>
  <si>
    <t>ТД1.U3.37</t>
  </si>
  <si>
    <t>ТД1.U3.39</t>
  </si>
  <si>
    <t>ДU3.9/2.4</t>
  </si>
  <si>
    <t>КДU3.10</t>
  </si>
  <si>
    <t>ТД1.U3.43</t>
  </si>
  <si>
    <t>ДU3.10/1.4</t>
  </si>
  <si>
    <t>ТД1.U3.47</t>
  </si>
  <si>
    <t>ДU3.10/2.4</t>
  </si>
  <si>
    <t>ТД1.U3.44</t>
  </si>
  <si>
    <t>ТД1.U3.46</t>
  </si>
  <si>
    <t>ДU3.11/2.4</t>
  </si>
  <si>
    <t>КДU3.12</t>
  </si>
  <si>
    <t>ТД1.U3.12</t>
  </si>
  <si>
    <t>ТД1.U3.14</t>
  </si>
  <si>
    <t>ДU3.12/2.4</t>
  </si>
  <si>
    <t>КДU3.13</t>
  </si>
  <si>
    <t>ТД1.U3.15</t>
  </si>
  <si>
    <t>ТД1.U3.16</t>
  </si>
  <si>
    <t>ДU3.13/2.4</t>
  </si>
  <si>
    <t>КДU3.14</t>
  </si>
  <si>
    <t>ТД1.U3.17</t>
  </si>
  <si>
    <t>ТД1.U3.41</t>
  </si>
  <si>
    <t>КДU3.15</t>
  </si>
  <si>
    <t>ТД1.U3.18</t>
  </si>
  <si>
    <t>ТД1.U3.19</t>
  </si>
  <si>
    <t>ДU3.15/2.4</t>
  </si>
  <si>
    <t>КДU3.16</t>
  </si>
  <si>
    <t>ТД1.U3.20</t>
  </si>
  <si>
    <t>ТД1.U3.21</t>
  </si>
  <si>
    <t>ДU3.16/2.3</t>
  </si>
  <si>
    <t>КДU3.17</t>
  </si>
  <si>
    <t>ТД1.U3.22</t>
  </si>
  <si>
    <t>ТД1.U3.23</t>
  </si>
  <si>
    <t>КДU3.18</t>
  </si>
  <si>
    <t>ТД1.U3.24</t>
  </si>
  <si>
    <t>ТД1.U3.25</t>
  </si>
  <si>
    <t>ДU3.18/2.4</t>
  </si>
  <si>
    <t>КДU3.19</t>
  </si>
  <si>
    <t>ТД1.U3.26</t>
  </si>
  <si>
    <t>ТД1.U3.33</t>
  </si>
  <si>
    <t>ДU3.19/2.4</t>
  </si>
  <si>
    <t>КДU3.20</t>
  </si>
  <si>
    <t>ТД1.U3.27</t>
  </si>
  <si>
    <t>ТД1.U3.28</t>
  </si>
  <si>
    <t>ДU3.20/2.4</t>
  </si>
  <si>
    <t>КДU3.21</t>
  </si>
  <si>
    <t>ТД1.U3.29</t>
  </si>
  <si>
    <t>ТД1.U3.30</t>
  </si>
  <si>
    <t>ДU3.21/2.4</t>
  </si>
  <si>
    <t>КДU3.22</t>
  </si>
  <si>
    <t>ТД1.U3.31</t>
  </si>
  <si>
    <t>ТД1.U3.32</t>
  </si>
  <si>
    <t>ДU3.22/2.4</t>
  </si>
  <si>
    <t>КДU3.23</t>
  </si>
  <si>
    <t>ТД1.U3.42</t>
  </si>
  <si>
    <t>ТД1.U3.45</t>
  </si>
  <si>
    <t>ДU3.23/2.4</t>
  </si>
  <si>
    <t>ИU3.1… ИU3.12</t>
  </si>
  <si>
    <t>ИМU3.1</t>
  </si>
  <si>
    <t>КДU3.р1</t>
  </si>
  <si>
    <t>ИU3.13… ИU3.25</t>
  </si>
  <si>
    <t>ИМU3.2</t>
  </si>
  <si>
    <t>КДU3.р2</t>
  </si>
  <si>
    <t>ПU3.1</t>
  </si>
  <si>
    <t>БПдU3.1</t>
  </si>
  <si>
    <t>БЗКдU3.1</t>
  </si>
  <si>
    <t>БПдU3.2</t>
  </si>
  <si>
    <t>БЗКдU3.2</t>
  </si>
  <si>
    <t>ПU3.3</t>
  </si>
  <si>
    <t>БПдU3.3</t>
  </si>
  <si>
    <t>БЗКдU3.3</t>
  </si>
  <si>
    <t>ПU3.4</t>
  </si>
  <si>
    <t>БПдU3.4</t>
  </si>
  <si>
    <t>БЗКдU3.4</t>
  </si>
  <si>
    <t>ПU3.5</t>
  </si>
  <si>
    <t>БПдU3.5</t>
  </si>
  <si>
    <t>БЗКдU3.5</t>
  </si>
  <si>
    <t>БПдU3.6</t>
  </si>
  <si>
    <t>БЗКдU3.6</t>
  </si>
  <si>
    <t>ПU3.7</t>
  </si>
  <si>
    <t>БПдU3.7</t>
  </si>
  <si>
    <t>БЗКдU3.7</t>
  </si>
  <si>
    <t>ПU3.8</t>
  </si>
  <si>
    <t>БПдU3.8</t>
  </si>
  <si>
    <t>БЗКдU3.8</t>
  </si>
  <si>
    <t>ПU3.р1</t>
  </si>
  <si>
    <t>БПдU3.р1</t>
  </si>
  <si>
    <t>БЗКU3.р1</t>
  </si>
  <si>
    <t>ПU3.р2</t>
  </si>
  <si>
    <t>БПдU3.р2</t>
  </si>
  <si>
    <t>БЗКU3.р2</t>
  </si>
  <si>
    <t>с 30% запасом</t>
  </si>
  <si>
    <t>в лотке</t>
  </si>
  <si>
    <t>ДU3.15/2.5</t>
  </si>
  <si>
    <t>Биометрия</t>
  </si>
  <si>
    <t>односторонняя</t>
  </si>
  <si>
    <t>Прокладка кабеля, (м)</t>
  </si>
  <si>
    <t>в металлическом лотке</t>
  </si>
  <si>
    <t>-2 этаж</t>
  </si>
  <si>
    <t>КДU2.1</t>
  </si>
  <si>
    <t>ТД1.U2.1</t>
  </si>
  <si>
    <t>ДU2.1/1.4</t>
  </si>
  <si>
    <t>ТД1.U2.2</t>
  </si>
  <si>
    <t>ДU2.1/2.4</t>
  </si>
  <si>
    <t>КДU2.2</t>
  </si>
  <si>
    <t>ТД1.U2.3</t>
  </si>
  <si>
    <t>ТД1.U2.46</t>
  </si>
  <si>
    <t>ДU2.2/2.4</t>
  </si>
  <si>
    <t>КДU2.3</t>
  </si>
  <si>
    <t>ТД1.U2.4</t>
  </si>
  <si>
    <t>ТД1.U2.5</t>
  </si>
  <si>
    <t>ДU2.3/2.4</t>
  </si>
  <si>
    <t>КДU2.4</t>
  </si>
  <si>
    <t>ТД1.U2.6</t>
  </si>
  <si>
    <t>ТД1.U2.7</t>
  </si>
  <si>
    <t>ТД1.U2.45</t>
  </si>
  <si>
    <t>ДU2.4/3.3</t>
  </si>
  <si>
    <t>КДU2.5</t>
  </si>
  <si>
    <t>ТД1.U2.8</t>
  </si>
  <si>
    <t>ТД1.U2.9</t>
  </si>
  <si>
    <t>ДU2.5/2.4</t>
  </si>
  <si>
    <t>КДU2.6</t>
  </si>
  <si>
    <t>ТД1.U2.10</t>
  </si>
  <si>
    <t>ТД1.U2.11</t>
  </si>
  <si>
    <t>ДU2.6/2.4</t>
  </si>
  <si>
    <t>КДU2.7</t>
  </si>
  <si>
    <t>ТД1.U2.12</t>
  </si>
  <si>
    <t>ТД1.U2.13</t>
  </si>
  <si>
    <t>КДU2.8</t>
  </si>
  <si>
    <t>ТД1.U2.31</t>
  </si>
  <si>
    <t>ТД1.U2.32</t>
  </si>
  <si>
    <t>ДU2.8/2.4</t>
  </si>
  <si>
    <t>КДU2.9</t>
  </si>
  <si>
    <t>ТД1.U2.33</t>
  </si>
  <si>
    <t>ТД1.U2.34</t>
  </si>
  <si>
    <t>КДU2.10</t>
  </si>
  <si>
    <t>ТД1.U2.35</t>
  </si>
  <si>
    <t>КДU2.11</t>
  </si>
  <si>
    <t>ТД1.U2.36</t>
  </si>
  <si>
    <t>ДU2.10/2.4</t>
  </si>
  <si>
    <t>ТД1.U2.37</t>
  </si>
  <si>
    <t>ТД1.U2.38</t>
  </si>
  <si>
    <t>ДU2.11/2.4</t>
  </si>
  <si>
    <t>КДU2.12</t>
  </si>
  <si>
    <t>ТД1.U2.39</t>
  </si>
  <si>
    <t>ТД1.U2.40</t>
  </si>
  <si>
    <t>КДU2.13</t>
  </si>
  <si>
    <t>ТД1.U2.41</t>
  </si>
  <si>
    <t>ТД1.U2.42</t>
  </si>
  <si>
    <t>КДU2.14</t>
  </si>
  <si>
    <t>ТД1.U2.43</t>
  </si>
  <si>
    <t>ТД1.U2.44</t>
  </si>
  <si>
    <t>КДU2.15</t>
  </si>
  <si>
    <t>ТД1.U2.14</t>
  </si>
  <si>
    <t>ТД1.U2.15</t>
  </si>
  <si>
    <t>ДU2.15/2.4</t>
  </si>
  <si>
    <t>КДU2.16</t>
  </si>
  <si>
    <t>ТД1.U2.16</t>
  </si>
  <si>
    <t>ТД1.U2.17</t>
  </si>
  <si>
    <t>ДU2.16/2.4</t>
  </si>
  <si>
    <t>КДU2.17</t>
  </si>
  <si>
    <t>ТД1.U2.18</t>
  </si>
  <si>
    <t>ТД1.U2.19</t>
  </si>
  <si>
    <t>КДU2.18</t>
  </si>
  <si>
    <t>ТД1.U2.20</t>
  </si>
  <si>
    <t>ТД1.U2.21</t>
  </si>
  <si>
    <t>ТД1.U2.23</t>
  </si>
  <si>
    <t>ДU2.18/3.3</t>
  </si>
  <si>
    <t>КДU2.19</t>
  </si>
  <si>
    <t>ТД1.U2.22</t>
  </si>
  <si>
    <t>ТД1.U2.24</t>
  </si>
  <si>
    <t>ДU2.19/2.4</t>
  </si>
  <si>
    <t>КДU2.20</t>
  </si>
  <si>
    <t>ТД1.U2.25</t>
  </si>
  <si>
    <t>ТД1.U2.26</t>
  </si>
  <si>
    <t>ДU2.20/2.4</t>
  </si>
  <si>
    <t>КДU2.21</t>
  </si>
  <si>
    <t>ТД1.U2.27</t>
  </si>
  <si>
    <t>ТД1.U2.30</t>
  </si>
  <si>
    <t>ДU2.21/2.4</t>
  </si>
  <si>
    <t>КДU2.22</t>
  </si>
  <si>
    <t>ТД1.U2.28</t>
  </si>
  <si>
    <t>ТД1.U2.29</t>
  </si>
  <si>
    <t>ИU2.1… ИU2.15</t>
  </si>
  <si>
    <t>ИМU2.1</t>
  </si>
  <si>
    <t>КДU2.р1</t>
  </si>
  <si>
    <t>ИU2.16… ИU2.24</t>
  </si>
  <si>
    <t>ИМU2.2</t>
  </si>
  <si>
    <t>КДU2.р2</t>
  </si>
  <si>
    <t>ПU2.1</t>
  </si>
  <si>
    <t>БПдU2.1</t>
  </si>
  <si>
    <t>БЗКдU2.1</t>
  </si>
  <si>
    <t>БПдU2.2</t>
  </si>
  <si>
    <t>БЗКдU2.2</t>
  </si>
  <si>
    <t>ПU2.3</t>
  </si>
  <si>
    <t>БПдU2.3</t>
  </si>
  <si>
    <t>БЗКдU2.3</t>
  </si>
  <si>
    <t>БПдU2.4</t>
  </si>
  <si>
    <t>ПU2.5</t>
  </si>
  <si>
    <t>БПдU2.5</t>
  </si>
  <si>
    <t>БЗКдU2.5</t>
  </si>
  <si>
    <t>ПU2.6</t>
  </si>
  <si>
    <t>БПдU2.6</t>
  </si>
  <si>
    <t>БЗКдU2.6</t>
  </si>
  <si>
    <t>ПU2.7</t>
  </si>
  <si>
    <t>БПдU2.7</t>
  </si>
  <si>
    <t>БЗКдU2.7</t>
  </si>
  <si>
    <t>ПU2.8</t>
  </si>
  <si>
    <t>БПдU2.8</t>
  </si>
  <si>
    <t>БЗКдU2.8</t>
  </si>
  <si>
    <t>ПU2.р1</t>
  </si>
  <si>
    <t>БПдU2.р1</t>
  </si>
  <si>
    <t>БЗКU2.р1</t>
  </si>
  <si>
    <t>ПU2.р2</t>
  </si>
  <si>
    <t>БПдU2.р2</t>
  </si>
  <si>
    <t>БЗКU2.р2</t>
  </si>
  <si>
    <t>ПU2.1/1… ПU2.1/2</t>
  </si>
  <si>
    <t>ДU2.17/2.5</t>
  </si>
  <si>
    <t>Напряжение, В</t>
  </si>
  <si>
    <t>Допустимые потери, %</t>
  </si>
  <si>
    <t>Ток, А</t>
  </si>
  <si>
    <t>Расчетные потери, %</t>
  </si>
  <si>
    <t>Сечение кабеля, кв. мм</t>
  </si>
  <si>
    <t>Напряжение у потребителя, В</t>
  </si>
  <si>
    <t>Длина линии, м</t>
  </si>
  <si>
    <t>Потери в линии, В</t>
  </si>
  <si>
    <t>Удовлетворяет</t>
  </si>
  <si>
    <t>-1 этаж</t>
  </si>
  <si>
    <t>КДU1.1</t>
  </si>
  <si>
    <t>ТД1.U1.1</t>
  </si>
  <si>
    <t>ДU1.1/1.4</t>
  </si>
  <si>
    <t>ТД1.U1.4</t>
  </si>
  <si>
    <t>ДU1.1/2.4</t>
  </si>
  <si>
    <t>КДU1.2</t>
  </si>
  <si>
    <t>ТД1.U1.2</t>
  </si>
  <si>
    <t>ДU1.2/1.4</t>
  </si>
  <si>
    <t>ТД1.U1.3</t>
  </si>
  <si>
    <t>КДU1.3</t>
  </si>
  <si>
    <t>ТД1.U1.5</t>
  </si>
  <si>
    <t>ДU1.3/1.4</t>
  </si>
  <si>
    <t>ТД1.U1.6</t>
  </si>
  <si>
    <t>ДU1.3/2.4</t>
  </si>
  <si>
    <t>КДU1.4</t>
  </si>
  <si>
    <t>ТД1.U1.7</t>
  </si>
  <si>
    <t>ДU1.4/1.4</t>
  </si>
  <si>
    <t>ТД1.U1.8</t>
  </si>
  <si>
    <t>ТД1.U1.9</t>
  </si>
  <si>
    <t>ДU1.4/3.3</t>
  </si>
  <si>
    <t>КДU1.5</t>
  </si>
  <si>
    <t>ТД1.U1.10</t>
  </si>
  <si>
    <t>ТД1.U1.29</t>
  </si>
  <si>
    <t>ДU1.5/2.4</t>
  </si>
  <si>
    <t>КДU1.6</t>
  </si>
  <si>
    <t>ТД1.U1.11</t>
  </si>
  <si>
    <t>ДU1.6/1.3</t>
  </si>
  <si>
    <t>ТД1.U1.16</t>
  </si>
  <si>
    <t>ДU1.6/2.4</t>
  </si>
  <si>
    <t>ТД1.U1.19</t>
  </si>
  <si>
    <t>ДU1.6/3.3</t>
  </si>
  <si>
    <t>КДU1.7</t>
  </si>
  <si>
    <t>ТД1.U1.12</t>
  </si>
  <si>
    <t>ДU1.7/1.4</t>
  </si>
  <si>
    <t>ТД1.U1.17</t>
  </si>
  <si>
    <t>ДU1.7/2.4</t>
  </si>
  <si>
    <t>КДU1.8</t>
  </si>
  <si>
    <t>ТД1.U1.13</t>
  </si>
  <si>
    <t>ДU1.8/1.4</t>
  </si>
  <si>
    <t>ТД1.U1.15</t>
  </si>
  <si>
    <t>ДU1.8/2.4</t>
  </si>
  <si>
    <t>КДU1.9</t>
  </si>
  <si>
    <t>ТД1.U1.14</t>
  </si>
  <si>
    <t>ДU1.9/1.4</t>
  </si>
  <si>
    <t>ТД1.U1.18</t>
  </si>
  <si>
    <t>КДU1.10</t>
  </si>
  <si>
    <t>ТД1.U1.21</t>
  </si>
  <si>
    <t>ДU1.10/1.4</t>
  </si>
  <si>
    <t>ТД1.U1.22</t>
  </si>
  <si>
    <t>ДU1.10/2.4</t>
  </si>
  <si>
    <t>КДU1.11</t>
  </si>
  <si>
    <t>ТД1.U1.20</t>
  </si>
  <si>
    <t>ТД1.U1.23</t>
  </si>
  <si>
    <t>КДU1.12</t>
  </si>
  <si>
    <t>ТД1.U1.24</t>
  </si>
  <si>
    <t>ДU1.12/1.4</t>
  </si>
  <si>
    <t>ТД1.U1.25</t>
  </si>
  <si>
    <t>ДU1.12/2.3</t>
  </si>
  <si>
    <t>ТД1.U1.26</t>
  </si>
  <si>
    <t>ТД1.U1.27</t>
  </si>
  <si>
    <t>ТД1.U1.28</t>
  </si>
  <si>
    <t>КДU1.13</t>
  </si>
  <si>
    <t>ТД1.U1.30</t>
  </si>
  <si>
    <t>ДU1.13/1.3</t>
  </si>
  <si>
    <t>ТД1.U1.31</t>
  </si>
  <si>
    <t>ДU1.13/2.4</t>
  </si>
  <si>
    <t>ТД1.U1.34</t>
  </si>
  <si>
    <t>ДU1.13/3.3</t>
  </si>
  <si>
    <t>КДU1.14</t>
  </si>
  <si>
    <t>ТД1.U1.32</t>
  </si>
  <si>
    <t>ДU1.14/1.4</t>
  </si>
  <si>
    <t>ТД1.U1.33</t>
  </si>
  <si>
    <t>ДU1.14/2.4</t>
  </si>
  <si>
    <t>КДU1.15</t>
  </si>
  <si>
    <t>ДU1.15/1.4</t>
  </si>
  <si>
    <t>ИU1.1… ИU1.8</t>
  </si>
  <si>
    <t>ИМU1.1</t>
  </si>
  <si>
    <t>КДU1.р1</t>
  </si>
  <si>
    <t>ИU1.9… ИU1.17</t>
  </si>
  <si>
    <t>ИМU1.2</t>
  </si>
  <si>
    <t>КДU1.р2</t>
  </si>
  <si>
    <t>ПU1.1</t>
  </si>
  <si>
    <t>БПдU1.1</t>
  </si>
  <si>
    <t>БЗКдU1.1</t>
  </si>
  <si>
    <t>ПU1.2</t>
  </si>
  <si>
    <t>БПдU1.2</t>
  </si>
  <si>
    <t>БЗКдU1.2</t>
  </si>
  <si>
    <t>ПU1.3</t>
  </si>
  <si>
    <t>БПдU1.3</t>
  </si>
  <si>
    <t>БЗКдU1.3</t>
  </si>
  <si>
    <t>ПU1.4</t>
  </si>
  <si>
    <t>БПдU1.4</t>
  </si>
  <si>
    <t>БЗКдU1.4</t>
  </si>
  <si>
    <t>БПдU1.5</t>
  </si>
  <si>
    <t>ПU1.6</t>
  </si>
  <si>
    <t>БПдU1.6</t>
  </si>
  <si>
    <t>БЗКдU1.6</t>
  </si>
  <si>
    <t>ПU1.р1</t>
  </si>
  <si>
    <t>БПдU1.р1</t>
  </si>
  <si>
    <t>БЗКдU1.р1</t>
  </si>
  <si>
    <t>ПU1.р2</t>
  </si>
  <si>
    <t>БПдU1.р2</t>
  </si>
  <si>
    <t>БЗКдU1.р2</t>
  </si>
  <si>
    <t>ДU1.5/1.4</t>
  </si>
  <si>
    <t>ДU1.2/2.4.</t>
  </si>
  <si>
    <t>ДU1.9/2.4</t>
  </si>
  <si>
    <t>ДU1.12/3.4</t>
  </si>
  <si>
    <t>ДU1.11/1.4</t>
  </si>
  <si>
    <t>1 этаж</t>
  </si>
  <si>
    <t>КД1.1</t>
  </si>
  <si>
    <t>ТД1.1.1</t>
  </si>
  <si>
    <t>Д1.1/1.3</t>
  </si>
  <si>
    <t>ТД1.1.2</t>
  </si>
  <si>
    <t>КД1.2</t>
  </si>
  <si>
    <t>ТД1.1.3</t>
  </si>
  <si>
    <t>Д1.2/1.3</t>
  </si>
  <si>
    <t>ТД1.1.4</t>
  </si>
  <si>
    <t>Д1.2/2.4</t>
  </si>
  <si>
    <t>ТД1.1.7</t>
  </si>
  <si>
    <t>Д1.2/3.3</t>
  </si>
  <si>
    <t>КД1.3</t>
  </si>
  <si>
    <t>ТД1.1.5</t>
  </si>
  <si>
    <t>Д1.3/1.4</t>
  </si>
  <si>
    <t>Д1.3/2.4</t>
  </si>
  <si>
    <t>КД1.4</t>
  </si>
  <si>
    <t>ТД1.1.6</t>
  </si>
  <si>
    <t>ТД1.1.8</t>
  </si>
  <si>
    <t>КД1.5</t>
  </si>
  <si>
    <t>ТД1.1.10</t>
  </si>
  <si>
    <t>Д1.5/1.4</t>
  </si>
  <si>
    <t>ТД1.1.11</t>
  </si>
  <si>
    <t>Д1.5/2.3</t>
  </si>
  <si>
    <t>КД1.6</t>
  </si>
  <si>
    <t>ТД1.1.12</t>
  </si>
  <si>
    <t>Д1.6/1.4</t>
  </si>
  <si>
    <t>ИМ1.1</t>
  </si>
  <si>
    <t>КД1.р1</t>
  </si>
  <si>
    <t>ИМ1.2</t>
  </si>
  <si>
    <t>КД1.р2</t>
  </si>
  <si>
    <t>БПд1.1</t>
  </si>
  <si>
    <t>БЗКд1.1</t>
  </si>
  <si>
    <t>БПд1.2</t>
  </si>
  <si>
    <t>БЗКд1.2</t>
  </si>
  <si>
    <t>П1.р1</t>
  </si>
  <si>
    <t>БПд1.р1</t>
  </si>
  <si>
    <t>БЗКд1.р1</t>
  </si>
  <si>
    <t>П1.р2</t>
  </si>
  <si>
    <t>БПд1.р2</t>
  </si>
  <si>
    <t>БЗКд1.р2</t>
  </si>
  <si>
    <t>Д1.4/1.4</t>
  </si>
  <si>
    <t>Д1.4/2.3</t>
  </si>
  <si>
    <t>2 этаж</t>
  </si>
  <si>
    <t>КД2.1</t>
  </si>
  <si>
    <t>ТД1.2.1</t>
  </si>
  <si>
    <t>ТД1.2.4</t>
  </si>
  <si>
    <t>КД2.2</t>
  </si>
  <si>
    <t>ТД1.2.2</t>
  </si>
  <si>
    <t>Д2.2/1.3</t>
  </si>
  <si>
    <t>ТД1.2.3</t>
  </si>
  <si>
    <t>Д2.2/2.4</t>
  </si>
  <si>
    <t>ТД1.2.6</t>
  </si>
  <si>
    <t>Д2.2/3.3</t>
  </si>
  <si>
    <t>КД2.3</t>
  </si>
  <si>
    <t>ТД1.2.5</t>
  </si>
  <si>
    <t>Д2.3/2.4</t>
  </si>
  <si>
    <t>КД2.4</t>
  </si>
  <si>
    <t>ТД1.2.7</t>
  </si>
  <si>
    <t>Д2.4/1.3</t>
  </si>
  <si>
    <t>ТД1.2.8</t>
  </si>
  <si>
    <t>Д2.4/2.3</t>
  </si>
  <si>
    <t>ТД1.2.10</t>
  </si>
  <si>
    <t>КД2.5</t>
  </si>
  <si>
    <t>Д2.5/1.4</t>
  </si>
  <si>
    <t>ИМ2.1</t>
  </si>
  <si>
    <t>КД2.р1</t>
  </si>
  <si>
    <t>ИМ2.2</t>
  </si>
  <si>
    <t>КД2.р2</t>
  </si>
  <si>
    <t>БПд2.1</t>
  </si>
  <si>
    <t>БЗКд2.1</t>
  </si>
  <si>
    <t>П2.2</t>
  </si>
  <si>
    <t>БПд2.2</t>
  </si>
  <si>
    <t>БЗКд2.2</t>
  </si>
  <si>
    <t>П2.р1</t>
  </si>
  <si>
    <t>БПд2.р1</t>
  </si>
  <si>
    <t>БЗКд2.р1</t>
  </si>
  <si>
    <t>П2.р2</t>
  </si>
  <si>
    <t>БПд2.р2</t>
  </si>
  <si>
    <t>БЗКд2.р2</t>
  </si>
  <si>
    <t>Д2.3/1.4</t>
  </si>
  <si>
    <t>Д2.1/1.4</t>
  </si>
  <si>
    <t>3 этаж</t>
  </si>
  <si>
    <t>КД3.1</t>
  </si>
  <si>
    <t>ТД1.3.1</t>
  </si>
  <si>
    <t>Д3.1/1.3</t>
  </si>
  <si>
    <t>ТД1.3.2</t>
  </si>
  <si>
    <t>Д3.1/2.3</t>
  </si>
  <si>
    <t>ТД1.3.3</t>
  </si>
  <si>
    <t>Д3.1/3.4</t>
  </si>
  <si>
    <t>КД3.2</t>
  </si>
  <si>
    <t>ТД1.3.4</t>
  </si>
  <si>
    <t>Д3.2/1.3</t>
  </si>
  <si>
    <t>ТД1.3.7</t>
  </si>
  <si>
    <t>Д3.2/2.4</t>
  </si>
  <si>
    <t>КД3.3</t>
  </si>
  <si>
    <t>ТД1.3.5</t>
  </si>
  <si>
    <t>Д3.3/1.3</t>
  </si>
  <si>
    <t>ТД1.3.6</t>
  </si>
  <si>
    <t>Д3.3/2.4</t>
  </si>
  <si>
    <t>ТД1.3.12</t>
  </si>
  <si>
    <t>Д3.3/3.3</t>
  </si>
  <si>
    <t>КД3.4</t>
  </si>
  <si>
    <t>ТД1.3.10</t>
  </si>
  <si>
    <t>КД3.5</t>
  </si>
  <si>
    <t>ТД1.3.8</t>
  </si>
  <si>
    <t>Д3.5/1.3</t>
  </si>
  <si>
    <t>ТД1.3.9</t>
  </si>
  <si>
    <t>Д3.5/2.3</t>
  </si>
  <si>
    <t>ТД1.3.11</t>
  </si>
  <si>
    <t>Д3.5/3.3</t>
  </si>
  <si>
    <t>КД3.6</t>
  </si>
  <si>
    <t>ТД1.3.13</t>
  </si>
  <si>
    <t>Д3.6/1.4</t>
  </si>
  <si>
    <t>КД3.7</t>
  </si>
  <si>
    <t>ТД1.3.15</t>
  </si>
  <si>
    <t>Д3.7/1.3</t>
  </si>
  <si>
    <t>ТД1.3.17</t>
  </si>
  <si>
    <t>Д3.7/2.4</t>
  </si>
  <si>
    <t>ИМ3.1</t>
  </si>
  <si>
    <t>КД3.р1</t>
  </si>
  <si>
    <t>ИМ3.2</t>
  </si>
  <si>
    <t>КД3.р2</t>
  </si>
  <si>
    <t>БПд3.1</t>
  </si>
  <si>
    <t>П3.2</t>
  </si>
  <si>
    <t>БПд3.2</t>
  </si>
  <si>
    <t>БЗКд3.2</t>
  </si>
  <si>
    <t>П3.р1</t>
  </si>
  <si>
    <t>БПд3.р1</t>
  </si>
  <si>
    <t>БЗКд3.р1</t>
  </si>
  <si>
    <t>П3.р2</t>
  </si>
  <si>
    <t>БПд3.р2</t>
  </si>
  <si>
    <t>БЗКд3.р2</t>
  </si>
  <si>
    <t>Д3.4/1.4</t>
  </si>
  <si>
    <t>4 этаж</t>
  </si>
  <si>
    <t>КД4.1</t>
  </si>
  <si>
    <t>ТД1.4.1</t>
  </si>
  <si>
    <t>Д4.1/1.4</t>
  </si>
  <si>
    <t>ТД1.4.2</t>
  </si>
  <si>
    <t>Д4.1/2.4</t>
  </si>
  <si>
    <t>КД4.2</t>
  </si>
  <si>
    <t>ТД1.4.3</t>
  </si>
  <si>
    <t>Д4.2/1.4</t>
  </si>
  <si>
    <t>ТД1.4.4</t>
  </si>
  <si>
    <t>Д4.2/2.3</t>
  </si>
  <si>
    <t>ТД1.4.7</t>
  </si>
  <si>
    <t>Д4.2/3.3</t>
  </si>
  <si>
    <t>КД4.3</t>
  </si>
  <si>
    <t>ТД1.4.5</t>
  </si>
  <si>
    <t>Д4.3/1.4</t>
  </si>
  <si>
    <t>ТД1.4.6</t>
  </si>
  <si>
    <t>КД4.4</t>
  </si>
  <si>
    <t>ТД1.4.8</t>
  </si>
  <si>
    <t>Д4.4/1.4</t>
  </si>
  <si>
    <t>ТД1.4.9</t>
  </si>
  <si>
    <t>Д4.4/2.3</t>
  </si>
  <si>
    <t>КД4.5</t>
  </si>
  <si>
    <t>Д4.5/1.4</t>
  </si>
  <si>
    <t>ТД1.4.12</t>
  </si>
  <si>
    <t>КД4.6</t>
  </si>
  <si>
    <t>ТД1.4.13</t>
  </si>
  <si>
    <t>ТД1.4.15</t>
  </si>
  <si>
    <t>ТД1.4.16</t>
  </si>
  <si>
    <t>ИМ4.1</t>
  </si>
  <si>
    <t>КД4.р1</t>
  </si>
  <si>
    <t>ИМ4.2</t>
  </si>
  <si>
    <t>КД4.р2</t>
  </si>
  <si>
    <t>БПд4.1</t>
  </si>
  <si>
    <t>П4.2</t>
  </si>
  <si>
    <t>БПд4.2</t>
  </si>
  <si>
    <t>БЗКд4.2</t>
  </si>
  <si>
    <t>БПд4.р1</t>
  </si>
  <si>
    <t>БЗКд4.р1</t>
  </si>
  <si>
    <t>БПд4.р2</t>
  </si>
  <si>
    <t>БЗКд4.р2</t>
  </si>
  <si>
    <t>ДU2.17/2.4</t>
  </si>
  <si>
    <t>5 этаж</t>
  </si>
  <si>
    <t>КД5.1</t>
  </si>
  <si>
    <t>ТД1.5.1</t>
  </si>
  <si>
    <t>Д5.1/1.3</t>
  </si>
  <si>
    <t>ТД1.5.4</t>
  </si>
  <si>
    <t>Д5.1/2.3</t>
  </si>
  <si>
    <t>ТД1.5.6</t>
  </si>
  <si>
    <t>Д5.1/3.4</t>
  </si>
  <si>
    <t>КД5.2</t>
  </si>
  <si>
    <t>ТД1.5.2</t>
  </si>
  <si>
    <t>Д5.2/1.4</t>
  </si>
  <si>
    <t>ТД1.5.3</t>
  </si>
  <si>
    <t>КД5.3</t>
  </si>
  <si>
    <t>ТД1.5.5</t>
  </si>
  <si>
    <t>Д5.3/1.4</t>
  </si>
  <si>
    <t>КД5.4</t>
  </si>
  <si>
    <t>ТД1.5.10</t>
  </si>
  <si>
    <t>Д5.4/1.4</t>
  </si>
  <si>
    <t>КД5.5</t>
  </si>
  <si>
    <t>ТД1.5.7</t>
  </si>
  <si>
    <t>Д5.5/1.3</t>
  </si>
  <si>
    <t>ТД1.5.9</t>
  </si>
  <si>
    <t>ИМ5.1</t>
  </si>
  <si>
    <t>КД5.р1</t>
  </si>
  <si>
    <t>И5.4…И5.7</t>
  </si>
  <si>
    <t>ИМ5.2</t>
  </si>
  <si>
    <t>КД5.р2</t>
  </si>
  <si>
    <t>БПд5.1</t>
  </si>
  <si>
    <t>БПд5.2</t>
  </si>
  <si>
    <t>П5.р1</t>
  </si>
  <si>
    <t>БПд5.р1</t>
  </si>
  <si>
    <t>БЗКд5.р1</t>
  </si>
  <si>
    <t>П5.р2</t>
  </si>
  <si>
    <t>БПд5.р2</t>
  </si>
  <si>
    <t>БЗКд5.р2</t>
  </si>
  <si>
    <t>П5.2/3</t>
  </si>
  <si>
    <t>КД5.6</t>
  </si>
  <si>
    <t>Д5.2/2.4</t>
  </si>
  <si>
    <t>6 этаж</t>
  </si>
  <si>
    <t>КД6.1</t>
  </si>
  <si>
    <t>ТД1.6.1</t>
  </si>
  <si>
    <t>Д6.1/1.3</t>
  </si>
  <si>
    <t>ТД1.6.4</t>
  </si>
  <si>
    <t>Д6.1/2.3</t>
  </si>
  <si>
    <t>ТД1.6.6</t>
  </si>
  <si>
    <t>Д6.1/3.4</t>
  </si>
  <si>
    <t>КД6.2</t>
  </si>
  <si>
    <t>ТД1.6.2</t>
  </si>
  <si>
    <t>Д6.2/1.4</t>
  </si>
  <si>
    <t>ТД1.6.3</t>
  </si>
  <si>
    <t>КД6.3</t>
  </si>
  <si>
    <t>ТД1.6.5</t>
  </si>
  <si>
    <t>Д6.3/1.4</t>
  </si>
  <si>
    <t>ТД1.6.7</t>
  </si>
  <si>
    <t>Д6.3/2.4</t>
  </si>
  <si>
    <t>КД6.4</t>
  </si>
  <si>
    <t>ТД1.6.9</t>
  </si>
  <si>
    <t>ТД1.6.10</t>
  </si>
  <si>
    <t>ИМ6.1</t>
  </si>
  <si>
    <t>КД6.р1</t>
  </si>
  <si>
    <t>ИМ6.2</t>
  </si>
  <si>
    <t>КД6.р2</t>
  </si>
  <si>
    <t>БПд6.1</t>
  </si>
  <si>
    <t>БПд6.2</t>
  </si>
  <si>
    <t>П6.р1</t>
  </si>
  <si>
    <t>БПд6.р1</t>
  </si>
  <si>
    <t>БЗКд6.р1</t>
  </si>
  <si>
    <t>П6.р2</t>
  </si>
  <si>
    <t>БПд6.р2</t>
  </si>
  <si>
    <t>БЗКд6.р2</t>
  </si>
  <si>
    <t>Д6.2/2.4</t>
  </si>
  <si>
    <t>7 этаж</t>
  </si>
  <si>
    <t>КД7.1</t>
  </si>
  <si>
    <t>ТД1.7.1</t>
  </si>
  <si>
    <t>Д7.1/1.3</t>
  </si>
  <si>
    <t>ТД1.7.4</t>
  </si>
  <si>
    <t>Д7.1/2.3</t>
  </si>
  <si>
    <t>ТД1.7.6</t>
  </si>
  <si>
    <t>Д7.1/3.4</t>
  </si>
  <si>
    <t>КД7.2</t>
  </si>
  <si>
    <t>ТД1.7.2</t>
  </si>
  <si>
    <t>Д7.2/1.4</t>
  </si>
  <si>
    <t>ТД1.7.3</t>
  </si>
  <si>
    <t>КД7.3</t>
  </si>
  <si>
    <t>ТД1.7.5</t>
  </si>
  <si>
    <t>Д7.3/1.4</t>
  </si>
  <si>
    <t>ТД1.7.7</t>
  </si>
  <si>
    <t>Д7.3/2.4</t>
  </si>
  <si>
    <t>КД7.4</t>
  </si>
  <si>
    <t>ТД1.7.9</t>
  </si>
  <si>
    <t>ТД1.7.10</t>
  </si>
  <si>
    <t>ИМ7.1</t>
  </si>
  <si>
    <t>КД7.р1</t>
  </si>
  <si>
    <t>И7.4…И7.7</t>
  </si>
  <si>
    <t>ИМ7.2</t>
  </si>
  <si>
    <t>КД7.р2</t>
  </si>
  <si>
    <t>БПд7.1</t>
  </si>
  <si>
    <t>БПд7.2</t>
  </si>
  <si>
    <t>П7.р1</t>
  </si>
  <si>
    <t>БПд7.р1</t>
  </si>
  <si>
    <t>БЗКд7.р1</t>
  </si>
  <si>
    <t>П7.р2</t>
  </si>
  <si>
    <t>БПд7.р2</t>
  </si>
  <si>
    <t>БЗКд7.р2</t>
  </si>
  <si>
    <t>8 этаж</t>
  </si>
  <si>
    <t>КД8.1</t>
  </si>
  <si>
    <t>ТД1.8.1</t>
  </si>
  <si>
    <t>Д8.1/1.3</t>
  </si>
  <si>
    <t>ТД1.8.4</t>
  </si>
  <si>
    <t>Д8.1/2.3</t>
  </si>
  <si>
    <t>ТД1.8.6</t>
  </si>
  <si>
    <t>Д8.1/3.4</t>
  </si>
  <si>
    <t>КД8.2</t>
  </si>
  <si>
    <t>ТД1.8.2</t>
  </si>
  <si>
    <t>Д8.2/1.4</t>
  </si>
  <si>
    <t>ТД1.8.3</t>
  </si>
  <si>
    <t>КД8.3</t>
  </si>
  <si>
    <t>ТД1.8.5</t>
  </si>
  <si>
    <t>Д8.3/1.4</t>
  </si>
  <si>
    <t>ТД1.8.7</t>
  </si>
  <si>
    <t>Д8.3/2.4</t>
  </si>
  <si>
    <t>КД8.4</t>
  </si>
  <si>
    <t>ТД1.8.9</t>
  </si>
  <si>
    <t>ТД1.8.10</t>
  </si>
  <si>
    <t>ИМ8.1</t>
  </si>
  <si>
    <t>КД8.р1</t>
  </si>
  <si>
    <t>И8.4…И8.7</t>
  </si>
  <si>
    <t>ИМ8.2</t>
  </si>
  <si>
    <t>КД8.р2</t>
  </si>
  <si>
    <t>БПд8.1</t>
  </si>
  <si>
    <t>БПд8.2</t>
  </si>
  <si>
    <t>П8.р1</t>
  </si>
  <si>
    <t>БПд8.р1</t>
  </si>
  <si>
    <t>БЗКд8.р1</t>
  </si>
  <si>
    <t>П8.р2</t>
  </si>
  <si>
    <t>БПд8.р2</t>
  </si>
  <si>
    <t>БЗКд8.р2</t>
  </si>
  <si>
    <t>Д7.2/2.4</t>
  </si>
  <si>
    <t>Д8.2/2.4</t>
  </si>
  <si>
    <t>9 этаж</t>
  </si>
  <si>
    <t>КД9.1</t>
  </si>
  <si>
    <t>ТД1.9.1</t>
  </si>
  <si>
    <t>Д9.1/1.3</t>
  </si>
  <si>
    <t>ТД1.9.4</t>
  </si>
  <si>
    <t>Д9.1/2.3</t>
  </si>
  <si>
    <t>ТД1.9.6</t>
  </si>
  <si>
    <t>Д9.1/3.4</t>
  </si>
  <si>
    <t>КД9.2</t>
  </si>
  <si>
    <t>ТД1.9.2</t>
  </si>
  <si>
    <t>Д9.2/1.4</t>
  </si>
  <si>
    <t>ТД1.9.3</t>
  </si>
  <si>
    <t>КД9.3</t>
  </si>
  <si>
    <t>ТД1.9.5</t>
  </si>
  <si>
    <t>Д9.3/1.4</t>
  </si>
  <si>
    <t>ТД1.9.7</t>
  </si>
  <si>
    <t>Д9.3/2.4</t>
  </si>
  <si>
    <t>КД9.4</t>
  </si>
  <si>
    <t>ТД1.9.9</t>
  </si>
  <si>
    <t>ТД1.9.10</t>
  </si>
  <si>
    <t>ИМ9.1</t>
  </si>
  <si>
    <t>КД9.р1</t>
  </si>
  <si>
    <t>И9.4…И9.7</t>
  </si>
  <si>
    <t>ИМ9.2</t>
  </si>
  <si>
    <t>КД9.р2</t>
  </si>
  <si>
    <t>Д9.2/2.4</t>
  </si>
  <si>
    <t>10 этаж</t>
  </si>
  <si>
    <t>КД10.1</t>
  </si>
  <si>
    <t>ТД1.10.1</t>
  </si>
  <si>
    <t>КД10.2</t>
  </si>
  <si>
    <t>ТД1.10.3</t>
  </si>
  <si>
    <t>Д10.2/1.4</t>
  </si>
  <si>
    <t>ТД1.10.4</t>
  </si>
  <si>
    <t>КД10.3</t>
  </si>
  <si>
    <t>ТД1.10.2</t>
  </si>
  <si>
    <t>ТД1.10.5</t>
  </si>
  <si>
    <t>ТД1.10.7</t>
  </si>
  <si>
    <t>КД10.4</t>
  </si>
  <si>
    <t>ТД1.10.6</t>
  </si>
  <si>
    <t>ТД1.10.8</t>
  </si>
  <si>
    <t>Д10.4/2.4</t>
  </si>
  <si>
    <t>КД10.5</t>
  </si>
  <si>
    <t>ТД1.10.10</t>
  </si>
  <si>
    <t>ИМ10.1</t>
  </si>
  <si>
    <t>КД10.р1</t>
  </si>
  <si>
    <t>ИМ10.2</t>
  </si>
  <si>
    <t>КД10.р2</t>
  </si>
  <si>
    <t>БПд10.1</t>
  </si>
  <si>
    <t>БПд10.2</t>
  </si>
  <si>
    <t>П10.р1</t>
  </si>
  <si>
    <t>БПд10.р1</t>
  </si>
  <si>
    <t>БЗКд10.р1</t>
  </si>
  <si>
    <t>П10.р2</t>
  </si>
  <si>
    <t>БПд10.р2</t>
  </si>
  <si>
    <t>БЗКд10.р2</t>
  </si>
  <si>
    <t>Д10.1/1.4</t>
  </si>
  <si>
    <t>Факт. Длина</t>
  </si>
  <si>
    <t>11 этаж</t>
  </si>
  <si>
    <t>КД11.1</t>
  </si>
  <si>
    <t>ТД1.11.1</t>
  </si>
  <si>
    <t>Д11.1/1.3</t>
  </si>
  <si>
    <t>ТД1.11.4</t>
  </si>
  <si>
    <t>Д11.1/2.3</t>
  </si>
  <si>
    <t>ТД1.11.6</t>
  </si>
  <si>
    <t>Д11.1/3.4</t>
  </si>
  <si>
    <t>КД11.2</t>
  </si>
  <si>
    <t>ТД1.11.2</t>
  </si>
  <si>
    <t>Д11.2/1.4</t>
  </si>
  <si>
    <t>ТД1.11.3</t>
  </si>
  <si>
    <t>КД11.3</t>
  </si>
  <si>
    <t>ТД1.11.5</t>
  </si>
  <si>
    <t>Д11.3/1.4</t>
  </si>
  <si>
    <t>ТД1.11.7</t>
  </si>
  <si>
    <t>Д11.3/2.4</t>
  </si>
  <si>
    <t>КД11.4</t>
  </si>
  <si>
    <t>ТД1.11.9</t>
  </si>
  <si>
    <t>ТД1.11.10</t>
  </si>
  <si>
    <t>ИМ11.1</t>
  </si>
  <si>
    <t>КД11.р1</t>
  </si>
  <si>
    <t>ИМ11.2</t>
  </si>
  <si>
    <t>КД11.р2</t>
  </si>
  <si>
    <t>БПд11.1</t>
  </si>
  <si>
    <t>БПд11.2</t>
  </si>
  <si>
    <t>П11.р1</t>
  </si>
  <si>
    <t>БПд11.р1</t>
  </si>
  <si>
    <t>БЗКд11.р1</t>
  </si>
  <si>
    <t>П11.р2</t>
  </si>
  <si>
    <t>БПд11.р2</t>
  </si>
  <si>
    <t>БЗКд11.р2</t>
  </si>
  <si>
    <t>Д11.2/2.4</t>
  </si>
  <si>
    <t>ДU1.15/2.4</t>
  </si>
  <si>
    <t>12 этаж</t>
  </si>
  <si>
    <t>КД12.1</t>
  </si>
  <si>
    <t>ТД1.12.1</t>
  </si>
  <si>
    <t>Д12.1/1.3</t>
  </si>
  <si>
    <t>ТД1.12.4</t>
  </si>
  <si>
    <t>Д12.1/2.3</t>
  </si>
  <si>
    <t>ТД1.12.6</t>
  </si>
  <si>
    <t>Д12.1/3.4</t>
  </si>
  <si>
    <t>КД12.2</t>
  </si>
  <si>
    <t>ТД1.12.2</t>
  </si>
  <si>
    <t>Д12.2/1.4</t>
  </si>
  <si>
    <t>ТД1.12.3</t>
  </si>
  <si>
    <t>КД12.3</t>
  </si>
  <si>
    <t>ТД1.12.5</t>
  </si>
  <si>
    <t>Д12.3/1.4</t>
  </si>
  <si>
    <t>ТД1.12.7</t>
  </si>
  <si>
    <t>Д12.3/2.4</t>
  </si>
  <si>
    <t>КД12.4</t>
  </si>
  <si>
    <t>ТД1.12.9</t>
  </si>
  <si>
    <t>ТД1.12.10</t>
  </si>
  <si>
    <t>ИМ12.1</t>
  </si>
  <si>
    <t>КД12.р1</t>
  </si>
  <si>
    <t>ИМ12.2</t>
  </si>
  <si>
    <t>КД12.р2</t>
  </si>
  <si>
    <t>БПд12.1</t>
  </si>
  <si>
    <t>БПд12.2</t>
  </si>
  <si>
    <t>П12.р1</t>
  </si>
  <si>
    <t>БПд12.р1</t>
  </si>
  <si>
    <t>БЗКд12.р1</t>
  </si>
  <si>
    <t>П12.р2</t>
  </si>
  <si>
    <t>БПд12.р2</t>
  </si>
  <si>
    <t>БЗКд12.р2</t>
  </si>
  <si>
    <t>Д12.2/2.4</t>
  </si>
  <si>
    <t>13 этаж</t>
  </si>
  <si>
    <t>КД13.1</t>
  </si>
  <si>
    <t>ТД1.13.1</t>
  </si>
  <si>
    <t>Д13.1/1.3</t>
  </si>
  <si>
    <t>ТД1.13.4</t>
  </si>
  <si>
    <t>Д13.1/2.3</t>
  </si>
  <si>
    <t>ТД1.13.6</t>
  </si>
  <si>
    <t>Д13.1/3.4</t>
  </si>
  <si>
    <t>КД13.2</t>
  </si>
  <si>
    <t>ТД1.13.2</t>
  </si>
  <si>
    <t>Д13.2/1.4</t>
  </si>
  <si>
    <t>ТД1.13.3</t>
  </si>
  <si>
    <t>КД13.3</t>
  </si>
  <si>
    <t>ТД1.13.5</t>
  </si>
  <si>
    <t>Д13.3/1.4</t>
  </si>
  <si>
    <t>ТД1.13.7</t>
  </si>
  <si>
    <t>Д13.3/2.4</t>
  </si>
  <si>
    <t>КД13.4</t>
  </si>
  <si>
    <t>ТД1.13.9</t>
  </si>
  <si>
    <t>ТД1.13.10</t>
  </si>
  <si>
    <t>ИМ13.1</t>
  </si>
  <si>
    <t>КД13.р1</t>
  </si>
  <si>
    <t>ИМ13.2</t>
  </si>
  <si>
    <t>КД13.р2</t>
  </si>
  <si>
    <t>БПд13.1</t>
  </si>
  <si>
    <t>БПд13.2</t>
  </si>
  <si>
    <t>П13.р1</t>
  </si>
  <si>
    <t>БПд13.р1</t>
  </si>
  <si>
    <t>БЗКд13.р1</t>
  </si>
  <si>
    <t>П13.р2</t>
  </si>
  <si>
    <t>БПд13.р2</t>
  </si>
  <si>
    <t>БЗКд13.р2</t>
  </si>
  <si>
    <t>Д13.2/2.4</t>
  </si>
  <si>
    <t>14 этаж</t>
  </si>
  <si>
    <t>КД14.1</t>
  </si>
  <si>
    <t>ТД1.14.1</t>
  </si>
  <si>
    <t>Д14.1/1.3</t>
  </si>
  <si>
    <t>ТД1.14.4</t>
  </si>
  <si>
    <t>Д14.1/2.3</t>
  </si>
  <si>
    <t>ТД1.14.6</t>
  </si>
  <si>
    <t>Д14.1/3.4</t>
  </si>
  <si>
    <t>КД14.2</t>
  </si>
  <si>
    <t>ТД1.14.2</t>
  </si>
  <si>
    <t>Д14.2/1.4</t>
  </si>
  <si>
    <t>ТД1.14.3</t>
  </si>
  <si>
    <t>КД14.3</t>
  </si>
  <si>
    <t>ТД1.14.5</t>
  </si>
  <si>
    <t>Д14.3/1.4</t>
  </si>
  <si>
    <t>ТД1.14.7</t>
  </si>
  <si>
    <t>Д14.3/2.4</t>
  </si>
  <si>
    <t>КД14.4</t>
  </si>
  <si>
    <t>ТД1.14.9</t>
  </si>
  <si>
    <t>ТД1.14.10</t>
  </si>
  <si>
    <t>ИМ14.1</t>
  </si>
  <si>
    <t>КД14.р1</t>
  </si>
  <si>
    <t>ИМ14.2</t>
  </si>
  <si>
    <t>КД14.р2</t>
  </si>
  <si>
    <t>Д14.2/2.4</t>
  </si>
  <si>
    <t>15 этаж</t>
  </si>
  <si>
    <t>КД15.1</t>
  </si>
  <si>
    <t>ТД1.15.1</t>
  </si>
  <si>
    <t>Д15.1/1.3</t>
  </si>
  <si>
    <t>ТД1.15.4</t>
  </si>
  <si>
    <t>Д15.1/2.3</t>
  </si>
  <si>
    <t>ТД1.15.6</t>
  </si>
  <si>
    <t>Д15.1/3.4</t>
  </si>
  <si>
    <t>КД15.2</t>
  </si>
  <si>
    <t>ТД1.15.2</t>
  </si>
  <si>
    <t>Д15.2/1.4</t>
  </si>
  <si>
    <t>ТД1.15.3</t>
  </si>
  <si>
    <t>КД15.3</t>
  </si>
  <si>
    <t>ТД1.15.5</t>
  </si>
  <si>
    <t>Д15.3/1.4</t>
  </si>
  <si>
    <t>ТД1.15.7</t>
  </si>
  <si>
    <t>Д15.3/2.4</t>
  </si>
  <si>
    <t>КД15.4</t>
  </si>
  <si>
    <t>ТД1.15.9</t>
  </si>
  <si>
    <t>ТД1.15.10</t>
  </si>
  <si>
    <t>ИМ15.1</t>
  </si>
  <si>
    <t>КД15.р1</t>
  </si>
  <si>
    <t>ИМ15.2</t>
  </si>
  <si>
    <t>КД15.р2</t>
  </si>
  <si>
    <t>Д15.2/2.4</t>
  </si>
  <si>
    <t>16 этаж</t>
  </si>
  <si>
    <t>КД16.1</t>
  </si>
  <si>
    <t>ТД1.16.1</t>
  </si>
  <si>
    <t>Д16.1/1.3</t>
  </si>
  <si>
    <t>ТД1.16.4</t>
  </si>
  <si>
    <t>Д16.1/2.3</t>
  </si>
  <si>
    <t>ТД1.16.6</t>
  </si>
  <si>
    <t>Д16.1/3.4</t>
  </si>
  <si>
    <t>КД16.2</t>
  </si>
  <si>
    <t>ТД1.16.2</t>
  </si>
  <si>
    <t>Д16.2/1.4</t>
  </si>
  <si>
    <t>ТД1.16.3</t>
  </si>
  <si>
    <t>КД16.3</t>
  </si>
  <si>
    <t>ТД1.16.5</t>
  </si>
  <si>
    <t>Д16.3/1.4</t>
  </si>
  <si>
    <t>ТД1.16.7</t>
  </si>
  <si>
    <t>Д16.3/2.4</t>
  </si>
  <si>
    <t>КД16.4</t>
  </si>
  <si>
    <t>ТД1.16.9</t>
  </si>
  <si>
    <t>ТД1.16.10</t>
  </si>
  <si>
    <t>ИМ16.1</t>
  </si>
  <si>
    <t>КД16.р1</t>
  </si>
  <si>
    <t>ИМ16.2</t>
  </si>
  <si>
    <t>КД16.р2</t>
  </si>
  <si>
    <t>Д16.2/2.4</t>
  </si>
  <si>
    <t>Факт.Длина</t>
  </si>
  <si>
    <t>с опуском</t>
  </si>
  <si>
    <t>17 этаж</t>
  </si>
  <si>
    <t>КД17.1</t>
  </si>
  <si>
    <t>ТД1.17.1</t>
  </si>
  <si>
    <t>Д17.1/1.4</t>
  </si>
  <si>
    <t>ТД1.17.6</t>
  </si>
  <si>
    <t>Д17.1/2.3</t>
  </si>
  <si>
    <t>ТД1.17.9</t>
  </si>
  <si>
    <t>Д17.1/3.3</t>
  </si>
  <si>
    <t>КД17.2</t>
  </si>
  <si>
    <t>ТД1.17.2</t>
  </si>
  <si>
    <t>ТД1.17.5</t>
  </si>
  <si>
    <t>КД17.3</t>
  </si>
  <si>
    <t>ТД1.17.3</t>
  </si>
  <si>
    <t>ТД1.17.13</t>
  </si>
  <si>
    <t>КД17.4</t>
  </si>
  <si>
    <t>ТД1.17.4</t>
  </si>
  <si>
    <t>ТД1.17.22</t>
  </si>
  <si>
    <t>КД17.5</t>
  </si>
  <si>
    <t>ТД1.17.7</t>
  </si>
  <si>
    <t>Д17.5/1.4</t>
  </si>
  <si>
    <t>ТД1.17.8</t>
  </si>
  <si>
    <t>КД17.6</t>
  </si>
  <si>
    <t>ТД1.17.14</t>
  </si>
  <si>
    <t>Д17.6/1.4</t>
  </si>
  <si>
    <t>ТД1.17.15</t>
  </si>
  <si>
    <t>Д17.6/2.4</t>
  </si>
  <si>
    <t>КД17.7</t>
  </si>
  <si>
    <t>ТД1.17.17</t>
  </si>
  <si>
    <t>ТД1.17.21</t>
  </si>
  <si>
    <t>КД17.8</t>
  </si>
  <si>
    <t>ТД1.17.18</t>
  </si>
  <si>
    <t>ТД1.17.20</t>
  </si>
  <si>
    <t>КД17.9</t>
  </si>
  <si>
    <t>ТД1.17.11</t>
  </si>
  <si>
    <t>Д17.9/1.4</t>
  </si>
  <si>
    <t>КД17.10</t>
  </si>
  <si>
    <t>ТД1.17.10</t>
  </si>
  <si>
    <t>Д17.10/1.4</t>
  </si>
  <si>
    <t>ТД1.17.19</t>
  </si>
  <si>
    <t>КД17.11</t>
  </si>
  <si>
    <t>ТД1.17.12</t>
  </si>
  <si>
    <t>Д17.11/1.4</t>
  </si>
  <si>
    <t>ИМ17.1</t>
  </si>
  <si>
    <t>КД17.р1</t>
  </si>
  <si>
    <t>ИМ17.2</t>
  </si>
  <si>
    <t>КД17.р2</t>
  </si>
  <si>
    <t>КД17.р3</t>
  </si>
  <si>
    <t>БПд17.1</t>
  </si>
  <si>
    <t>П17.2</t>
  </si>
  <si>
    <t>БПд17.2</t>
  </si>
  <si>
    <t>БЗКд17.2</t>
  </si>
  <si>
    <t>БПд17.3</t>
  </si>
  <si>
    <t>П17.4</t>
  </si>
  <si>
    <t>БПд17.4</t>
  </si>
  <si>
    <t>БЗКд17.4</t>
  </si>
  <si>
    <t>П17.р1</t>
  </si>
  <si>
    <t>БПд17.р1</t>
  </si>
  <si>
    <t>БЗКд17.р1</t>
  </si>
  <si>
    <t>П17.р2</t>
  </si>
  <si>
    <t>БПд17.р2</t>
  </si>
  <si>
    <t>БЗКд17.р2</t>
  </si>
  <si>
    <t>П17.р3</t>
  </si>
  <si>
    <t>БПд17.р3</t>
  </si>
  <si>
    <t>БЗКд17.р3</t>
  </si>
  <si>
    <t>ТД1.17.23</t>
  </si>
  <si>
    <t>Д17.3/1.3</t>
  </si>
  <si>
    <t>Д17.10/2.4</t>
  </si>
  <si>
    <t>Д17.3/2.4</t>
  </si>
  <si>
    <t>Д17.3/2.5</t>
  </si>
  <si>
    <t>Д17.11/1.5</t>
  </si>
  <si>
    <t>18 этаж</t>
  </si>
  <si>
    <t>КД18.1</t>
  </si>
  <si>
    <t>ТД1.18.1</t>
  </si>
  <si>
    <t>Д18.1/1.4</t>
  </si>
  <si>
    <t>ТД1.18.6</t>
  </si>
  <si>
    <t>Д18.1/2.4</t>
  </si>
  <si>
    <t>КД18.2</t>
  </si>
  <si>
    <t>ТД1.18.2</t>
  </si>
  <si>
    <t>ТД1.18.3</t>
  </si>
  <si>
    <t>КД18.3</t>
  </si>
  <si>
    <t>ТД1.18.4</t>
  </si>
  <si>
    <t>ТД1.18.11</t>
  </si>
  <si>
    <t>Д18.3/2.4</t>
  </si>
  <si>
    <t>КД18.4</t>
  </si>
  <si>
    <t>ТД1.18.5</t>
  </si>
  <si>
    <t>Д18.4/1.3</t>
  </si>
  <si>
    <t>ТД1.18.8</t>
  </si>
  <si>
    <t>Д18.4/2.3</t>
  </si>
  <si>
    <t>ТД1.18.10</t>
  </si>
  <si>
    <t>Д18.4/3.4</t>
  </si>
  <si>
    <t>КД18.5</t>
  </si>
  <si>
    <t>ТД1.18.7</t>
  </si>
  <si>
    <t>ТД1.18.12</t>
  </si>
  <si>
    <t>Д18.5/2.4</t>
  </si>
  <si>
    <t>ТД1.18.9</t>
  </si>
  <si>
    <t>Д18.5/1.4</t>
  </si>
  <si>
    <t>КД18.6</t>
  </si>
  <si>
    <t>ТД1.18.13</t>
  </si>
  <si>
    <t>Д18.6/1.4</t>
  </si>
  <si>
    <t>ТД1.18.19</t>
  </si>
  <si>
    <t>КД18.7</t>
  </si>
  <si>
    <t>ТД1.18.14</t>
  </si>
  <si>
    <t>Д18.7/1.4</t>
  </si>
  <si>
    <t>ТД1.18.16</t>
  </si>
  <si>
    <t>ТД1.18.18</t>
  </si>
  <si>
    <t>КД18.8</t>
  </si>
  <si>
    <t>ТД1.18.17</t>
  </si>
  <si>
    <t>Д18.8/1.4</t>
  </si>
  <si>
    <t>ТД1.18.20</t>
  </si>
  <si>
    <t>Д18.8/2.4</t>
  </si>
  <si>
    <t>ИМ18.1</t>
  </si>
  <si>
    <t>КД18.р1</t>
  </si>
  <si>
    <t>И18.8…И18.11</t>
  </si>
  <si>
    <t>ИМ18.2</t>
  </si>
  <si>
    <t>КД18.р2</t>
  </si>
  <si>
    <t>БПд18.1</t>
  </si>
  <si>
    <t>БЗКд18.1</t>
  </si>
  <si>
    <t>БПд18.2</t>
  </si>
  <si>
    <t>БПд18.3</t>
  </si>
  <si>
    <t>П18.р1</t>
  </si>
  <si>
    <t>БПд18.р1</t>
  </si>
  <si>
    <t>БЗКд18.р1</t>
  </si>
  <si>
    <t>П18.р2</t>
  </si>
  <si>
    <t>БПд18.р2</t>
  </si>
  <si>
    <t>Д18.2/1.4</t>
  </si>
  <si>
    <t>Д18.2/2.4</t>
  </si>
  <si>
    <t>Д18.3/1.4</t>
  </si>
  <si>
    <t>И17.8…И17.11</t>
  </si>
  <si>
    <t>П17.1/6</t>
  </si>
  <si>
    <t>КПСнг(А)-FRHF 1х2х0,76</t>
  </si>
  <si>
    <t>КПСнг(А)-FRHF 1х2х0,77</t>
  </si>
  <si>
    <t>считыватель</t>
  </si>
  <si>
    <t>замок</t>
  </si>
  <si>
    <t>&gt;</t>
  </si>
  <si>
    <t>м</t>
  </si>
  <si>
    <t>кв.мм</t>
  </si>
  <si>
    <t>&lt;</t>
  </si>
  <si>
    <t>КПСнг(А)-FRHF 1х2х1,5</t>
  </si>
  <si>
    <t>ПU1.5/1</t>
  </si>
  <si>
    <t>П1.1/1</t>
  </si>
  <si>
    <t>П2.1/1</t>
  </si>
  <si>
    <t>в кабель-канале 100х60</t>
  </si>
  <si>
    <t>в кабель-канале 40х17</t>
  </si>
  <si>
    <t>ПU2.4</t>
  </si>
  <si>
    <t>БЗКдU2.4</t>
  </si>
  <si>
    <t>Д4.3/2.4</t>
  </si>
  <si>
    <t>П5.1.1</t>
  </si>
  <si>
    <t>П5.1/1</t>
  </si>
  <si>
    <t>П5.2.1</t>
  </si>
  <si>
    <t>П5.2/6</t>
  </si>
  <si>
    <t>Д10.3/1.4</t>
  </si>
  <si>
    <t>П13.1.1</t>
  </si>
  <si>
    <t>БЗКд13.1.2</t>
  </si>
  <si>
    <t>П13.2.1</t>
  </si>
  <si>
    <t>БЗКд13.2.1</t>
  </si>
  <si>
    <t>П17.1.1</t>
  </si>
  <si>
    <t>Д17.8/1.3</t>
  </si>
  <si>
    <t>Д17.8/2.3</t>
  </si>
  <si>
    <t>Д17.7/1.4</t>
  </si>
  <si>
    <t>Д17.7/2.4</t>
  </si>
  <si>
    <t>П17.3.1</t>
  </si>
  <si>
    <t>КД18.9</t>
  </si>
  <si>
    <t>Д18.7/2.4</t>
  </si>
  <si>
    <t>Д18.9/1.4</t>
  </si>
  <si>
    <t>Д18.9/3.3</t>
  </si>
  <si>
    <t>Д18.9/2.3</t>
  </si>
  <si>
    <t>бирки</t>
  </si>
  <si>
    <t>наконечники</t>
  </si>
  <si>
    <t>Д5.5/2.4</t>
  </si>
  <si>
    <t>Д5.5/3.3</t>
  </si>
  <si>
    <t>BC5E-4-LSHF</t>
  </si>
  <si>
    <t>ДU3.1/1.1...  ДU3.1/1.3</t>
  </si>
  <si>
    <t>ДU3.1/2.1... ДU3.1/2.3</t>
  </si>
  <si>
    <t>ДU3.2/1.1... ДU3.2/1.3</t>
  </si>
  <si>
    <t>ДU3.2/2.1... ДU3.2/2.3</t>
  </si>
  <si>
    <t>ДU3.3/1.1... ДU3.3/1.3</t>
  </si>
  <si>
    <t>ДU3.3/2.1... ДU3.3/2.3</t>
  </si>
  <si>
    <t>ДU3.4/1.1... ДU3.4/1.3</t>
  </si>
  <si>
    <t>ДU3.4/2.1... ДU3.4/2.3</t>
  </si>
  <si>
    <t>ДU3.5/1.1... ДU3.5/1.2</t>
  </si>
  <si>
    <t>ДU3.5/2.1... ДU3.5/2.2</t>
  </si>
  <si>
    <t>ДU3.6/1.1... ДU3.6/1.3</t>
  </si>
  <si>
    <t>ДU3.6/2.1... ДU3.6/2.3</t>
  </si>
  <si>
    <t>ДU3.7/1.1... ДU3.7/1.3</t>
  </si>
  <si>
    <t>ДU3.7/2.1... ДU3.7/2.3</t>
  </si>
  <si>
    <t>ДU3.8/1.1... ДU3.8/1.3</t>
  </si>
  <si>
    <t>ДU3.8/2.1... ДU3.8/2.3</t>
  </si>
  <si>
    <t>ДU3.9/1.1... ДU3.9/1.3</t>
  </si>
  <si>
    <t>ДU3.9/2.1... ДU3.9/2.3</t>
  </si>
  <si>
    <t>ДU3.10/1.1... ДU3.10/1.3</t>
  </si>
  <si>
    <t>ДU3.10/2.1... ДU3.10/2.3</t>
  </si>
  <si>
    <t>ДU3.11/2.1... ДU3.11/2.3</t>
  </si>
  <si>
    <t>ДU3.12/1.1... ДU3.12/1.3</t>
  </si>
  <si>
    <t>ДU3.12/2.1... ДU3.12/2.3</t>
  </si>
  <si>
    <t>ДU3.13/1.1... ДU3.13/1.3</t>
  </si>
  <si>
    <t>ДU3.13/2.1... ДU3.13/2.3</t>
  </si>
  <si>
    <t>ДU3.14/1.1... ДU3.14/1.3</t>
  </si>
  <si>
    <t>ДU3.15/1.1... ДU3.15/1.3</t>
  </si>
  <si>
    <t>ДU3.15/2.1... ДU3.15/2.3</t>
  </si>
  <si>
    <t>ДU3.16/1.1... ДU3.16/1.3</t>
  </si>
  <si>
    <t>ДU3.16/2.1... ДU3.16/2.2</t>
  </si>
  <si>
    <t>ДU3.18/2.1... ДU3.18/2.3</t>
  </si>
  <si>
    <t>ДU3.19/1.1... ДU3.19/1.3</t>
  </si>
  <si>
    <t>ДU3.19/2.1... ДU3.19/2.3</t>
  </si>
  <si>
    <t>ДU3.20/1.1... ДU3.20/1.3</t>
  </si>
  <si>
    <t>ДU3.20/2.1... ДU3.20/2.3</t>
  </si>
  <si>
    <t>ДU3.21/1.1... ДU3.21/1.3</t>
  </si>
  <si>
    <t>ДU3.21/2.1... ДU3.21/2.3</t>
  </si>
  <si>
    <t>ДU3.22/1.1... ДU3.22/1.3</t>
  </si>
  <si>
    <t>ДU3.22/2.1... ДU3.22/2.3</t>
  </si>
  <si>
    <t>ДU3.23/1.1... ДU3.23/1.3</t>
  </si>
  <si>
    <t>ДU3.23/2.1... ДU3.23/2.3</t>
  </si>
  <si>
    <t>ПU3.1/1...  ПU3.1/2</t>
  </si>
  <si>
    <t>ПU3.1/3... ПU3.1/4</t>
  </si>
  <si>
    <t>ПU3.1/5... ПU3.1/6</t>
  </si>
  <si>
    <t>ПU3.2/1...  ПU3.2/2</t>
  </si>
  <si>
    <t>ПU3.2/6... ПU3.2/7</t>
  </si>
  <si>
    <t>ПU3.3/1...  ПU3.3/2</t>
  </si>
  <si>
    <t>ПU3.3/3... ПU3.3/4</t>
  </si>
  <si>
    <t>ПU3.3/5... ПU3.3/8</t>
  </si>
  <si>
    <t>ПU3.4/1...  ПU3.4/2</t>
  </si>
  <si>
    <t>ПU3.4/3...  ПU3.4/4</t>
  </si>
  <si>
    <t>ПU3.5/1...  ПU3.5/2</t>
  </si>
  <si>
    <t>ПU3.5/3... ПU3.5/4</t>
  </si>
  <si>
    <t>ПU3.5/5... ПU3.5/6</t>
  </si>
  <si>
    <t>ПU3.6/1...  ПU3.6/3</t>
  </si>
  <si>
    <t>ПU3.6/7... ПU3.6/8</t>
  </si>
  <si>
    <t>ПU3.7/1...  ПU3.7/2</t>
  </si>
  <si>
    <t>ПU3.7/3... ПU3.7/4</t>
  </si>
  <si>
    <t>ПU3.7/5... ПU3.7/6</t>
  </si>
  <si>
    <t>ПU3.8/1...  ПU3.8/2</t>
  </si>
  <si>
    <t>ПU3.8/3...  ПU3.8/4</t>
  </si>
  <si>
    <t>ПU3.8/5...  ПU3.8/6</t>
  </si>
  <si>
    <t>ДU2.1/1.1... ДU2.1/1.3</t>
  </si>
  <si>
    <t>ДU2.1/2.1... ДU2.1/2.3</t>
  </si>
  <si>
    <t>ДU2.2/1.1... ДU2.2/1.3</t>
  </si>
  <si>
    <t>ДU2.2/2.1... ДU2.2/2.3</t>
  </si>
  <si>
    <t>ДU2.3/1.1... ДU2.3/1.3</t>
  </si>
  <si>
    <t>ДU2.3/2.1... ДU2.3/2.3</t>
  </si>
  <si>
    <t>ДU2.4/2.1... ДU2.4/2.2</t>
  </si>
  <si>
    <t>ДU2.4/3.1... ДU2.4/3.2</t>
  </si>
  <si>
    <t>ДU2.5/1.1... ДU2.5/1.3</t>
  </si>
  <si>
    <t>ДU2.5/2.1... ДU2.5/2.3</t>
  </si>
  <si>
    <t>ДU2.6/1.1... ДU2.6/1.3</t>
  </si>
  <si>
    <t>ДU2.6/2.1... ДU2.6/2.3</t>
  </si>
  <si>
    <t>ДU2.7/1.1... ДU2.7/1.3</t>
  </si>
  <si>
    <t>ДU2.8/2.1... ДU2.8/2.3</t>
  </si>
  <si>
    <t>ДU2.9/1.1... ДU2.9/1.3</t>
  </si>
  <si>
    <t>ДU2.9/2.1... ДU2.9/2.3</t>
  </si>
  <si>
    <t>ДU2.10/1.1... ДU2.10/1.3</t>
  </si>
  <si>
    <t>ДU2.10/2.1... ДU2.10/2.3</t>
  </si>
  <si>
    <t>ДU2.11/1.1... ДU2.11/1.3</t>
  </si>
  <si>
    <t>ДU2.11/2.1... ДU2.11/2.3</t>
  </si>
  <si>
    <t>ДU2.12/1.1... ДU2.12/1.3</t>
  </si>
  <si>
    <t>ДU2.12/2.1... ДU2.12/2.3</t>
  </si>
  <si>
    <t>ДU2.13/1.1... ДU2.13/1.3</t>
  </si>
  <si>
    <t>ДU2.13/2.1... ДU2.13/2.3</t>
  </si>
  <si>
    <t>ДU2.14/1.1... ДU2.14/1.3</t>
  </si>
  <si>
    <t>ДU2.14/2.1... ДU2.14/2.3</t>
  </si>
  <si>
    <t>ДU2.15/1.1... ДU2.15/1.3</t>
  </si>
  <si>
    <t>ДU2.15/2.1... ДU2.15/2.3</t>
  </si>
  <si>
    <t>ДU2.16/1.1... ДU2.16/1.3</t>
  </si>
  <si>
    <t>ДU2.16/2.1... ДU2.16/2.3</t>
  </si>
  <si>
    <t>ДU2.17/1.1... ДU2.17/1.3</t>
  </si>
  <si>
    <t>ДU2.17/2.1... ДU2.17/2.3</t>
  </si>
  <si>
    <t>ДU2.18/1.1... ДU2.18/1.2</t>
  </si>
  <si>
    <t>ДU2.18/2.1... ДU2.18/2.3</t>
  </si>
  <si>
    <t>ДU2.18/3.1... ДU2.18/3.2</t>
  </si>
  <si>
    <t>ДU2.19/1.1... ДU2.19/1.3</t>
  </si>
  <si>
    <t>ДU2.19/2.1... ДU2.19/2.3</t>
  </si>
  <si>
    <t>ДU2.20/1.1... ДU2.20/1.3</t>
  </si>
  <si>
    <t>ДU2.20/2.1... ДU2.20/2.3</t>
  </si>
  <si>
    <t>ДU2.21/1.1... ДU2.21/1.3</t>
  </si>
  <si>
    <t>ДU2.21/2.1... ДU2.21/2.3</t>
  </si>
  <si>
    <t>ДU2.22/1.1... ДU2.22/1.3</t>
  </si>
  <si>
    <t>ДU2.22/2.1... ДU2.22/2.3</t>
  </si>
  <si>
    <t>ПU2.1/3... ПU2.1/4</t>
  </si>
  <si>
    <t>ПU2.1/5... ПU2.1/6</t>
  </si>
  <si>
    <t>ПU2.2/4... ПU2.2/5</t>
  </si>
  <si>
    <t>ПU2.2/6... ПU2.2/7</t>
  </si>
  <si>
    <t>ПU2.3/1... ПU2.3/2</t>
  </si>
  <si>
    <t>ПU2.3/3... ПU2.3/4</t>
  </si>
  <si>
    <t>ПU2.4/1...  ПU2.4/2</t>
  </si>
  <si>
    <t>ПU2.4/3...  ПU2.4/4</t>
  </si>
  <si>
    <t>ПU2.5/1...  ПU2.5/2</t>
  </si>
  <si>
    <t>ПU2.5/3...  ПU2.5/4</t>
  </si>
  <si>
    <t>ПU2.5/5... ПU2.5/6</t>
  </si>
  <si>
    <t>ПU2.6/1... ПU2.6/2</t>
  </si>
  <si>
    <t>ПU2.6/3... ПU2.6/4</t>
  </si>
  <si>
    <t>ПU2.7/4... ПU2.7/5</t>
  </si>
  <si>
    <t>ПU2.7/6... ПU2.7/7</t>
  </si>
  <si>
    <t>ПU2.8/1... ПU2.8/2</t>
  </si>
  <si>
    <t>ПU2.8/3... ПU2.8/4</t>
  </si>
  <si>
    <t>ДU1.1/1.1... ДU1.1/1.3</t>
  </si>
  <si>
    <t>ДU1.1/2.1... ДU1.1/2.3</t>
  </si>
  <si>
    <t>ДU1.2/1.1... ДU1.2/1.3</t>
  </si>
  <si>
    <t>ДU1.2/2.1... ДU1.2/2.3</t>
  </si>
  <si>
    <t>ДU1.3/1.1... ДU1.3/1.3</t>
  </si>
  <si>
    <t>ДU1.3/2.1... ДU1.3/2.3</t>
  </si>
  <si>
    <t>ДU1.4/1.1... ДU1.4/1.3</t>
  </si>
  <si>
    <t>ДU1.4/3.1... ДU1.4/3.2</t>
  </si>
  <si>
    <t>ДU1.5/1.1... ДU1.5/1.3</t>
  </si>
  <si>
    <t>ДU1.5/2.1... ДU1.5/2.3</t>
  </si>
  <si>
    <t>ДU1.6/1.1... ДU1.6/1.2</t>
  </si>
  <si>
    <t>ДU1.6/2.1... ДU1.6/2.3</t>
  </si>
  <si>
    <t>ДU1.6/3.1... ДU1.6/3.2</t>
  </si>
  <si>
    <t>ДU1.7/1.1... ДU1.7/1.3</t>
  </si>
  <si>
    <t>ДU1.7/2.1... ДU1.7/2.3</t>
  </si>
  <si>
    <t>ДU1.8/1.1... ДU1.8/1.3</t>
  </si>
  <si>
    <t>ДU1.8/2.1... ДU1.8/2.3</t>
  </si>
  <si>
    <t>ДU1.9/1.1... ДU1.9/1.3</t>
  </si>
  <si>
    <t>ДU1.9/2.1... ДU1.9/2.3</t>
  </si>
  <si>
    <t>ДU1.10/1.1... ДU1.10/1.3</t>
  </si>
  <si>
    <t>ДU1.10/2.1... ДU1.10/2.3</t>
  </si>
  <si>
    <t>ДU1.11/1.1... ДU1.11/1.3</t>
  </si>
  <si>
    <t>ДU1.12/1.1... ДU1.12/1.3</t>
  </si>
  <si>
    <t>ДU1.12/2.1... ДU1.12/2.2</t>
  </si>
  <si>
    <t>ДU1.12/3.1... ДU1.12/3.3</t>
  </si>
  <si>
    <t>ДU1.13/1.1... ДU1.13/1.2</t>
  </si>
  <si>
    <t>ДU1.13/2.1... ДU1.13/2.3</t>
  </si>
  <si>
    <t>ДU1.13/3.1... ДU1.13/3.2</t>
  </si>
  <si>
    <t>ДU1.14/1.1... ДU1.14/1.3</t>
  </si>
  <si>
    <t>ДU1.14/2.1... ДU1.14/2.3</t>
  </si>
  <si>
    <t>ДU1.15/1.1... ДU1.15/1.3</t>
  </si>
  <si>
    <t>ПU1.1/1... ПU1.1/2</t>
  </si>
  <si>
    <t>ПU1.1/3... ПU1.1/4</t>
  </si>
  <si>
    <t>ПU1.1/5... ПU1.1/6</t>
  </si>
  <si>
    <t>ПU1.2/1... ПU1.2/2</t>
  </si>
  <si>
    <t>ПU1.2/3... ПU1.2/4</t>
  </si>
  <si>
    <t>ПU1.4/1... ПU1.4/2</t>
  </si>
  <si>
    <t>ПU1.4/3... ПU1.4/4</t>
  </si>
  <si>
    <t>ПU1.4/5... ПU1.4/6</t>
  </si>
  <si>
    <t>ПU1.5/5... ПU1.5/7</t>
  </si>
  <si>
    <t>ПU1.6/1... ПU1.6/2</t>
  </si>
  <si>
    <t>ПU1.6/3... ПU1.6/4</t>
  </si>
  <si>
    <t>Д1.1/1.1... Д1.1/1.2</t>
  </si>
  <si>
    <t>Д1.2/1.1... Д1.2/1.2</t>
  </si>
  <si>
    <t>Д1.2/2.1... Д1.2/2.3</t>
  </si>
  <si>
    <t>Д1.2/3.1... Д1.2/3.2</t>
  </si>
  <si>
    <t>Д1.3/1.1... Д1.3/1.3</t>
  </si>
  <si>
    <t>Д1.3/2.1... Д1.3/2.3</t>
  </si>
  <si>
    <t>Д1.4/1.1... Д1.4/1.3</t>
  </si>
  <si>
    <t>Д1.4/2.1... Д1.4/2.2</t>
  </si>
  <si>
    <t>Д1.5/1.1... Д1.5/1.3</t>
  </si>
  <si>
    <t>Д1.5/2.1... Д1.5/2.2</t>
  </si>
  <si>
    <t>Д1.6/1.1... Д1.6/1.3</t>
  </si>
  <si>
    <t>И1.1... И1.4</t>
  </si>
  <si>
    <t>И1.5... И1.8</t>
  </si>
  <si>
    <t>П1.1/5... П1.1/6</t>
  </si>
  <si>
    <t>П1.2/1... П1.2/2</t>
  </si>
  <si>
    <t>Д2.1/1.1... Д2.1/1.3</t>
  </si>
  <si>
    <t>Д2.2/1.1... Д2.2/1.2</t>
  </si>
  <si>
    <t>Д2.2/2.1... Д2.2/2.3</t>
  </si>
  <si>
    <t>Д2.2/3.1... Д2.2/3.2</t>
  </si>
  <si>
    <t>Д2.3/1.1... Д2.3/1.3</t>
  </si>
  <si>
    <t>Д2.3/2.1... Д2.3/2.3</t>
  </si>
  <si>
    <t>Д2.4/1.1... Д2.4/1.2</t>
  </si>
  <si>
    <t>Д2.4/2.1... Д2.4/2.2</t>
  </si>
  <si>
    <t>Д2.5/1.1... Д2.5/1.3</t>
  </si>
  <si>
    <t>И2.1... И2.3</t>
  </si>
  <si>
    <t>И2.4... И2.7</t>
  </si>
  <si>
    <t>П2.2/1... П2.2/2</t>
  </si>
  <si>
    <t>Д3.1/1.1... Д3.1/1.2</t>
  </si>
  <si>
    <t>Д3.1/2.1... Д3.1/2.2</t>
  </si>
  <si>
    <t>Д3.3/3.1... Д3.3/3.2</t>
  </si>
  <si>
    <t>Д3.2/1.1... Д3.2/1.2</t>
  </si>
  <si>
    <t>Д3.2/2.1... Д3.2/2.3</t>
  </si>
  <si>
    <t>Д3.3/1.1... Д3.3/1.2</t>
  </si>
  <si>
    <t>Д3.3/2.1... Д3.3/2.3</t>
  </si>
  <si>
    <t>Д3.1/3.1... Д3.1/3.3</t>
  </si>
  <si>
    <t>Д3.4/1.1... Д3.4/13</t>
  </si>
  <si>
    <t>Д3.5/1.1... Д3.5/1.2</t>
  </si>
  <si>
    <t>Д3.5/2.1... Д3.5/2.2</t>
  </si>
  <si>
    <t>Д3.5/3.1... Д3.5/3.2</t>
  </si>
  <si>
    <t>Д3.6/1.1... Д3.6/1.3</t>
  </si>
  <si>
    <t>Д3.7/1.1... Д3.7/1.2</t>
  </si>
  <si>
    <t>Д3.7/2.1... Д3.7/2.3</t>
  </si>
  <si>
    <t>И3.1... И3.4</t>
  </si>
  <si>
    <t>И3.5... И3.9</t>
  </si>
  <si>
    <t>П3.1/1... П3.1/3</t>
  </si>
  <si>
    <t>П3.1/4... П3.1/6</t>
  </si>
  <si>
    <t>П3.1/7... П3.1/8</t>
  </si>
  <si>
    <t>Д4.1/1.1... Д4.1/1.3</t>
  </si>
  <si>
    <t>Д4.1/2.1... Д4.1/2.3</t>
  </si>
  <si>
    <t>Д4.2/1.1... Д4.2/1.3</t>
  </si>
  <si>
    <t>Д4.2/2.1... Д4.2/2.2</t>
  </si>
  <si>
    <t>Д4.2/3.1... Д4.2/3.2</t>
  </si>
  <si>
    <t>Д4.3/1.1... Д4.3/1.3</t>
  </si>
  <si>
    <t>Д4.3/2.1... Д4.3/2.3</t>
  </si>
  <si>
    <t>Д4.4/1.1... Д4.4/1.3</t>
  </si>
  <si>
    <t>Д4.4/2.1... Д4.4/2.2</t>
  </si>
  <si>
    <t>Д4.5/1.1... Д4.5/1.3</t>
  </si>
  <si>
    <t>И4.1... И4.4</t>
  </si>
  <si>
    <t>П4.1/1... П4.1/2</t>
  </si>
  <si>
    <t>П4.1/6... П4.1/7</t>
  </si>
  <si>
    <t>П4.2/1... П4.2/2</t>
  </si>
  <si>
    <t>Д5.1/1.1... Д5.1/1.2</t>
  </si>
  <si>
    <t>Д5.1/2.1... Д5.1/2.2</t>
  </si>
  <si>
    <t>Д5.1/3.1... Д5.1/3.3</t>
  </si>
  <si>
    <t>Д5.2/1.1... Д5.2/1.3</t>
  </si>
  <si>
    <t>Д5.2/2.1... Д5.2/2.3</t>
  </si>
  <si>
    <t>Д5.3/1.1... Д5.3/1.3</t>
  </si>
  <si>
    <t>Д5.4/1.1... Д5.4/1.3</t>
  </si>
  <si>
    <t>Д5.5/1.1... Д5.5/1.2</t>
  </si>
  <si>
    <t>Д5.5/2.1... Д5.5/2.3</t>
  </si>
  <si>
    <t>Д5.5/3.1... Д5.5/3.2</t>
  </si>
  <si>
    <t>И5.1... И5.3</t>
  </si>
  <si>
    <t>П5.1/2... П5.1/3</t>
  </si>
  <si>
    <t>П5.1/4... П5.1/5</t>
  </si>
  <si>
    <t>П5.2/1... П5.2/2</t>
  </si>
  <si>
    <t>П5.2/4... П5.2/5</t>
  </si>
  <si>
    <t>Д6.1/1.1... Д6.1/1.2</t>
  </si>
  <si>
    <t>Д6.1/2.1... Д6.1/2.2</t>
  </si>
  <si>
    <t>Д6.1/3.1... Д6.1/3.3</t>
  </si>
  <si>
    <t>Д6.2/1.1... Д6.2/1.3</t>
  </si>
  <si>
    <t>Д6.2/2.1... Д6.2/2.3</t>
  </si>
  <si>
    <t>Д6.3/1.1... Д6.3/1.3</t>
  </si>
  <si>
    <t>Д6.3/2.1... Д6.3/2.3</t>
  </si>
  <si>
    <t>И6.1... И6.3</t>
  </si>
  <si>
    <t>П6.1/4... П6.1/5</t>
  </si>
  <si>
    <t>П6.2/1... П6.2/2</t>
  </si>
  <si>
    <t>Д7.1/1.1... Д7.1/1.2</t>
  </si>
  <si>
    <t>Д7.1/2.1... Д7.1/2.2</t>
  </si>
  <si>
    <t>Д7.1/3.1... Д7.1/3.3</t>
  </si>
  <si>
    <t>Д7.2/1.1... Д7.2/1.3</t>
  </si>
  <si>
    <t>Д7.2/2.1... Д7.2/2.3</t>
  </si>
  <si>
    <t>Д7.3/1.1... Д7.3/1.3</t>
  </si>
  <si>
    <t>Д7.3/2.1... Д7.3/2.3</t>
  </si>
  <si>
    <t>И7.1... И7.3</t>
  </si>
  <si>
    <t>П7.1/4... П7.1/5</t>
  </si>
  <si>
    <t>П7.2/1... П7.2/2</t>
  </si>
  <si>
    <t>Д8.1/1.1... Д8.1/1.2</t>
  </si>
  <si>
    <t>Д8.1/2.1... Д8.1/2.2</t>
  </si>
  <si>
    <t>Д8.1/3.1... Д8.1/3.3</t>
  </si>
  <si>
    <t>Д8.2/1.1... Д8.2/1.3</t>
  </si>
  <si>
    <t>Д8.2/2.1... Д8.2/2.3</t>
  </si>
  <si>
    <t>Д8.3/1.1... Д8.3/1.3</t>
  </si>
  <si>
    <t>Д8.3/2.1... Д8.3/2.3</t>
  </si>
  <si>
    <t>И8.1... И8.3</t>
  </si>
  <si>
    <t>П8.1/4... П8.1/5</t>
  </si>
  <si>
    <t>П8.2/1... П8.2/2</t>
  </si>
  <si>
    <t>Д9.1/1.1... Д9.1/1.2</t>
  </si>
  <si>
    <t>Д9.1/2.1... Д9.1/2.2</t>
  </si>
  <si>
    <t>Д9.1/3.1... Д9.1/3.3</t>
  </si>
  <si>
    <t>Д9.2/1.1... Д9.2/1.3</t>
  </si>
  <si>
    <t>Д9.2/2.1... Д9.2/2.3</t>
  </si>
  <si>
    <t>Д9.3/1.1... Д9.3/1.3</t>
  </si>
  <si>
    <t>Д9.3/2.1... Д9.3/2.3</t>
  </si>
  <si>
    <t>И9.1... И9.3</t>
  </si>
  <si>
    <t>Д10.1/1.1... Д10.1/1.3</t>
  </si>
  <si>
    <t>Д10.2/1.1... Д10.2/1.3</t>
  </si>
  <si>
    <t>Д10.3/1.1... Д10.3/1.3</t>
  </si>
  <si>
    <t>Д10.4/2.1... Д10.4/2.3</t>
  </si>
  <si>
    <t>П10.2/1... П10.2/2</t>
  </si>
  <si>
    <t>Д11.1/1.1... Д11.1/1.2</t>
  </si>
  <si>
    <t>Д11.1/2.1... Д11.1/2.2</t>
  </si>
  <si>
    <t>Д11.1/3.1... Д11.1/3.3</t>
  </si>
  <si>
    <t>Д11.2/1.1... Д11.2/1.3</t>
  </si>
  <si>
    <t>Д11.2/2.1... Д11.2/2.3</t>
  </si>
  <si>
    <t>Д11.3/1.1... Д11.3/1.3</t>
  </si>
  <si>
    <t>Д11.3/2.1... Д11.3/2.3</t>
  </si>
  <si>
    <t>И11.1... И11.3</t>
  </si>
  <si>
    <t>П11.1/4... П11.1/5</t>
  </si>
  <si>
    <t>П11.2/1... П11.2/2</t>
  </si>
  <si>
    <t>Д12.1/1.1... Д12.1/1.2</t>
  </si>
  <si>
    <t>Д12.1/2.1... Д12.1/2.2</t>
  </si>
  <si>
    <t>Д12.1/3.1... Д12.1/3.3</t>
  </si>
  <si>
    <t>Д12.2/1.1... Д12.2/1.3</t>
  </si>
  <si>
    <t>Д12.2/2.1... Д12.2/2.3</t>
  </si>
  <si>
    <t>Д12.3/1.1... Д12.3/1.3</t>
  </si>
  <si>
    <t>Д12.3/2.1... Д12.3/2.3</t>
  </si>
  <si>
    <t>И12.1... И12.3</t>
  </si>
  <si>
    <t>П12.1/4... П12.1/5</t>
  </si>
  <si>
    <t>П12.2/1... П12.2/2</t>
  </si>
  <si>
    <t>Д13.1/1.1... Д13.1/1.2</t>
  </si>
  <si>
    <t>Д13.1/2.1... Д13.1/2.2</t>
  </si>
  <si>
    <t>Д13.1/3.1... Д13.1/3.3</t>
  </si>
  <si>
    <t>Д13.2/1.1... Д13.2/1.3</t>
  </si>
  <si>
    <t>Д13.2/2.1... Д13.2/2.3</t>
  </si>
  <si>
    <t>Д13.3/1.1... Д13.3/1.3</t>
  </si>
  <si>
    <t>Д13.3/2.1... Д13.3/2.3</t>
  </si>
  <si>
    <t>И13.1... И13.3</t>
  </si>
  <si>
    <t>П13.1/4... П13.1/5</t>
  </si>
  <si>
    <t>П13.2/1... П13.2/2</t>
  </si>
  <si>
    <t>Д14.1/1.1... Д14.1/1.2</t>
  </si>
  <si>
    <t>Д14.1/2.1... Д14.1/2.2</t>
  </si>
  <si>
    <t>Д14.1/3.1... Д14.1/3.3</t>
  </si>
  <si>
    <t>Д14.2/1.1... Д14.2/1.3</t>
  </si>
  <si>
    <t>Д14.2/2.1... Д14.2/2.3</t>
  </si>
  <si>
    <t>Д14.3/1.1... Д14.3/1.3</t>
  </si>
  <si>
    <t>Д14.3/2.1... Д14.3/2.3</t>
  </si>
  <si>
    <t>И14.1... И14.3</t>
  </si>
  <si>
    <t>Д15.1/1.1... Д15.1/1.2</t>
  </si>
  <si>
    <t>Д15.1/2.1... Д15.1/2.2</t>
  </si>
  <si>
    <t>Д15.1/3.1... Д15.1/3.3</t>
  </si>
  <si>
    <t>Д15.2/1.1... Д15.2/1.3</t>
  </si>
  <si>
    <t>Д15.2/2.1... Д15.2/2.3</t>
  </si>
  <si>
    <t>Д15.3/1.1... Д15.3/1.3</t>
  </si>
  <si>
    <t>Д15.3/2.1... Д15.3/2.3</t>
  </si>
  <si>
    <t>И15.1... И15.3</t>
  </si>
  <si>
    <t>Д16.1/1.1... Д16.1/1.2</t>
  </si>
  <si>
    <t>Д16.1/2.1... Д16.1/2.2</t>
  </si>
  <si>
    <t>Д16.1/3.1... Д16.1/3.3</t>
  </si>
  <si>
    <t>Д16.2/1.1... Д16.2/1.3</t>
  </si>
  <si>
    <t>Д16.2/2.1... Д16.2/2.3</t>
  </si>
  <si>
    <t>Д16.3/1.1... Д16.3/1.3</t>
  </si>
  <si>
    <t>Д16.3/2.1... Д16.3/2.3</t>
  </si>
  <si>
    <t>И16.1... И16.3</t>
  </si>
  <si>
    <t>Д17.1/3.1... Д17.1/3.2</t>
  </si>
  <si>
    <t>Д17.1/2.1... Д17.1/2.2</t>
  </si>
  <si>
    <t>Д17.1/1.1... Д17.1/1.3</t>
  </si>
  <si>
    <t>Д17.2/1.1... Д17.2/1.3</t>
  </si>
  <si>
    <t>Д17.2/1.4... Д17.2/1.5</t>
  </si>
  <si>
    <t>Д17.2/2.1... Д17.2/2.3</t>
  </si>
  <si>
    <t>Д17.2/2.4... Д17.2/2.5</t>
  </si>
  <si>
    <t>Д17.3/1.1... Д17.3/1.3</t>
  </si>
  <si>
    <t>Д17.3/2.1... Д17.3/2.3</t>
  </si>
  <si>
    <t>Д17.4/1.1... Д17.4/1.3</t>
  </si>
  <si>
    <t>Д17.4/1.4... Д17.4/1.5</t>
  </si>
  <si>
    <t>Д17.5/1.1... Д17.5/1.3</t>
  </si>
  <si>
    <t>Д17.5/2.1... Д17.5/2.3</t>
  </si>
  <si>
    <t>Д17.5/2.4... Д17.5/2.5</t>
  </si>
  <si>
    <t>Д17.6/1.1... Д17.6/1.3</t>
  </si>
  <si>
    <t>Д17.6/2.1... Д17.6/2.3</t>
  </si>
  <si>
    <t>Д17.7/1.1... Д17.7/1.3</t>
  </si>
  <si>
    <t>Д17.7/2.1... Д17.7/2.3</t>
  </si>
  <si>
    <t>Д17.8/1.1... Д17.8/1.2</t>
  </si>
  <si>
    <t>Д17.8/2.1... Д17.8/2.2</t>
  </si>
  <si>
    <t>Д17.9/1.1... Д17.9/1.3</t>
  </si>
  <si>
    <t>Д17.10/1.1... Д17.10/1.3</t>
  </si>
  <si>
    <t>Д17.10/2.1... Д17.10/2.3</t>
  </si>
  <si>
    <t>Д17.11/1.1... Д17.11/1.3</t>
  </si>
  <si>
    <t>Д17.11/1.4... Д17.11/1.5</t>
  </si>
  <si>
    <t>И17.1... И17.7</t>
  </si>
  <si>
    <t>П17.1/4... П17.1/5</t>
  </si>
  <si>
    <t>П17.2/1...  П17.2/2</t>
  </si>
  <si>
    <t>П17.2/3...  П17.2/4</t>
  </si>
  <si>
    <t>П17.2/5...  П17.2/6</t>
  </si>
  <si>
    <t>П17.3/3...  П17.3/4</t>
  </si>
  <si>
    <t>П17.3/5...  П17.3/6</t>
  </si>
  <si>
    <t>Д18.1/1.1... Д18.1/1.3</t>
  </si>
  <si>
    <t>Д18.1/2.1... Д18.1/2.3</t>
  </si>
  <si>
    <t>Д18.2/1.1... Д18.2/1.3</t>
  </si>
  <si>
    <t>Д18.2/2.1... Д18.2/2.3</t>
  </si>
  <si>
    <t>Д18.3/1.1... Д18.3/1.3</t>
  </si>
  <si>
    <t>Д18.3/2.1... Д18.3/2.3</t>
  </si>
  <si>
    <t>Д18.4/1.1... Д18.4/1.2</t>
  </si>
  <si>
    <t>Д18.4/2.1... Д18.4/2.2</t>
  </si>
  <si>
    <t>Д18.4/3.1... Д18.4/3.3</t>
  </si>
  <si>
    <t>Д18.5/1.1... Д18.5/1.3</t>
  </si>
  <si>
    <t>Д18.5/2.1... Д18.5/2.3</t>
  </si>
  <si>
    <t>Д18.6/1.1... Д18.6/1.3</t>
  </si>
  <si>
    <t>Д18.7/1.1... Д18.7/1.3</t>
  </si>
  <si>
    <t>Д18.7/2.1... Д18.7/2.3</t>
  </si>
  <si>
    <t>Д18.8/1.1... Д18.8/1.3</t>
  </si>
  <si>
    <t>Д18.8/2.1... Д18.8/2.3</t>
  </si>
  <si>
    <t>Д18.9/1.1... Д18.9/1.3</t>
  </si>
  <si>
    <t>Д18.9/3.1... Д18.9/3.2</t>
  </si>
  <si>
    <t>Д18.9/2.1... Д18.9/2.2</t>
  </si>
  <si>
    <t>И18.1... И18.7</t>
  </si>
  <si>
    <t>П18.1/1... П18.1/2</t>
  </si>
  <si>
    <t>П18.1/3... П18.1/4</t>
  </si>
  <si>
    <t>П18.1/5... П18.1/6</t>
  </si>
  <si>
    <t>П18.3/1...  П18.3/2</t>
  </si>
  <si>
    <t>П18.3/3...  П18.3/4</t>
  </si>
  <si>
    <t>ДU3.6/1.4</t>
  </si>
  <si>
    <t>ДU3.7/1.4</t>
  </si>
  <si>
    <t>ДU3.8/1.4</t>
  </si>
  <si>
    <t>ДU3.9/1.4</t>
  </si>
  <si>
    <t>ДU3.12/1.4</t>
  </si>
  <si>
    <t>ДU3.13/1.4</t>
  </si>
  <si>
    <t>ДU3.14/1.4</t>
  </si>
  <si>
    <t>ДU3.15/1.4</t>
  </si>
  <si>
    <t>ДU3.16/1.4</t>
  </si>
  <si>
    <t>ДU3.19/1.4</t>
  </si>
  <si>
    <t>ДU3.20/1.4</t>
  </si>
  <si>
    <t>ДU3.21/1.4</t>
  </si>
  <si>
    <t>ДU3.22/1.4</t>
  </si>
  <si>
    <t>ДU3.23/1.4</t>
  </si>
  <si>
    <t>ДU2.2/1.4</t>
  </si>
  <si>
    <t>ДU2.3/1.4</t>
  </si>
  <si>
    <t>ДU2.4/2.3</t>
  </si>
  <si>
    <t>ДU2.5/1.4</t>
  </si>
  <si>
    <t>ДU2.6/1.4</t>
  </si>
  <si>
    <t>ДU2.7/1.4</t>
  </si>
  <si>
    <t>ДU2.15/1.4</t>
  </si>
  <si>
    <t>ДU2.16/1.4</t>
  </si>
  <si>
    <t>ДU2.17/1.4</t>
  </si>
  <si>
    <t>ДU2.18/1.3</t>
  </si>
  <si>
    <t>ДU2.18/2.4</t>
  </si>
  <si>
    <t>ДU2.19/1.4</t>
  </si>
  <si>
    <t>ДU2.20/1.4</t>
  </si>
  <si>
    <t>ДU2.21/1.4</t>
  </si>
  <si>
    <t>ДU2.22/1.4</t>
  </si>
  <si>
    <t>ДU2.22/2.4</t>
  </si>
  <si>
    <t>БПд9.1</t>
  </si>
  <si>
    <t>БПд9.2</t>
  </si>
  <si>
    <t>П9.р1</t>
  </si>
  <si>
    <t>БПд9.р1</t>
  </si>
  <si>
    <t>БЗКд9.р1</t>
  </si>
  <si>
    <t>П9.р2</t>
  </si>
  <si>
    <t>БПд9.р2</t>
  </si>
  <si>
    <t>БЗКд9.р2</t>
  </si>
  <si>
    <t>П9.1/4... П9.1/5</t>
  </si>
  <si>
    <t>П9.2/1... П9.2/2</t>
  </si>
  <si>
    <r>
      <t>1.</t>
    </r>
    <r>
      <rPr>
        <sz val="7"/>
        <color theme="1"/>
        <rFont val="Times New Roman"/>
        <family val="1"/>
        <charset val="204"/>
      </rPr>
      <t xml:space="preserve">    </t>
    </r>
    <r>
      <rPr>
        <sz val="11"/>
        <color theme="1"/>
        <rFont val="Arial"/>
        <family val="2"/>
        <charset val="204"/>
      </rPr>
      <t> </t>
    </r>
  </si>
  <si>
    <t>Установка и подключение сетевого контроллера Elsys-MB-Net-2A-TП</t>
  </si>
  <si>
    <t>шт.</t>
  </si>
  <si>
    <r>
      <t>2.</t>
    </r>
    <r>
      <rPr>
        <sz val="7"/>
        <color theme="1"/>
        <rFont val="Times New Roman"/>
        <family val="1"/>
        <charset val="204"/>
      </rPr>
      <t xml:space="preserve">    </t>
    </r>
    <r>
      <rPr>
        <sz val="11"/>
        <color theme="1"/>
        <rFont val="Arial"/>
        <family val="2"/>
        <charset val="204"/>
      </rPr>
      <t> </t>
    </r>
  </si>
  <si>
    <r>
      <t>3.</t>
    </r>
    <r>
      <rPr>
        <sz val="7"/>
        <color theme="1"/>
        <rFont val="Times New Roman"/>
        <family val="1"/>
        <charset val="204"/>
      </rPr>
      <t xml:space="preserve">    </t>
    </r>
    <r>
      <rPr>
        <sz val="11"/>
        <color theme="1"/>
        <rFont val="Arial"/>
        <family val="2"/>
        <charset val="204"/>
      </rPr>
      <t> </t>
    </r>
  </si>
  <si>
    <r>
      <t>4.</t>
    </r>
    <r>
      <rPr>
        <sz val="7"/>
        <color theme="1"/>
        <rFont val="Times New Roman"/>
        <family val="1"/>
        <charset val="204"/>
      </rPr>
      <t xml:space="preserve">    </t>
    </r>
    <r>
      <rPr>
        <sz val="11"/>
        <color theme="1"/>
        <rFont val="Arial"/>
        <family val="2"/>
        <charset val="204"/>
      </rPr>
      <t> </t>
    </r>
  </si>
  <si>
    <r>
      <t>5.</t>
    </r>
    <r>
      <rPr>
        <sz val="7"/>
        <color theme="1"/>
        <rFont val="Times New Roman"/>
        <family val="1"/>
        <charset val="204"/>
      </rPr>
      <t xml:space="preserve">    </t>
    </r>
    <r>
      <rPr>
        <sz val="11"/>
        <color theme="1"/>
        <rFont val="Arial"/>
        <family val="2"/>
        <charset val="204"/>
      </rPr>
      <t> </t>
    </r>
  </si>
  <si>
    <r>
      <t>6.</t>
    </r>
    <r>
      <rPr>
        <sz val="7"/>
        <color theme="1"/>
        <rFont val="Times New Roman"/>
        <family val="1"/>
        <charset val="204"/>
      </rPr>
      <t xml:space="preserve">    </t>
    </r>
    <r>
      <rPr>
        <sz val="11"/>
        <color theme="1"/>
        <rFont val="Arial"/>
        <family val="2"/>
        <charset val="204"/>
      </rPr>
      <t> </t>
    </r>
  </si>
  <si>
    <r>
      <t>7.</t>
    </r>
    <r>
      <rPr>
        <sz val="7"/>
        <color theme="1"/>
        <rFont val="Times New Roman"/>
        <family val="1"/>
        <charset val="204"/>
      </rPr>
      <t xml:space="preserve">    </t>
    </r>
    <r>
      <rPr>
        <sz val="11"/>
        <color theme="1"/>
        <rFont val="Arial"/>
        <family val="2"/>
        <charset val="204"/>
      </rPr>
      <t> </t>
    </r>
  </si>
  <si>
    <r>
      <t>8.</t>
    </r>
    <r>
      <rPr>
        <sz val="7"/>
        <color theme="1"/>
        <rFont val="Times New Roman"/>
        <family val="1"/>
        <charset val="204"/>
      </rPr>
      <t xml:space="preserve">    </t>
    </r>
    <r>
      <rPr>
        <sz val="11"/>
        <color theme="1"/>
        <rFont val="Arial"/>
        <family val="2"/>
        <charset val="204"/>
      </rPr>
      <t> </t>
    </r>
  </si>
  <si>
    <t>На стену на высоте до 2 м</t>
  </si>
  <si>
    <r>
      <t>9.</t>
    </r>
    <r>
      <rPr>
        <sz val="7"/>
        <color theme="1"/>
        <rFont val="Times New Roman"/>
        <family val="1"/>
        <charset val="204"/>
      </rPr>
      <t xml:space="preserve">    </t>
    </r>
    <r>
      <rPr>
        <sz val="11"/>
        <color theme="1"/>
        <rFont val="Arial"/>
        <family val="2"/>
        <charset val="204"/>
      </rPr>
      <t> </t>
    </r>
  </si>
  <si>
    <r>
      <t>10.</t>
    </r>
    <r>
      <rPr>
        <sz val="7"/>
        <color theme="1"/>
        <rFont val="Times New Roman"/>
        <family val="1"/>
        <charset val="204"/>
      </rPr>
      <t xml:space="preserve">  </t>
    </r>
    <r>
      <rPr>
        <sz val="11"/>
        <color theme="1"/>
        <rFont val="Arial"/>
        <family val="2"/>
        <charset val="204"/>
      </rPr>
      <t> </t>
    </r>
  </si>
  <si>
    <t>СЧ</t>
  </si>
  <si>
    <t>КЭР</t>
  </si>
  <si>
    <t>КВ</t>
  </si>
  <si>
    <t>Установка и подключение контроллера доступа Elsys-MB-Pro4-2A-00-TП</t>
  </si>
  <si>
    <t>Установка и подключение источника бесперебойного питания SKAT-12-6,0 DIN</t>
  </si>
  <si>
    <t>Установка и подключение блока защитного коммутационного БЗК (исп.01)</t>
  </si>
  <si>
    <t>Установка и подключение формирователя импульсов ТШ-01</t>
  </si>
  <si>
    <t>Установка и подключение считывателя CP-Reader (исп.PROX)</t>
  </si>
  <si>
    <t>Установка и подключение устройства разблокировки дверей ST-ER115</t>
  </si>
  <si>
    <t>Установка и подключение системы биометрического распознавания устройство EnterFace 3D</t>
  </si>
  <si>
    <t>СЧб</t>
  </si>
  <si>
    <t>Прокладка кабеля BC5E-4-LSHF</t>
  </si>
  <si>
    <t>в сущ. закладной СБ в бетоне в стене</t>
  </si>
  <si>
    <t>Прокладка кабеля КПСнг(А)-FRHF 1х2х0,75</t>
  </si>
  <si>
    <t>Прокладка кабеля КПСнг(А)-FRHF 1х2х1,5</t>
  </si>
  <si>
    <t>в кабель-канале 40х17 на стене на высоте до 8 м</t>
  </si>
  <si>
    <t>в гофротрубе по потолку на высоте до 8 м</t>
  </si>
  <si>
    <t>Монтаж трубы гофрированной</t>
  </si>
  <si>
    <t>Монтаж короба 100х60</t>
  </si>
  <si>
    <t>Монаж мини-канала 40/1х17</t>
  </si>
  <si>
    <t>высота, м</t>
  </si>
  <si>
    <t>колво на этаже</t>
  </si>
  <si>
    <t>кол-во в ТД</t>
  </si>
  <si>
    <t>длина ядра для закладной</t>
  </si>
  <si>
    <t>сущ. Закладные в бетоне</t>
  </si>
  <si>
    <t>бетон</t>
  </si>
  <si>
    <t>штроба</t>
  </si>
  <si>
    <t xml:space="preserve"> UTP</t>
  </si>
  <si>
    <t xml:space="preserve">UTP </t>
  </si>
  <si>
    <t>закладные в штробе 25х30</t>
  </si>
  <si>
    <t>пробивка отверстий D=25 мм</t>
  </si>
  <si>
    <t>Монтаж и расключение в коробке распаячной GE41241</t>
  </si>
  <si>
    <t>Внешние работы</t>
  </si>
  <si>
    <t>Установка и подключение считывателя CP-Reader</t>
  </si>
  <si>
    <t>ТехноКИПнг(А)-FRHF 2×2×0,6</t>
  </si>
  <si>
    <t>Прокладка кабеля ТехноКИПнг(А)-FRHF 2×2×0,6</t>
  </si>
  <si>
    <t>ПU3.2/3… ПU3.2/5</t>
  </si>
  <si>
    <t>ПU3.6/4… ПU3.6/6</t>
  </si>
  <si>
    <t>ПU3.6</t>
  </si>
  <si>
    <t>ПU3.2</t>
  </si>
  <si>
    <t>ПU2.2</t>
  </si>
  <si>
    <t>ПU2.2/1... ПU2.2/3</t>
  </si>
  <si>
    <t>ПU2.6/5... ПU2.6/7</t>
  </si>
  <si>
    <t>ПU2.7/1... ПU2.7/3</t>
  </si>
  <si>
    <t>СU2.1</t>
  </si>
  <si>
    <t>СU2.2</t>
  </si>
  <si>
    <t>СU3.1</t>
  </si>
  <si>
    <t>СU3.2</t>
  </si>
  <si>
    <t>АУПС</t>
  </si>
  <si>
    <t>П4.2/5… П4.2/6</t>
  </si>
  <si>
    <t>П4.1/3... П4.1/5</t>
  </si>
  <si>
    <t>П4.1</t>
  </si>
  <si>
    <t>БЗКд4.1</t>
  </si>
  <si>
    <t>С4.1</t>
  </si>
  <si>
    <t>С4.2</t>
  </si>
  <si>
    <t>Д6.4/1.1... Д6.4/1.2</t>
  </si>
  <si>
    <t>Д6.4/1.3</t>
  </si>
  <si>
    <t>П6.1</t>
  </si>
  <si>
    <t>БЗКд6.1</t>
  </si>
  <si>
    <t>П6.1/1... П6.1/3</t>
  </si>
  <si>
    <t>БЗКд6.2</t>
  </si>
  <si>
    <t>П6.2</t>
  </si>
  <si>
    <t>Д7.4/1.1... Д7.4/1.2</t>
  </si>
  <si>
    <t>Д7.4/1.3</t>
  </si>
  <si>
    <t>БЗКд7.1</t>
  </si>
  <si>
    <t>П7.1</t>
  </si>
  <si>
    <t>П7.2</t>
  </si>
  <si>
    <t>БЗКд7.2</t>
  </si>
  <si>
    <t>П7.1/1... П7.1/3</t>
  </si>
  <si>
    <t>С6.1</t>
  </si>
  <si>
    <t>С6.2</t>
  </si>
  <si>
    <t>С7.1</t>
  </si>
  <si>
    <t>С7.2</t>
  </si>
  <si>
    <t>Д8.4/1.1... Д8.4/1.2</t>
  </si>
  <si>
    <t>Д8.4/1.3</t>
  </si>
  <si>
    <t>С8.1</t>
  </si>
  <si>
    <t>С8.2</t>
  </si>
  <si>
    <t>БЗКд8.1</t>
  </si>
  <si>
    <t>П8.1</t>
  </si>
  <si>
    <t>П8.2</t>
  </si>
  <si>
    <t>БЗКд8.2</t>
  </si>
  <si>
    <t>П8.1/1... П8.1/3</t>
  </si>
  <si>
    <t>Д9.4/1.1... Д9.4/1.2</t>
  </si>
  <si>
    <t>Д9.4/1.3</t>
  </si>
  <si>
    <t>С9.1</t>
  </si>
  <si>
    <t>С9.2</t>
  </si>
  <si>
    <t>БЗКд9.1</t>
  </si>
  <si>
    <t>П9.1</t>
  </si>
  <si>
    <t>П9.2</t>
  </si>
  <si>
    <t>БЗКд9.2</t>
  </si>
  <si>
    <t>П9.1/1... П9.1/3</t>
  </si>
  <si>
    <t>С10.1</t>
  </si>
  <si>
    <t>С10.2</t>
  </si>
  <si>
    <t>БЗКд10.1</t>
  </si>
  <si>
    <t>П10.1</t>
  </si>
  <si>
    <t>БЗКд10.2</t>
  </si>
  <si>
    <t>П10.2</t>
  </si>
  <si>
    <t>Д11.4/1.1... Д11.4/1.2</t>
  </si>
  <si>
    <t>Д11.4/1.3</t>
  </si>
  <si>
    <t>С11.1</t>
  </si>
  <si>
    <t>С11.2</t>
  </si>
  <si>
    <t>П11.1</t>
  </si>
  <si>
    <t>БЗКд11.1</t>
  </si>
  <si>
    <t>П11.2</t>
  </si>
  <si>
    <t>БЗКд11.2</t>
  </si>
  <si>
    <t>П11.1/1... П11.1/3</t>
  </si>
  <si>
    <t>БЗКд12.1</t>
  </si>
  <si>
    <t>П12.1</t>
  </si>
  <si>
    <t>БЗКд12.2</t>
  </si>
  <si>
    <t>П12.2</t>
  </si>
  <si>
    <t>П12.1/1... П12.1/3</t>
  </si>
  <si>
    <t>Д12.4/1.1... Д12.4/1.2</t>
  </si>
  <si>
    <t>Д12.4/1.3</t>
  </si>
  <si>
    <t>Д13.4/1.1... Д13.4/1.2</t>
  </si>
  <si>
    <t>Д13.4/1.3</t>
  </si>
  <si>
    <t>БЗКд13.1</t>
  </si>
  <si>
    <t>БЗКд13.2</t>
  </si>
  <si>
    <t>П13.1/1... П13.1/3</t>
  </si>
  <si>
    <t>С12.1</t>
  </si>
  <si>
    <t>С12.2</t>
  </si>
  <si>
    <t>С13.1</t>
  </si>
  <si>
    <t>С13.2</t>
  </si>
  <si>
    <t>Д14.4/1.1... Д14.4/1.2</t>
  </si>
  <si>
    <t>Д14.4/1.3</t>
  </si>
  <si>
    <t>С14.1</t>
  </si>
  <si>
    <t>С14.2</t>
  </si>
  <si>
    <t>П13.1</t>
  </si>
  <si>
    <t>П13.2</t>
  </si>
  <si>
    <t>ДU3.17/1.1... ДU3.17/1.3</t>
  </si>
  <si>
    <t>ДU3.17/1.4</t>
  </si>
  <si>
    <t>ДU3.17/2.1... ДU3.17/2.3</t>
  </si>
  <si>
    <t>ДU3.17/2.4</t>
  </si>
  <si>
    <t>ДU3.18/1.1... ДU3.18/1.3</t>
  </si>
  <si>
    <t>ДU3.18/1.4</t>
  </si>
  <si>
    <t>ДU3.11/1.1... ДU3.11/1.3</t>
  </si>
  <si>
    <t>ДU3.11/1.4</t>
  </si>
  <si>
    <t>ДU2.8/1.1... ДU2.8/1.3</t>
  </si>
  <si>
    <t>ДU2.8/1.4</t>
  </si>
  <si>
    <t>ДU2.9/1.4</t>
  </si>
  <si>
    <t>ДU2.9/4</t>
  </si>
  <si>
    <t>ДU2.10/1.4</t>
  </si>
  <si>
    <t>ДU2.11/1.4</t>
  </si>
  <si>
    <t>ДU2.12/1.4</t>
  </si>
  <si>
    <t>ДU2.12/2.4</t>
  </si>
  <si>
    <t>ДU2.13/1.4</t>
  </si>
  <si>
    <t>ДU2.13/2.4</t>
  </si>
  <si>
    <t>ДU2.14/1.4</t>
  </si>
  <si>
    <t>ДU2.14/2.4</t>
  </si>
  <si>
    <t>ПU1.3/1… ПU1.3/2</t>
  </si>
  <si>
    <t>ПU1.2/5... ПU1.2/7</t>
  </si>
  <si>
    <t>ПU1.5</t>
  </si>
  <si>
    <t>БЗКдU1.5</t>
  </si>
  <si>
    <t>ПU1.5/2... ПU1.5/4</t>
  </si>
  <si>
    <t>ДU1.15/2.1... ДU1.15/2.3</t>
  </si>
  <si>
    <t>СU1.1</t>
  </si>
  <si>
    <t>СU1.2</t>
  </si>
  <si>
    <t>П1.1</t>
  </si>
  <si>
    <t>П1.2</t>
  </si>
  <si>
    <t>Д3.3.1.10/1.3</t>
  </si>
  <si>
    <t>Д3.3.1.10/1.1… Д3.3.1.10/1.2</t>
  </si>
  <si>
    <t>ТД1.1.13</t>
  </si>
  <si>
    <t>КД3.3.1.10 (учтен 2777.15.03-СКУД-2.1.1 и 2777.15.03-СКУД-2.1.2)</t>
  </si>
  <si>
    <t>П1.1/2... П1.1/4</t>
  </si>
  <si>
    <t>П1.2/3… П1.2/4</t>
  </si>
  <si>
    <t>П1.2/5</t>
  </si>
  <si>
    <t>П3.3.1.р4/1</t>
  </si>
  <si>
    <t>БЗК3.3.1.р4 (учтен 2777.15.03-СКУД-2.1.1 и 2777.15.03-СКУД-2.1.2)</t>
  </si>
  <si>
    <t>С1.1</t>
  </si>
  <si>
    <t>С1.2</t>
  </si>
  <si>
    <t>С2.1</t>
  </si>
  <si>
    <t>С2.2</t>
  </si>
  <si>
    <t>П2.1</t>
  </si>
  <si>
    <t>П2.1/2... П2.1/4</t>
  </si>
  <si>
    <t>П2.2/3… П2.2/4</t>
  </si>
  <si>
    <t>П2.2/5</t>
  </si>
  <si>
    <t>С3.1</t>
  </si>
  <si>
    <t>С3.2</t>
  </si>
  <si>
    <t>БЗКд3.1</t>
  </si>
  <si>
    <t>П3.1</t>
  </si>
  <si>
    <t>П3.2/1</t>
  </si>
  <si>
    <t>П3.2/2… П3.2/4</t>
  </si>
  <si>
    <t>П3.2/5</t>
  </si>
  <si>
    <t>П3.3/6... П3.3/7</t>
  </si>
  <si>
    <t>БЗКд5.1</t>
  </si>
  <si>
    <t>БЗКд5.2</t>
  </si>
  <si>
    <t>С5.1</t>
  </si>
  <si>
    <t>С5.2</t>
  </si>
  <si>
    <t>С15.1</t>
  </si>
  <si>
    <t>С15.2</t>
  </si>
  <si>
    <t>Д15.4/1.1... Д15.4/1.2</t>
  </si>
  <si>
    <t>Д15.4/1.3</t>
  </si>
  <si>
    <t>БПд16.1</t>
  </si>
  <si>
    <t>БПд16.2</t>
  </si>
  <si>
    <t>П16.р1</t>
  </si>
  <si>
    <t>БПд16.р1</t>
  </si>
  <si>
    <t>БЗКд16.р1</t>
  </si>
  <si>
    <t>П16.р2</t>
  </si>
  <si>
    <t>БПд16.р2</t>
  </si>
  <si>
    <t>БЗКд16.р2</t>
  </si>
  <si>
    <t>П16.1/4... П16.1/5</t>
  </si>
  <si>
    <t>П16.2/1... П16.2/2</t>
  </si>
  <si>
    <t>БЗКд16.1</t>
  </si>
  <si>
    <t>П16.1</t>
  </si>
  <si>
    <t>БЗКд16.2</t>
  </si>
  <si>
    <t>П16.2</t>
  </si>
  <si>
    <t>П16.1/1... П16.1/3</t>
  </si>
  <si>
    <t>С16.1</t>
  </si>
  <si>
    <t>С16.2</t>
  </si>
  <si>
    <t>Д16.4/1.1... Д16.4/1.2</t>
  </si>
  <si>
    <t>Д16.4/1.3</t>
  </si>
  <si>
    <t>С17.1</t>
  </si>
  <si>
    <t>С17.2</t>
  </si>
  <si>
    <t>БЗКд17.1</t>
  </si>
  <si>
    <t>БЗКд17.3</t>
  </si>
  <si>
    <t>П17.1/1... П17.1/3</t>
  </si>
  <si>
    <t>П17.3/1… П17.3/2</t>
  </si>
  <si>
    <t>П18.1</t>
  </si>
  <si>
    <t>П18.2</t>
  </si>
  <si>
    <t>БЗКд18.2</t>
  </si>
  <si>
    <t>П18.3</t>
  </si>
  <si>
    <t>БЗКд18.3</t>
  </si>
  <si>
    <t>П18.2/1… П18.2/2</t>
  </si>
  <si>
    <t>П18.2/3... П18.2/4</t>
  </si>
  <si>
    <t>П18.2/5... П18.2/6</t>
  </si>
  <si>
    <t>П18.3/5... П18.3/7</t>
  </si>
  <si>
    <t>Установка и подключение модуля расширения Elsys-XB64</t>
  </si>
  <si>
    <t>ТШ-01</t>
  </si>
  <si>
    <t>Монтаж DIN-рейки</t>
  </si>
  <si>
    <t xml:space="preserve">в стене на высоте до 2 м </t>
  </si>
  <si>
    <t>Заделка проходов через стены негорючим материалом</t>
  </si>
  <si>
    <t>на высоте от 2 до 4 м</t>
  </si>
  <si>
    <t>+проход ч/з гильзы</t>
  </si>
  <si>
    <t>Установка гермовода 20 мм в лоток</t>
  </si>
  <si>
    <t>Расключение и измерение кабеля (1 линия)</t>
  </si>
  <si>
    <t>Подключение существующего замка EL560</t>
  </si>
  <si>
    <t>В коробке на высоте от 2 до 4 м</t>
  </si>
  <si>
    <t>Подключение существующего замка EL561</t>
  </si>
  <si>
    <t>Подключение существующего замка PE580</t>
  </si>
  <si>
    <t>Установка и подключение устройства коммутационного УК-ВК/02</t>
  </si>
  <si>
    <t>ДU1.16/1.1... ДU1.16/1.2</t>
  </si>
  <si>
    <t>ДU1.16/1.3</t>
  </si>
  <si>
    <t>КДU1.16</t>
  </si>
  <si>
    <t>ДU1.16/2.1... ДU1.16/2.2</t>
  </si>
  <si>
    <t>ДU1.16/2.3</t>
  </si>
  <si>
    <t>ДU1.16/3.1... ДU1.16/3.3</t>
  </si>
  <si>
    <t>ДU1.16/3.4</t>
  </si>
  <si>
    <t>ТД1.U1.35</t>
  </si>
  <si>
    <t>ПU1.7</t>
  </si>
  <si>
    <t>БПдU1.7</t>
  </si>
  <si>
    <t>БЗКдU1.7</t>
  </si>
  <si>
    <t>ПU1.7/1... ПU1.7/3</t>
  </si>
  <si>
    <t>U3.26</t>
  </si>
  <si>
    <t>U3.60</t>
  </si>
  <si>
    <t>U3.04</t>
  </si>
  <si>
    <t>U3.28</t>
  </si>
  <si>
    <t>U3.31</t>
  </si>
  <si>
    <t>U3.63</t>
  </si>
  <si>
    <t>U3.35</t>
  </si>
  <si>
    <t>U3.03</t>
  </si>
  <si>
    <t>U3.32</t>
  </si>
  <si>
    <t>U3.21</t>
  </si>
  <si>
    <t>U3.65</t>
  </si>
  <si>
    <t>U3.56</t>
  </si>
  <si>
    <t>U3.24</t>
  </si>
  <si>
    <t>U3.07</t>
  </si>
  <si>
    <t>U3.12</t>
  </si>
  <si>
    <t>U3.13</t>
  </si>
  <si>
    <t>U3.16</t>
  </si>
  <si>
    <t>U3.09</t>
  </si>
  <si>
    <t>U3.38</t>
  </si>
  <si>
    <t>U3.57</t>
  </si>
  <si>
    <t>U3.36</t>
  </si>
  <si>
    <t>U3.15</t>
  </si>
  <si>
    <t>U3.14</t>
  </si>
  <si>
    <t>U3.08</t>
  </si>
  <si>
    <t>U3.59</t>
  </si>
  <si>
    <t>U3.02</t>
  </si>
  <si>
    <t>U3.46</t>
  </si>
  <si>
    <t>U3.43</t>
  </si>
  <si>
    <t>U3.48</t>
  </si>
  <si>
    <t>U3.45</t>
  </si>
  <si>
    <t>U3.58</t>
  </si>
  <si>
    <t>U3.52</t>
  </si>
  <si>
    <t>U3.53</t>
  </si>
  <si>
    <t>U3.50</t>
  </si>
  <si>
    <t>U3.54</t>
  </si>
  <si>
    <t>U3.18</t>
  </si>
  <si>
    <t>U3.20</t>
  </si>
  <si>
    <t>U3.x приямок лифта</t>
  </si>
  <si>
    <t>U3.64</t>
  </si>
  <si>
    <t>U2.25</t>
  </si>
  <si>
    <t>U2.24</t>
  </si>
  <si>
    <t>U2.x тех. помещение</t>
  </si>
  <si>
    <t>U2.55</t>
  </si>
  <si>
    <t>U2.27</t>
  </si>
  <si>
    <t>U2.54</t>
  </si>
  <si>
    <t>U2.48</t>
  </si>
  <si>
    <t>U2.03</t>
  </si>
  <si>
    <t>U2.28</t>
  </si>
  <si>
    <t>U2.31</t>
  </si>
  <si>
    <t>U2.34</t>
  </si>
  <si>
    <t>U2.32</t>
  </si>
  <si>
    <t>U2.10</t>
  </si>
  <si>
    <t>U2.14</t>
  </si>
  <si>
    <t>U2.19</t>
  </si>
  <si>
    <t>U2.20</t>
  </si>
  <si>
    <t>U2.21</t>
  </si>
  <si>
    <t>U2.22</t>
  </si>
  <si>
    <t>U2.23</t>
  </si>
  <si>
    <t>U2.17</t>
  </si>
  <si>
    <t>U2.16</t>
  </si>
  <si>
    <t>U2.15</t>
  </si>
  <si>
    <t>U2.05</t>
  </si>
  <si>
    <t>U2.07</t>
  </si>
  <si>
    <t>U2.36</t>
  </si>
  <si>
    <t>U2.38</t>
  </si>
  <si>
    <t>U2.02</t>
  </si>
  <si>
    <t>U2.08</t>
  </si>
  <si>
    <t>U2.39</t>
  </si>
  <si>
    <t>U2.42</t>
  </si>
  <si>
    <t>U2.40</t>
  </si>
  <si>
    <t>U2.43</t>
  </si>
  <si>
    <t>U2.12</t>
  </si>
  <si>
    <t>U2.45</t>
  </si>
  <si>
    <t>U2.30</t>
  </si>
  <si>
    <t>00.23</t>
  </si>
  <si>
    <t>00.50</t>
  </si>
  <si>
    <t>00.86</t>
  </si>
  <si>
    <t>00.52</t>
  </si>
  <si>
    <t>00.21</t>
  </si>
  <si>
    <t>00.53</t>
  </si>
  <si>
    <t>00.54</t>
  </si>
  <si>
    <t>00.20</t>
  </si>
  <si>
    <t>00.04</t>
  </si>
  <si>
    <t>00.03</t>
  </si>
  <si>
    <t>00.57</t>
  </si>
  <si>
    <t>00.28</t>
  </si>
  <si>
    <t>00.05</t>
  </si>
  <si>
    <t>00.07</t>
  </si>
  <si>
    <t>00.06</t>
  </si>
  <si>
    <t>00.02</t>
  </si>
  <si>
    <t>00.55</t>
  </si>
  <si>
    <t>00.08</t>
  </si>
  <si>
    <t>00.13</t>
  </si>
  <si>
    <t>00.79</t>
  </si>
  <si>
    <t>00.65</t>
  </si>
  <si>
    <t>ЛК-4</t>
  </si>
  <si>
    <t>00.105</t>
  </si>
  <si>
    <t>стилобат</t>
  </si>
  <si>
    <t>1.15</t>
  </si>
  <si>
    <t>1.22</t>
  </si>
  <si>
    <t>1.9</t>
  </si>
  <si>
    <t>1.21</t>
  </si>
  <si>
    <t>1.3</t>
  </si>
  <si>
    <t>1.29</t>
  </si>
  <si>
    <t>1.6</t>
  </si>
  <si>
    <t>1.19</t>
  </si>
  <si>
    <t>1.7</t>
  </si>
  <si>
    <t>1.4</t>
  </si>
  <si>
    <t>1.5</t>
  </si>
  <si>
    <t>ЛК-42</t>
  </si>
  <si>
    <t>2.3</t>
  </si>
  <si>
    <t>2.17</t>
  </si>
  <si>
    <t>2.9</t>
  </si>
  <si>
    <t>2.15</t>
  </si>
  <si>
    <t>2.6</t>
  </si>
  <si>
    <t>2.7</t>
  </si>
  <si>
    <t>2.8</t>
  </si>
  <si>
    <t>2.4</t>
  </si>
  <si>
    <t>2.5</t>
  </si>
  <si>
    <t>ЛК-2.1</t>
  </si>
  <si>
    <t>3.14</t>
  </si>
  <si>
    <t>3.22</t>
  </si>
  <si>
    <t>3.25</t>
  </si>
  <si>
    <t>3.9</t>
  </si>
  <si>
    <t>3.7</t>
  </si>
  <si>
    <t>3.6</t>
  </si>
  <si>
    <t>ЛК-1.1</t>
  </si>
  <si>
    <t>3.23</t>
  </si>
  <si>
    <t>3.3</t>
  </si>
  <si>
    <t>3.4</t>
  </si>
  <si>
    <t>3.5</t>
  </si>
  <si>
    <t>3.18</t>
  </si>
  <si>
    <t>4.12</t>
  </si>
  <si>
    <t>4.9</t>
  </si>
  <si>
    <t>4.5</t>
  </si>
  <si>
    <t>4.4</t>
  </si>
  <si>
    <t>ЛК-2.2</t>
  </si>
  <si>
    <t>4.6</t>
  </si>
  <si>
    <t>4.2</t>
  </si>
  <si>
    <t>4.20</t>
  </si>
  <si>
    <t>4.17</t>
  </si>
  <si>
    <t>4.13</t>
  </si>
  <si>
    <t>4.18</t>
  </si>
  <si>
    <t>4.14</t>
  </si>
  <si>
    <t>4.10</t>
  </si>
  <si>
    <t>5.4</t>
  </si>
  <si>
    <t>5.16</t>
  </si>
  <si>
    <t>5.1</t>
  </si>
  <si>
    <t>5.6</t>
  </si>
  <si>
    <t>5.3</t>
  </si>
  <si>
    <t>5.2</t>
  </si>
  <si>
    <t>5.5</t>
  </si>
  <si>
    <t>5.17</t>
  </si>
  <si>
    <t>5.7</t>
  </si>
  <si>
    <t>3</t>
  </si>
  <si>
    <t>2</t>
  </si>
  <si>
    <t>6.23</t>
  </si>
  <si>
    <t>6.4</t>
  </si>
  <si>
    <t>6.1</t>
  </si>
  <si>
    <t>6.3</t>
  </si>
  <si>
    <t>6.6</t>
  </si>
  <si>
    <t>6.9</t>
  </si>
  <si>
    <t>6.2</t>
  </si>
  <si>
    <t>6.5</t>
  </si>
  <si>
    <t>6.24</t>
  </si>
  <si>
    <t>6.7</t>
  </si>
  <si>
    <t>7.6</t>
  </si>
  <si>
    <t>7.19</t>
  </si>
  <si>
    <t>7.1</t>
  </si>
  <si>
    <t>7.4</t>
  </si>
  <si>
    <t>7.8</t>
  </si>
  <si>
    <t>7.3</t>
  </si>
  <si>
    <t>7.2</t>
  </si>
  <si>
    <t>7.5</t>
  </si>
  <si>
    <t>7.20</t>
  </si>
  <si>
    <t>7.14</t>
  </si>
  <si>
    <t>8.6</t>
  </si>
  <si>
    <t>8.19</t>
  </si>
  <si>
    <t>8.1</t>
  </si>
  <si>
    <t>8.4</t>
  </si>
  <si>
    <t>8.8</t>
  </si>
  <si>
    <t>8.3</t>
  </si>
  <si>
    <t>8.2</t>
  </si>
  <si>
    <t>8.5</t>
  </si>
  <si>
    <t>8.20</t>
  </si>
  <si>
    <t>8.13</t>
  </si>
  <si>
    <t>9.6</t>
  </si>
  <si>
    <t>9.19</t>
  </si>
  <si>
    <t>9.1</t>
  </si>
  <si>
    <t>9.4</t>
  </si>
  <si>
    <t>9.8</t>
  </si>
  <si>
    <t>9.3</t>
  </si>
  <si>
    <t>9.2</t>
  </si>
  <si>
    <t>9.5</t>
  </si>
  <si>
    <t>9.20</t>
  </si>
  <si>
    <t>9.13</t>
  </si>
  <si>
    <t>10.4</t>
  </si>
  <si>
    <t>10.6</t>
  </si>
  <si>
    <t>10.1</t>
  </si>
  <si>
    <t>10.20</t>
  </si>
  <si>
    <t>10.3</t>
  </si>
  <si>
    <t>10.2</t>
  </si>
  <si>
    <t>10.5</t>
  </si>
  <si>
    <t>10.21</t>
  </si>
  <si>
    <t>10.13</t>
  </si>
  <si>
    <t>11.6</t>
  </si>
  <si>
    <t>11.19</t>
  </si>
  <si>
    <t>11.1</t>
  </si>
  <si>
    <t>11.4</t>
  </si>
  <si>
    <t>11.8</t>
  </si>
  <si>
    <t>11.3</t>
  </si>
  <si>
    <t>11.2</t>
  </si>
  <si>
    <t>11.5</t>
  </si>
  <si>
    <t>11.20</t>
  </si>
  <si>
    <t>11.14</t>
  </si>
  <si>
    <t>12.19</t>
  </si>
  <si>
    <t>12.20</t>
  </si>
  <si>
    <t>13.19</t>
  </si>
  <si>
    <t>13.20</t>
  </si>
  <si>
    <t>13.14</t>
  </si>
  <si>
    <t>13.6</t>
  </si>
  <si>
    <t>13.1</t>
  </si>
  <si>
    <t>13.4</t>
  </si>
  <si>
    <t>13.8</t>
  </si>
  <si>
    <t>13.3</t>
  </si>
  <si>
    <t>13.2</t>
  </si>
  <si>
    <t>13.5</t>
  </si>
  <si>
    <t>12.6</t>
  </si>
  <si>
    <t>12.1</t>
  </si>
  <si>
    <t>12.4</t>
  </si>
  <si>
    <t>12.8</t>
  </si>
  <si>
    <t>12.3</t>
  </si>
  <si>
    <t>12.2</t>
  </si>
  <si>
    <t>12.5</t>
  </si>
  <si>
    <t>12.14</t>
  </si>
  <si>
    <t>14.19</t>
  </si>
  <si>
    <t>14.20</t>
  </si>
  <si>
    <t>14.14</t>
  </si>
  <si>
    <t>14.6</t>
  </si>
  <si>
    <t>14.1</t>
  </si>
  <si>
    <t>14.4</t>
  </si>
  <si>
    <t>14.8</t>
  </si>
  <si>
    <t>14.3</t>
  </si>
  <si>
    <t>14.2</t>
  </si>
  <si>
    <t>14.5</t>
  </si>
  <si>
    <t>15.19</t>
  </si>
  <si>
    <t>15.20</t>
  </si>
  <si>
    <t>15.15</t>
  </si>
  <si>
    <t>16.19</t>
  </si>
  <si>
    <t>16.20</t>
  </si>
  <si>
    <t>15.6</t>
  </si>
  <si>
    <t>15.1</t>
  </si>
  <si>
    <t>15.4</t>
  </si>
  <si>
    <t>15.8</t>
  </si>
  <si>
    <t>15.3</t>
  </si>
  <si>
    <t>15.2</t>
  </si>
  <si>
    <t>15.5</t>
  </si>
  <si>
    <t>16.16</t>
  </si>
  <si>
    <t>16.6</t>
  </si>
  <si>
    <t>16.1</t>
  </si>
  <si>
    <t>16.4</t>
  </si>
  <si>
    <t>16.8</t>
  </si>
  <si>
    <t>16.3</t>
  </si>
  <si>
    <t>16.2</t>
  </si>
  <si>
    <t>16.5</t>
  </si>
  <si>
    <t>17.32</t>
  </si>
  <si>
    <t>17.16</t>
  </si>
  <si>
    <t>17.34</t>
  </si>
  <si>
    <t>17.31</t>
  </si>
  <si>
    <t>17.4</t>
  </si>
  <si>
    <t>17.7</t>
  </si>
  <si>
    <t>17.5</t>
  </si>
  <si>
    <t>17.25</t>
  </si>
  <si>
    <t>17.28</t>
  </si>
  <si>
    <t>17.26</t>
  </si>
  <si>
    <t>17.29</t>
  </si>
  <si>
    <t>17.1</t>
  </si>
  <si>
    <t>17.3</t>
  </si>
  <si>
    <t>17.2</t>
  </si>
  <si>
    <t>17.10</t>
  </si>
  <si>
    <t>17.6</t>
  </si>
  <si>
    <t>17.14</t>
  </si>
  <si>
    <t>17.36</t>
  </si>
  <si>
    <t>17.33</t>
  </si>
  <si>
    <t>17.30</t>
  </si>
  <si>
    <t>17.27</t>
  </si>
  <si>
    <t>18.29</t>
  </si>
  <si>
    <t>18.28</t>
  </si>
  <si>
    <t>18.26</t>
  </si>
  <si>
    <t>18.25</t>
  </si>
  <si>
    <t>18.27</t>
  </si>
  <si>
    <t>18.35</t>
  </si>
  <si>
    <t>18.5</t>
  </si>
  <si>
    <t>18.4</t>
  </si>
  <si>
    <t>18.7</t>
  </si>
  <si>
    <t>18.3</t>
  </si>
  <si>
    <t>18.2</t>
  </si>
  <si>
    <t>18.10</t>
  </si>
  <si>
    <t>18.6</t>
  </si>
  <si>
    <t>18.1</t>
  </si>
  <si>
    <t>18.30</t>
  </si>
  <si>
    <t>18.11</t>
  </si>
  <si>
    <t>18.9</t>
  </si>
  <si>
    <t>18.31</t>
  </si>
  <si>
    <t>18.32</t>
  </si>
  <si>
    <t>БЗКд18.р2</t>
  </si>
  <si>
    <t>КД</t>
  </si>
  <si>
    <t>ХВ64</t>
  </si>
  <si>
    <t>БПд</t>
  </si>
  <si>
    <t>БЗК</t>
  </si>
  <si>
    <t>УК/ВК</t>
  </si>
  <si>
    <t>Установка и подключение АКБ NP-7-12</t>
  </si>
  <si>
    <t>В корпус контроллера на высоте от 2 до 4 м</t>
  </si>
  <si>
    <t>Измерение сопротивления изоляции кабельных линий напряжением до 1 кВ  (1 линия)</t>
  </si>
  <si>
    <t>изменения изза корректировки СКК</t>
  </si>
  <si>
    <t>ПU2.8/5... ПU2.8/6</t>
  </si>
  <si>
    <t>ДU2.4/1.1... ДU2.4/1.2</t>
  </si>
  <si>
    <t>ДU2.4/1.3</t>
  </si>
  <si>
    <t>ДU2.7/2.1... ДU2.7/2.3</t>
  </si>
  <si>
    <t>ДU2.7/2.4</t>
  </si>
  <si>
    <t>Д4.5/2.1... Д4.5/2.3</t>
  </si>
  <si>
    <t>Д4.5/2.4</t>
  </si>
  <si>
    <t>Д4.6/1.1... Д4.6/1.2</t>
  </si>
  <si>
    <t>Д4.6/1.3</t>
  </si>
  <si>
    <t>Д4.6/2.1... Д4.6/2.3</t>
  </si>
  <si>
    <t>Д4.6/2.4</t>
  </si>
  <si>
    <t>И4.5…И4.8</t>
  </si>
  <si>
    <t>П4.2/3… П4.2/4</t>
  </si>
  <si>
    <t>ТД1.5.8</t>
  </si>
  <si>
    <t>ТД1.6.8</t>
  </si>
  <si>
    <t>П6.2/3… П6.2/5</t>
  </si>
  <si>
    <t>И6.4…И6.6</t>
  </si>
  <si>
    <t>Д6.4/2.1... Д6.4/2.2</t>
  </si>
  <si>
    <t>Д6.4/2.3</t>
  </si>
  <si>
    <t>Д6.4/3.1... Д6.4/3.3</t>
  </si>
  <si>
    <t>Д6.4/2.4</t>
  </si>
  <si>
    <t>П7.2/3… П7.2/5</t>
  </si>
  <si>
    <t>ТД1.7.8</t>
  </si>
  <si>
    <t>Д7.4/2.1... Д7.4/2.2</t>
  </si>
  <si>
    <t>Д7.4/2.3</t>
  </si>
  <si>
    <t>Д7.4/3.4</t>
  </si>
  <si>
    <t>Д7.4/3.1... Д7.4/3.2</t>
  </si>
  <si>
    <t>ТД1.8.8</t>
  </si>
  <si>
    <t>Д8.4/2.1... Д8.4/2.2</t>
  </si>
  <si>
    <t>Д8.4/2.3</t>
  </si>
  <si>
    <t>Д8.4/3.1... Д8.4/3.3</t>
  </si>
  <si>
    <t>Д8.4/3.4</t>
  </si>
  <si>
    <t>П8.2/3... П8.2/5</t>
  </si>
  <si>
    <t>ТД1.9.8</t>
  </si>
  <si>
    <t>Д9.4/2.1... Д9.4/2.2</t>
  </si>
  <si>
    <t>Д9.4/2.3</t>
  </si>
  <si>
    <t>Д9.4/3.4</t>
  </si>
  <si>
    <t>Д9.4/3.1... Д9.4/3.3</t>
  </si>
  <si>
    <t>П9.2/3... П9.2/5</t>
  </si>
  <si>
    <t>ТД1.10.9</t>
  </si>
  <si>
    <t>И10.1... И10.3</t>
  </si>
  <si>
    <t>Д10.1/2.1... Д10.1/2.3</t>
  </si>
  <si>
    <t>Д10.1/2.4</t>
  </si>
  <si>
    <t>Д10.2/2.1... Д10.2/2.2</t>
  </si>
  <si>
    <t>Д10.2/2.3</t>
  </si>
  <si>
    <t>Д10.2/3.1... Д10.2/3.2</t>
  </si>
  <si>
    <t>Д10.2/3.3</t>
  </si>
  <si>
    <t>Д10.3/2.1... Д10.3/2.3</t>
  </si>
  <si>
    <t>Д10.3/2.4</t>
  </si>
  <si>
    <t>Д10.4/1.1... Д10.4/1.2</t>
  </si>
  <si>
    <t>Д10.4/1.3</t>
  </si>
  <si>
    <t>Д10.4/1.1... Д10.4/1.12</t>
  </si>
  <si>
    <t>П10.1/1... П10.1/2</t>
  </si>
  <si>
    <t>П10.1/3... П10.1/5</t>
  </si>
  <si>
    <t>П10.2/3... П10.2/5</t>
  </si>
  <si>
    <t>И10.4…И10.6</t>
  </si>
  <si>
    <t>ТД1.11.8</t>
  </si>
  <si>
    <t>Д11.4/2.1... Д11.4/2.2</t>
  </si>
  <si>
    <t>Д11.4/2.3</t>
  </si>
  <si>
    <t>Д11.4/3.1... Д11.4/3.3</t>
  </si>
  <si>
    <t>Д11.4/3.4</t>
  </si>
  <si>
    <t>П11.2/3... П11.2/5</t>
  </si>
  <si>
    <t>ТД1.12.8</t>
  </si>
  <si>
    <t>Д12.4/2.1... Д12.4/2.2</t>
  </si>
  <si>
    <t>Д12.4/2.3</t>
  </si>
  <si>
    <t>Д12.4/3.1... Д12.4/3.3</t>
  </si>
  <si>
    <t>Д12.4/3.4</t>
  </si>
  <si>
    <t>П12.2/3... П12.2/5</t>
  </si>
  <si>
    <t>ТД1.13.8</t>
  </si>
  <si>
    <t>Д13.4/2.1... Д13.4/2.2</t>
  </si>
  <si>
    <t>Д13.4/2.3</t>
  </si>
  <si>
    <t>Д13.4/3.1... Д13.4/3.3</t>
  </si>
  <si>
    <t>Д13.4/3.4</t>
  </si>
  <si>
    <t>П13.2/3... П13.2/5</t>
  </si>
  <si>
    <t>ТД1.14.8</t>
  </si>
  <si>
    <t>Д14.4/2.1... Д14.4/2.2</t>
  </si>
  <si>
    <t>Д14.4/2.3</t>
  </si>
  <si>
    <t>Д14.4/3.1... Д14.4/3.3</t>
  </si>
  <si>
    <t>Д14.4/3.4</t>
  </si>
  <si>
    <t>И11.4…И11.6</t>
  </si>
  <si>
    <t>И12.4…И12.6</t>
  </si>
  <si>
    <t>И13.4… И13.6</t>
  </si>
  <si>
    <t>И14.4… И14.6</t>
  </si>
  <si>
    <t>ТД1.15.8</t>
  </si>
  <si>
    <t>И15.4…И15.6</t>
  </si>
  <si>
    <t>Д15.4/2.1... Д15.4/2.2</t>
  </si>
  <si>
    <t>Д15.4/2.3</t>
  </si>
  <si>
    <t>Д15.4/3.1... Д15.4/3.3</t>
  </si>
  <si>
    <t>Д15.4/3.4</t>
  </si>
  <si>
    <t>И16.4…И16.6</t>
  </si>
  <si>
    <t>ТД1.16.8</t>
  </si>
  <si>
    <t>Д16.4/2.1... Д16.4/2.2</t>
  </si>
  <si>
    <t>Д16.4/2.3</t>
  </si>
  <si>
    <t>Д16.4/3.1... Д16.4/3.3</t>
  </si>
  <si>
    <t>Д16.4/3.4</t>
  </si>
  <si>
    <t>П16.2/3... П16.2/5</t>
  </si>
  <si>
    <t>И17.12…И17.14</t>
  </si>
  <si>
    <t>П17.4/1… П17.4/2</t>
  </si>
  <si>
    <t>П17.4/3...  П17.4/5</t>
  </si>
  <si>
    <t>УДАЛИТЬ МАТЕРИАЛЫ ДЛЯ ШТРОБ!!!</t>
  </si>
  <si>
    <t>Поз.</t>
  </si>
  <si>
    <t>Поставщик</t>
  </si>
  <si>
    <t>Кол.</t>
  </si>
  <si>
    <t>ИМ</t>
  </si>
  <si>
    <t>Elsys-MB-NET-2A-TП</t>
  </si>
  <si>
    <t>ООО «НИЦ «ФОРС»</t>
  </si>
  <si>
    <t>Батарея аккумуляторная 12 B, 7 А*ч</t>
  </si>
  <si>
    <t>NP-7-12</t>
  </si>
  <si>
    <t>Fox</t>
  </si>
  <si>
    <t>Контроллер СКУД в составе:</t>
  </si>
  <si>
    <t>компл.</t>
  </si>
  <si>
    <t>Elsys-MB-Pro4-2A-00-TП</t>
  </si>
  <si>
    <t>количество указано на один комплект</t>
  </si>
  <si>
    <t>Модуль расширения памяти контроллеров Elsys-MB до 81000 карт, 61000 событий, 1800 временных интервалов, 1800 уровней доступа</t>
  </si>
  <si>
    <t>Elsys-XB64</t>
  </si>
  <si>
    <t>SKAT-12-6,0 DIN</t>
  </si>
  <si>
    <t>Бастион</t>
  </si>
  <si>
    <t>БЗКд</t>
  </si>
  <si>
    <t>Блок защитный коммутационный, 157×107×36 мм, от -30 до +50 °C</t>
  </si>
  <si>
    <t>БЗК (исп.01)</t>
  </si>
  <si>
    <t>ЗАО НВП «Болид»</t>
  </si>
  <si>
    <t>Устройство коммутационное, 75х75х46 мм, от -30 до +50°C</t>
  </si>
  <si>
    <t>Формирователь импульсов</t>
  </si>
  <si>
    <t>ООО «Прокс»</t>
  </si>
  <si>
    <t>ТД1</t>
  </si>
  <si>
    <t>Точка доступа Тип 1 в составе:</t>
  </si>
  <si>
    <t>CP-Reader (исп.PROX)</t>
  </si>
  <si>
    <t>ООО «Прокс»</t>
  </si>
  <si>
    <t>ТД2</t>
  </si>
  <si>
    <t>Точка доступа Тип 2 в составе:</t>
  </si>
  <si>
    <t>ST-ER115</t>
  </si>
  <si>
    <t>Smartec</t>
  </si>
  <si>
    <t>ТД3</t>
  </si>
  <si>
    <t>Точка доступа Тип 3 в составе:</t>
  </si>
  <si>
    <t>EnterFace 3D</t>
  </si>
  <si>
    <t>ТД4</t>
  </si>
  <si>
    <t>Точка доступа Тип 4 в составе:</t>
  </si>
  <si>
    <t>Кабели и провода</t>
  </si>
  <si>
    <t>Кабель на основе витой пары Cat.5e, UTP, 4 пары, бездымный, halogen-free</t>
  </si>
  <si>
    <t>АЕСП</t>
  </si>
  <si>
    <t>Кабели огнестойкие групповой прокладки для систем противопожарной защиты</t>
  </si>
  <si>
    <t>НПП «Спецкабель»</t>
  </si>
  <si>
    <t>Кабель огнестойкий симметричный для промышленного интерфейса RS-485</t>
  </si>
  <si>
    <t>ЗАО «СПКБ Техно»</t>
  </si>
  <si>
    <t>Материалы</t>
  </si>
  <si>
    <t xml:space="preserve">Коробка распаячная 150х110х70, цвет белый </t>
  </si>
  <si>
    <t>GE41241</t>
  </si>
  <si>
    <t>GreenEl</t>
  </si>
  <si>
    <t>Колодка клеммная 450V, 24A, 2,5мм.кв</t>
  </si>
  <si>
    <t>43312NY</t>
  </si>
  <si>
    <t>ДКС</t>
  </si>
  <si>
    <t>Клемма соединительная WAGO 3-проводной разъем, 222 серии, 5x0.08-2.5мм, серые</t>
  </si>
  <si>
    <t>222-413</t>
  </si>
  <si>
    <t>Wago</t>
  </si>
  <si>
    <t>Труба гибкая гофрированная из самозатухающего ПВХ-пластиката, со стальной протяжкой D20, цвет серый  (серия 9, легкая)</t>
  </si>
  <si>
    <t>Бирка кабельная маркировочная серии " У ": У 136</t>
  </si>
  <si>
    <t>У 136</t>
  </si>
  <si>
    <t>Короб с крышкой, с направляющими для установки разделителей, 100х60, цвет белый, L=2 м</t>
  </si>
  <si>
    <t>TA-GN 100х60</t>
  </si>
  <si>
    <t>Угол плоский для короба TA-GN 100х60</t>
  </si>
  <si>
    <t>NPAN</t>
  </si>
  <si>
    <t>Тройник/отвод для короба TA-GN 100х60</t>
  </si>
  <si>
    <t>NTAN</t>
  </si>
  <si>
    <t>Рамка для ввода в стену/коробку/потолок для короба TA-GN 100х60</t>
  </si>
  <si>
    <t>RQM</t>
  </si>
  <si>
    <t>Накладка на стык профиля для короба TA-GN 100х60</t>
  </si>
  <si>
    <t>SGAN</t>
  </si>
  <si>
    <t>Накладка на стык крышки для короба TA-GN 100х60</t>
  </si>
  <si>
    <t>GAN</t>
  </si>
  <si>
    <t>Угол внутренний изменяемый для короба TA-GN 100х60</t>
  </si>
  <si>
    <t>NIAV</t>
  </si>
  <si>
    <t>Фиксатор кабеля</t>
  </si>
  <si>
    <t>TR-E</t>
  </si>
  <si>
    <t>Заглушка торцевая для короба TA-GN 100х60</t>
  </si>
  <si>
    <t>LAN</t>
  </si>
  <si>
    <t>Миниканал типа TMC со стандартной съемной крышкой, односекционные, 40/1х17, цвет белый, L=2 м</t>
  </si>
  <si>
    <t>Соединение на стык для миниканалов TMC 40/1х17, цвет белый</t>
  </si>
  <si>
    <t>DIN-рейка OMEGA 3AF</t>
  </si>
  <si>
    <t>Зажим кабельный с контргайкой, IP68, PG29, д.15 - 25мм</t>
  </si>
  <si>
    <t>Элемент крепежный для кабельных каналов:</t>
  </si>
  <si>
    <t>Фиксатор пластиковых кабельных коробов и распределительных коробок</t>
  </si>
  <si>
    <t>X-ET MX</t>
  </si>
  <si>
    <t>#285718</t>
  </si>
  <si>
    <t>HILTI</t>
  </si>
  <si>
    <t>Гвоздь по бетону</t>
  </si>
  <si>
    <t>Элемент крепежный для труб гофрированных</t>
  </si>
  <si>
    <t>Держатель жгута</t>
  </si>
  <si>
    <t>X-ECT MX</t>
  </si>
  <si>
    <t>#285709</t>
  </si>
  <si>
    <t>Хомут кабельный нейлоновый 3,6х250, 100 шт. в упаковке</t>
  </si>
  <si>
    <t>UHH31-D036-250-100</t>
  </si>
  <si>
    <t>IEK</t>
  </si>
  <si>
    <t>Хомут кабельный нейлоновый 2,5х100, 100 шт. в упаковке</t>
  </si>
  <si>
    <t>UHH31-D025-100-100</t>
  </si>
  <si>
    <t>упак.</t>
  </si>
  <si>
    <t>Для бирок</t>
  </si>
  <si>
    <t>расходник на этаже</t>
  </si>
  <si>
    <t>Хомут кабельный нейлоновый 4,8х250, 100 шт. в упаковке</t>
  </si>
  <si>
    <t>UHH31-D048-250-100</t>
  </si>
  <si>
    <t xml:space="preserve">CP-Reader </t>
  </si>
  <si>
    <t>Считыватель CheckPoint, 50 мА, IP50, 83х43х18 мм, от -40 до +50 °С, цвет белый</t>
  </si>
  <si>
    <t>УК-ВК/02</t>
  </si>
  <si>
    <t>Изменение кол-ва с нов тех решением</t>
  </si>
  <si>
    <t>ТД4ул</t>
  </si>
  <si>
    <t>Наименование и техническая
характеристика</t>
  </si>
  <si>
    <t>Тип, марка,
обозначение
документа,
опросного листа</t>
  </si>
  <si>
    <t>Код
продукции</t>
  </si>
  <si>
    <t>Ед.измерения</t>
  </si>
  <si>
    <t>Масса, 
1 ед., кг</t>
  </si>
  <si>
    <t>Примечание</t>
  </si>
  <si>
    <t>ТД2ул</t>
  </si>
  <si>
    <t xml:space="preserve">X-P 17 B3 MX </t>
  </si>
  <si>
    <t>#2156216</t>
  </si>
  <si>
    <t>ООО «Смарт Солюшинс»</t>
  </si>
  <si>
    <r>
      <t>1.</t>
    </r>
    <r>
      <rPr>
        <sz val="7"/>
        <rFont val="Times New Roman"/>
        <family val="1"/>
        <charset val="204"/>
      </rPr>
      <t xml:space="preserve">           </t>
    </r>
    <r>
      <rPr>
        <sz val="11"/>
        <rFont val="Arial"/>
        <family val="2"/>
        <charset val="204"/>
      </rPr>
      <t> </t>
    </r>
  </si>
  <si>
    <r>
      <t>Контроллер коммуникационный сетевой в металлическом корпусе с замком, оснащен встроенным резервируемым источником питания. 220 В, 250 мА, 300х298х90, от +5 до +40 </t>
    </r>
    <r>
      <rPr>
        <sz val="11"/>
        <rFont val="Symbol"/>
        <family val="1"/>
        <charset val="2"/>
      </rPr>
      <t>°</t>
    </r>
    <r>
      <rPr>
        <sz val="11"/>
        <rFont val="Arial"/>
        <family val="2"/>
        <charset val="204"/>
      </rPr>
      <t>С</t>
    </r>
  </si>
  <si>
    <r>
      <t>2.</t>
    </r>
    <r>
      <rPr>
        <sz val="7"/>
        <rFont val="Times New Roman"/>
        <family val="1"/>
        <charset val="204"/>
      </rPr>
      <t xml:space="preserve">           </t>
    </r>
    <r>
      <rPr>
        <sz val="11"/>
        <rFont val="Arial"/>
        <family val="2"/>
        <charset val="204"/>
      </rPr>
      <t> </t>
    </r>
  </si>
  <si>
    <r>
      <t>3.</t>
    </r>
    <r>
      <rPr>
        <sz val="7"/>
        <rFont val="Times New Roman"/>
        <family val="1"/>
        <charset val="204"/>
      </rPr>
      <t xml:space="preserve">           </t>
    </r>
    <r>
      <rPr>
        <sz val="11"/>
        <rFont val="Arial"/>
        <family val="2"/>
        <charset val="204"/>
      </rPr>
      <t> </t>
    </r>
  </si>
  <si>
    <r>
      <t>3.1.</t>
    </r>
    <r>
      <rPr>
        <sz val="7"/>
        <rFont val="Times New Roman"/>
        <family val="1"/>
        <charset val="204"/>
      </rPr>
      <t xml:space="preserve">          </t>
    </r>
    <r>
      <rPr>
        <sz val="11"/>
        <rFont val="Arial"/>
        <family val="2"/>
        <charset val="204"/>
      </rPr>
      <t> </t>
    </r>
  </si>
  <si>
    <r>
      <t xml:space="preserve">Устройство управления сетевой СКУД. Контроль двух двухсторонних дверей или четырех односторонних дверей. Металлический корпус с замком, оснащен встроенным резервируемым источником питания.  220 В, 250 мА,       300х298х90 мм, от +5 до +40 </t>
    </r>
    <r>
      <rPr>
        <sz val="11"/>
        <rFont val="Symbol"/>
        <family val="1"/>
        <charset val="2"/>
      </rPr>
      <t>°</t>
    </r>
    <r>
      <rPr>
        <sz val="11"/>
        <rFont val="Arial"/>
        <family val="2"/>
        <charset val="204"/>
      </rPr>
      <t>С</t>
    </r>
  </si>
  <si>
    <r>
      <t>3.2.</t>
    </r>
    <r>
      <rPr>
        <sz val="7"/>
        <rFont val="Times New Roman"/>
        <family val="1"/>
        <charset val="204"/>
      </rPr>
      <t xml:space="preserve">          </t>
    </r>
    <r>
      <rPr>
        <sz val="11"/>
        <rFont val="Arial"/>
        <family val="2"/>
        <charset val="204"/>
      </rPr>
      <t> </t>
    </r>
  </si>
  <si>
    <r>
      <t>3.3.</t>
    </r>
    <r>
      <rPr>
        <sz val="7"/>
        <rFont val="Times New Roman"/>
        <family val="1"/>
        <charset val="204"/>
      </rPr>
      <t xml:space="preserve">          </t>
    </r>
    <r>
      <rPr>
        <sz val="11"/>
        <rFont val="Arial"/>
        <family val="2"/>
        <charset val="204"/>
      </rPr>
      <t> </t>
    </r>
  </si>
  <si>
    <r>
      <t>5.</t>
    </r>
    <r>
      <rPr>
        <sz val="7"/>
        <rFont val="Times New Roman"/>
        <family val="1"/>
        <charset val="204"/>
      </rPr>
      <t xml:space="preserve">           </t>
    </r>
    <r>
      <rPr>
        <sz val="11"/>
        <rFont val="Arial"/>
        <family val="2"/>
        <charset val="204"/>
      </rPr>
      <t> </t>
    </r>
  </si>
  <si>
    <r>
      <t>Блок питания, с креплением на DIN-рейку, 139x88,5x63,5 мм, от</t>
    </r>
    <r>
      <rPr>
        <b/>
        <sz val="11"/>
        <rFont val="Arial"/>
        <family val="2"/>
        <charset val="204"/>
      </rPr>
      <t xml:space="preserve"> </t>
    </r>
    <r>
      <rPr>
        <sz val="11"/>
        <rFont val="Arial"/>
        <family val="2"/>
        <charset val="204"/>
      </rPr>
      <t>-10 до +40 °C, 12 В, 6 А</t>
    </r>
  </si>
  <si>
    <r>
      <t>7.</t>
    </r>
    <r>
      <rPr>
        <sz val="7"/>
        <rFont val="Times New Roman"/>
        <family val="1"/>
        <charset val="204"/>
      </rPr>
      <t xml:space="preserve">           </t>
    </r>
    <r>
      <rPr>
        <sz val="11"/>
        <rFont val="Arial"/>
        <family val="2"/>
        <charset val="204"/>
      </rPr>
      <t> </t>
    </r>
  </si>
  <si>
    <r>
      <t>9.</t>
    </r>
    <r>
      <rPr>
        <sz val="7"/>
        <rFont val="Times New Roman"/>
        <family val="1"/>
        <charset val="204"/>
      </rPr>
      <t xml:space="preserve">           </t>
    </r>
    <r>
      <rPr>
        <sz val="11"/>
        <rFont val="Arial"/>
        <family val="2"/>
        <charset val="204"/>
      </rPr>
      <t> </t>
    </r>
  </si>
  <si>
    <r>
      <t>10.</t>
    </r>
    <r>
      <rPr>
        <sz val="7"/>
        <rFont val="Times New Roman"/>
        <family val="1"/>
        <charset val="204"/>
      </rPr>
      <t xml:space="preserve">        </t>
    </r>
    <r>
      <rPr>
        <sz val="11"/>
        <rFont val="Arial"/>
        <family val="2"/>
        <charset val="204"/>
      </rPr>
      <t> </t>
    </r>
  </si>
  <si>
    <r>
      <t>11.</t>
    </r>
    <r>
      <rPr>
        <sz val="7"/>
        <rFont val="Times New Roman"/>
        <family val="1"/>
        <charset val="204"/>
      </rPr>
      <t xml:space="preserve">        </t>
    </r>
    <r>
      <rPr>
        <sz val="11"/>
        <rFont val="Arial"/>
        <family val="2"/>
        <charset val="204"/>
      </rPr>
      <t> </t>
    </r>
  </si>
  <si>
    <r>
      <t>11.1.</t>
    </r>
    <r>
      <rPr>
        <sz val="7"/>
        <rFont val="Times New Roman"/>
        <family val="1"/>
        <charset val="204"/>
      </rPr>
      <t xml:space="preserve">       </t>
    </r>
    <r>
      <rPr>
        <sz val="11"/>
        <rFont val="Arial"/>
        <family val="2"/>
        <charset val="204"/>
      </rPr>
      <t> </t>
    </r>
  </si>
  <si>
    <r>
      <t>12.</t>
    </r>
    <r>
      <rPr>
        <sz val="7"/>
        <rFont val="Times New Roman"/>
        <family val="1"/>
        <charset val="204"/>
      </rPr>
      <t xml:space="preserve">        </t>
    </r>
    <r>
      <rPr>
        <sz val="11"/>
        <rFont val="Arial"/>
        <family val="2"/>
        <charset val="204"/>
      </rPr>
      <t> </t>
    </r>
  </si>
  <si>
    <r>
      <t>12.1.</t>
    </r>
    <r>
      <rPr>
        <sz val="7"/>
        <rFont val="Times New Roman"/>
        <family val="1"/>
        <charset val="204"/>
      </rPr>
      <t xml:space="preserve">       </t>
    </r>
    <r>
      <rPr>
        <sz val="11"/>
        <rFont val="Arial"/>
        <family val="2"/>
        <charset val="204"/>
      </rPr>
      <t> </t>
    </r>
  </si>
  <si>
    <r>
      <t>12.2.</t>
    </r>
    <r>
      <rPr>
        <sz val="7"/>
        <rFont val="Times New Roman"/>
        <family val="1"/>
        <charset val="204"/>
      </rPr>
      <t xml:space="preserve">       </t>
    </r>
    <r>
      <rPr>
        <sz val="11"/>
        <rFont val="Arial"/>
        <family val="2"/>
        <charset val="204"/>
      </rPr>
      <t> </t>
    </r>
  </si>
  <si>
    <r>
      <t>Устройство разблокировки дверей, 88х88х55 мм, от -20 до +45 </t>
    </r>
    <r>
      <rPr>
        <sz val="11"/>
        <rFont val="Symbol"/>
        <family val="1"/>
        <charset val="2"/>
      </rPr>
      <t>°</t>
    </r>
    <r>
      <rPr>
        <sz val="11"/>
        <rFont val="Arial"/>
        <family val="2"/>
        <charset val="204"/>
      </rPr>
      <t>С, цвет зеленый</t>
    </r>
  </si>
  <si>
    <r>
      <t>12.3.</t>
    </r>
    <r>
      <rPr>
        <sz val="7"/>
        <rFont val="Times New Roman"/>
        <family val="1"/>
        <charset val="204"/>
      </rPr>
      <t xml:space="preserve">       </t>
    </r>
    <r>
      <rPr>
        <sz val="11"/>
        <rFont val="Arial"/>
        <family val="2"/>
        <charset val="204"/>
      </rPr>
      <t> </t>
    </r>
  </si>
  <si>
    <r>
      <t>13.</t>
    </r>
    <r>
      <rPr>
        <sz val="7"/>
        <rFont val="Times New Roman"/>
        <family val="1"/>
        <charset val="204"/>
      </rPr>
      <t xml:space="preserve">        </t>
    </r>
    <r>
      <rPr>
        <sz val="11"/>
        <rFont val="Arial"/>
        <family val="2"/>
        <charset val="204"/>
      </rPr>
      <t> </t>
    </r>
  </si>
  <si>
    <r>
      <t>13.1.</t>
    </r>
    <r>
      <rPr>
        <sz val="7"/>
        <rFont val="Times New Roman"/>
        <family val="1"/>
        <charset val="204"/>
      </rPr>
      <t xml:space="preserve">       </t>
    </r>
    <r>
      <rPr>
        <sz val="11"/>
        <rFont val="Arial"/>
        <family val="2"/>
        <charset val="204"/>
      </rPr>
      <t> </t>
    </r>
  </si>
  <si>
    <r>
      <t>13.2.</t>
    </r>
    <r>
      <rPr>
        <sz val="7"/>
        <rFont val="Times New Roman"/>
        <family val="1"/>
        <charset val="204"/>
      </rPr>
      <t xml:space="preserve">       </t>
    </r>
    <r>
      <rPr>
        <sz val="11"/>
        <rFont val="Arial"/>
        <family val="2"/>
        <charset val="204"/>
      </rPr>
      <t> </t>
    </r>
  </si>
  <si>
    <r>
      <t>13.3.</t>
    </r>
    <r>
      <rPr>
        <sz val="7"/>
        <rFont val="Times New Roman"/>
        <family val="1"/>
        <charset val="204"/>
      </rPr>
      <t xml:space="preserve">       </t>
    </r>
    <r>
      <rPr>
        <sz val="11"/>
        <rFont val="Arial"/>
        <family val="2"/>
        <charset val="204"/>
      </rPr>
      <t> </t>
    </r>
  </si>
  <si>
    <r>
      <t>14.</t>
    </r>
    <r>
      <rPr>
        <sz val="7"/>
        <rFont val="Times New Roman"/>
        <family val="1"/>
        <charset val="204"/>
      </rPr>
      <t xml:space="preserve">        </t>
    </r>
    <r>
      <rPr>
        <sz val="11"/>
        <rFont val="Arial"/>
        <family val="2"/>
        <charset val="204"/>
      </rPr>
      <t> </t>
    </r>
  </si>
  <si>
    <r>
      <t>14.1.</t>
    </r>
    <r>
      <rPr>
        <sz val="7"/>
        <rFont val="Times New Roman"/>
        <family val="1"/>
        <charset val="204"/>
      </rPr>
      <t xml:space="preserve">       </t>
    </r>
    <r>
      <rPr>
        <sz val="11"/>
        <rFont val="Arial"/>
        <family val="2"/>
        <charset val="204"/>
      </rPr>
      <t> </t>
    </r>
  </si>
  <si>
    <r>
      <t>4.</t>
    </r>
    <r>
      <rPr>
        <sz val="7"/>
        <rFont val="Times New Roman"/>
        <family val="1"/>
        <charset val="204"/>
      </rPr>
      <t xml:space="preserve">           </t>
    </r>
    <r>
      <rPr>
        <sz val="11"/>
        <rFont val="Arial"/>
        <family val="2"/>
        <charset val="204"/>
      </rPr>
      <t> </t>
    </r>
  </si>
  <si>
    <r>
      <t>6.</t>
    </r>
    <r>
      <rPr>
        <sz val="7"/>
        <rFont val="Times New Roman"/>
        <family val="1"/>
        <charset val="204"/>
      </rPr>
      <t xml:space="preserve">           </t>
    </r>
    <r>
      <rPr>
        <sz val="11"/>
        <rFont val="Arial"/>
        <family val="2"/>
        <charset val="204"/>
      </rPr>
      <t> </t>
    </r>
  </si>
  <si>
    <r>
      <t>15.</t>
    </r>
    <r>
      <rPr>
        <sz val="7"/>
        <rFont val="Times New Roman"/>
        <family val="1"/>
        <charset val="204"/>
      </rPr>
      <t xml:space="preserve">        </t>
    </r>
    <r>
      <rPr>
        <sz val="11"/>
        <rFont val="Arial"/>
        <family val="2"/>
        <charset val="204"/>
      </rPr>
      <t> </t>
    </r>
  </si>
  <si>
    <r>
      <t>16.</t>
    </r>
    <r>
      <rPr>
        <sz val="7"/>
        <rFont val="Times New Roman"/>
        <family val="1"/>
        <charset val="204"/>
      </rPr>
      <t xml:space="preserve">        </t>
    </r>
    <r>
      <rPr>
        <sz val="11"/>
        <rFont val="Arial"/>
        <family val="2"/>
        <charset val="204"/>
      </rPr>
      <t> </t>
    </r>
  </si>
  <si>
    <r>
      <t>17.</t>
    </r>
    <r>
      <rPr>
        <sz val="7"/>
        <rFont val="Times New Roman"/>
        <family val="1"/>
        <charset val="204"/>
      </rPr>
      <t xml:space="preserve">        </t>
    </r>
    <r>
      <rPr>
        <sz val="11"/>
        <rFont val="Arial"/>
        <family val="2"/>
        <charset val="204"/>
      </rPr>
      <t> </t>
    </r>
  </si>
  <si>
    <r>
      <t>18.</t>
    </r>
    <r>
      <rPr>
        <sz val="7"/>
        <rFont val="Times New Roman"/>
        <family val="1"/>
        <charset val="204"/>
      </rPr>
      <t xml:space="preserve">        </t>
    </r>
    <r>
      <rPr>
        <sz val="11"/>
        <rFont val="Arial"/>
        <family val="2"/>
        <charset val="204"/>
      </rPr>
      <t> </t>
    </r>
  </si>
  <si>
    <r>
      <t>19.</t>
    </r>
    <r>
      <rPr>
        <sz val="7"/>
        <rFont val="Times New Roman"/>
        <family val="1"/>
        <charset val="204"/>
      </rPr>
      <t xml:space="preserve">        </t>
    </r>
    <r>
      <rPr>
        <sz val="11"/>
        <rFont val="Arial"/>
        <family val="2"/>
        <charset val="204"/>
      </rPr>
      <t> </t>
    </r>
  </si>
  <si>
    <r>
      <t>20.</t>
    </r>
    <r>
      <rPr>
        <sz val="7"/>
        <rFont val="Times New Roman"/>
        <family val="1"/>
        <charset val="204"/>
      </rPr>
      <t xml:space="preserve">        </t>
    </r>
    <r>
      <rPr>
        <sz val="11"/>
        <rFont val="Arial"/>
        <family val="2"/>
        <charset val="204"/>
      </rPr>
      <t> </t>
    </r>
  </si>
  <si>
    <r>
      <t>21.</t>
    </r>
    <r>
      <rPr>
        <sz val="7"/>
        <rFont val="Times New Roman"/>
        <family val="1"/>
        <charset val="204"/>
      </rPr>
      <t xml:space="preserve">        </t>
    </r>
    <r>
      <rPr>
        <sz val="11"/>
        <rFont val="Arial"/>
        <family val="2"/>
        <charset val="204"/>
      </rPr>
      <t> </t>
    </r>
  </si>
  <si>
    <r>
      <t>22.</t>
    </r>
    <r>
      <rPr>
        <sz val="7"/>
        <rFont val="Times New Roman"/>
        <family val="1"/>
        <charset val="204"/>
      </rPr>
      <t xml:space="preserve">        </t>
    </r>
    <r>
      <rPr>
        <sz val="11"/>
        <rFont val="Arial"/>
        <family val="2"/>
        <charset val="204"/>
      </rPr>
      <t> </t>
    </r>
  </si>
  <si>
    <r>
      <t>23.</t>
    </r>
    <r>
      <rPr>
        <sz val="7"/>
        <rFont val="Times New Roman"/>
        <family val="1"/>
        <charset val="204"/>
      </rPr>
      <t xml:space="preserve">        </t>
    </r>
    <r>
      <rPr>
        <sz val="11"/>
        <rFont val="Arial"/>
        <family val="2"/>
        <charset val="204"/>
      </rPr>
      <t> </t>
    </r>
  </si>
  <si>
    <r>
      <t>24.</t>
    </r>
    <r>
      <rPr>
        <sz val="7"/>
        <rFont val="Times New Roman"/>
        <family val="1"/>
        <charset val="204"/>
      </rPr>
      <t xml:space="preserve">        </t>
    </r>
    <r>
      <rPr>
        <sz val="11"/>
        <rFont val="Arial"/>
        <family val="2"/>
        <charset val="204"/>
      </rPr>
      <t> </t>
    </r>
  </si>
  <si>
    <r>
      <t>25.</t>
    </r>
    <r>
      <rPr>
        <sz val="7"/>
        <rFont val="Times New Roman"/>
        <family val="1"/>
        <charset val="204"/>
      </rPr>
      <t xml:space="preserve">        </t>
    </r>
    <r>
      <rPr>
        <sz val="11"/>
        <rFont val="Arial"/>
        <family val="2"/>
        <charset val="204"/>
      </rPr>
      <t> </t>
    </r>
  </si>
  <si>
    <r>
      <t>25.1.</t>
    </r>
    <r>
      <rPr>
        <sz val="7"/>
        <rFont val="Times New Roman"/>
        <family val="1"/>
        <charset val="204"/>
      </rPr>
      <t xml:space="preserve">       </t>
    </r>
    <r>
      <rPr>
        <sz val="11"/>
        <rFont val="Arial"/>
        <family val="2"/>
        <charset val="204"/>
      </rPr>
      <t> </t>
    </r>
  </si>
  <si>
    <r>
      <t>25.2.</t>
    </r>
    <r>
      <rPr>
        <sz val="7"/>
        <rFont val="Times New Roman"/>
        <family val="1"/>
        <charset val="204"/>
      </rPr>
      <t xml:space="preserve">       </t>
    </r>
    <r>
      <rPr>
        <sz val="11"/>
        <rFont val="Arial"/>
        <family val="2"/>
        <charset val="204"/>
      </rPr>
      <t> </t>
    </r>
  </si>
  <si>
    <r>
      <t>26.</t>
    </r>
    <r>
      <rPr>
        <sz val="7"/>
        <rFont val="Times New Roman"/>
        <family val="1"/>
        <charset val="204"/>
      </rPr>
      <t xml:space="preserve">        </t>
    </r>
    <r>
      <rPr>
        <sz val="11"/>
        <rFont val="Arial"/>
        <family val="2"/>
        <charset val="204"/>
      </rPr>
      <t> </t>
    </r>
  </si>
  <si>
    <r>
      <t>26.1.</t>
    </r>
    <r>
      <rPr>
        <sz val="7"/>
        <rFont val="Times New Roman"/>
        <family val="1"/>
        <charset val="204"/>
      </rPr>
      <t xml:space="preserve">       </t>
    </r>
    <r>
      <rPr>
        <sz val="11"/>
        <rFont val="Arial"/>
        <family val="2"/>
        <charset val="204"/>
      </rPr>
      <t> </t>
    </r>
  </si>
  <si>
    <r>
      <t>26.2.</t>
    </r>
    <r>
      <rPr>
        <sz val="7"/>
        <rFont val="Times New Roman"/>
        <family val="1"/>
        <charset val="204"/>
      </rPr>
      <t xml:space="preserve">       </t>
    </r>
    <r>
      <rPr>
        <sz val="11"/>
        <rFont val="Arial"/>
        <family val="2"/>
        <charset val="204"/>
      </rPr>
      <t> </t>
    </r>
  </si>
  <si>
    <r>
      <t>27.</t>
    </r>
    <r>
      <rPr>
        <sz val="7"/>
        <rFont val="Times New Roman"/>
        <family val="1"/>
        <charset val="204"/>
      </rPr>
      <t xml:space="preserve">        </t>
    </r>
    <r>
      <rPr>
        <sz val="11"/>
        <rFont val="Arial"/>
        <family val="2"/>
        <charset val="204"/>
      </rPr>
      <t> </t>
    </r>
  </si>
  <si>
    <r>
      <t>28.</t>
    </r>
    <r>
      <rPr>
        <sz val="7"/>
        <rFont val="Times New Roman"/>
        <family val="1"/>
        <charset val="204"/>
      </rPr>
      <t xml:space="preserve">        </t>
    </r>
    <r>
      <rPr>
        <sz val="11"/>
        <rFont val="Arial"/>
        <family val="2"/>
        <charset val="204"/>
      </rPr>
      <t> </t>
    </r>
  </si>
  <si>
    <r>
      <t>29.</t>
    </r>
    <r>
      <rPr>
        <sz val="7"/>
        <rFont val="Times New Roman"/>
        <family val="1"/>
        <charset val="204"/>
      </rPr>
      <t xml:space="preserve">        </t>
    </r>
    <r>
      <rPr>
        <sz val="11"/>
        <rFont val="Arial"/>
        <family val="2"/>
        <charset val="204"/>
      </rPr>
      <t> </t>
    </r>
  </si>
  <si>
    <r>
      <t>1.</t>
    </r>
    <r>
      <rPr>
        <sz val="7"/>
        <rFont val="Times New Roman"/>
        <family val="1"/>
        <charset val="204"/>
      </rPr>
      <t xml:space="preserve">    </t>
    </r>
    <r>
      <rPr>
        <sz val="11"/>
        <rFont val="Arial"/>
        <family val="2"/>
        <charset val="204"/>
      </rPr>
      <t> </t>
    </r>
  </si>
  <si>
    <r>
      <t>2.</t>
    </r>
    <r>
      <rPr>
        <sz val="7"/>
        <rFont val="Times New Roman"/>
        <family val="1"/>
        <charset val="204"/>
      </rPr>
      <t xml:space="preserve">    </t>
    </r>
    <r>
      <rPr>
        <sz val="11"/>
        <rFont val="Arial"/>
        <family val="2"/>
        <charset val="204"/>
      </rPr>
      <t> </t>
    </r>
  </si>
  <si>
    <r>
      <t>8.</t>
    </r>
    <r>
      <rPr>
        <sz val="7"/>
        <rFont val="Times New Roman"/>
        <family val="1"/>
        <charset val="204"/>
      </rPr>
      <t xml:space="preserve">           </t>
    </r>
    <r>
      <rPr>
        <sz val="11"/>
        <rFont val="Arial"/>
        <family val="2"/>
        <charset val="204"/>
      </rPr>
      <t> </t>
    </r>
  </si>
  <si>
    <r>
      <t>25.</t>
    </r>
    <r>
      <rPr>
        <sz val="7"/>
        <rFont val="Times New Roman"/>
        <family val="1"/>
        <charset val="204"/>
      </rPr>
      <t xml:space="preserve">  </t>
    </r>
    <r>
      <rPr>
        <sz val="11"/>
        <rFont val="Arial"/>
        <family val="2"/>
        <charset val="204"/>
      </rPr>
      <t> </t>
    </r>
  </si>
  <si>
    <r>
      <t>27.1.</t>
    </r>
    <r>
      <rPr>
        <sz val="7"/>
        <rFont val="Times New Roman"/>
        <family val="1"/>
        <charset val="204"/>
      </rPr>
      <t xml:space="preserve">       </t>
    </r>
    <r>
      <rPr>
        <sz val="11"/>
        <rFont val="Arial"/>
        <family val="2"/>
        <charset val="204"/>
      </rPr>
      <t> </t>
    </r>
  </si>
  <si>
    <r>
      <t>27.2.</t>
    </r>
    <r>
      <rPr>
        <sz val="7"/>
        <rFont val="Times New Roman"/>
        <family val="1"/>
        <charset val="204"/>
      </rPr>
      <t xml:space="preserve">       </t>
    </r>
    <r>
      <rPr>
        <sz val="11"/>
        <rFont val="Arial"/>
        <family val="2"/>
        <charset val="204"/>
      </rPr>
      <t> </t>
    </r>
  </si>
  <si>
    <r>
      <t>28.1.</t>
    </r>
    <r>
      <rPr>
        <sz val="7"/>
        <rFont val="Times New Roman"/>
        <family val="1"/>
        <charset val="204"/>
      </rPr>
      <t xml:space="preserve">       </t>
    </r>
    <r>
      <rPr>
        <sz val="11"/>
        <rFont val="Arial"/>
        <family val="2"/>
        <charset val="204"/>
      </rPr>
      <t> </t>
    </r>
  </si>
  <si>
    <r>
      <t>28.2.</t>
    </r>
    <r>
      <rPr>
        <sz val="7"/>
        <rFont val="Times New Roman"/>
        <family val="1"/>
        <charset val="204"/>
      </rPr>
      <t xml:space="preserve">       </t>
    </r>
    <r>
      <rPr>
        <sz val="11"/>
        <rFont val="Arial"/>
        <family val="2"/>
        <charset val="204"/>
      </rPr>
      <t> </t>
    </r>
  </si>
  <si>
    <r>
      <t>30.</t>
    </r>
    <r>
      <rPr>
        <sz val="7"/>
        <rFont val="Times New Roman"/>
        <family val="1"/>
        <charset val="204"/>
      </rPr>
      <t xml:space="preserve">        </t>
    </r>
    <r>
      <rPr>
        <sz val="11"/>
        <rFont val="Arial"/>
        <family val="2"/>
        <charset val="204"/>
      </rPr>
      <t> </t>
    </r>
  </si>
  <si>
    <r>
      <t>31.</t>
    </r>
    <r>
      <rPr>
        <sz val="7"/>
        <rFont val="Times New Roman"/>
        <family val="1"/>
        <charset val="204"/>
      </rPr>
      <t xml:space="preserve">        </t>
    </r>
    <r>
      <rPr>
        <sz val="11"/>
        <rFont val="Arial"/>
        <family val="2"/>
        <charset val="204"/>
      </rPr>
      <t> </t>
    </r>
  </si>
  <si>
    <r>
      <t>10.1.</t>
    </r>
    <r>
      <rPr>
        <sz val="7"/>
        <rFont val="Times New Roman"/>
        <family val="1"/>
        <charset val="204"/>
      </rPr>
      <t xml:space="preserve">       </t>
    </r>
    <r>
      <rPr>
        <sz val="11"/>
        <rFont val="Arial"/>
        <family val="2"/>
        <charset val="204"/>
      </rPr>
      <t> </t>
    </r>
  </si>
  <si>
    <r>
      <t>11.2.</t>
    </r>
    <r>
      <rPr>
        <sz val="7"/>
        <rFont val="Times New Roman"/>
        <family val="1"/>
        <charset val="204"/>
      </rPr>
      <t xml:space="preserve">       </t>
    </r>
    <r>
      <rPr>
        <sz val="11"/>
        <rFont val="Arial"/>
        <family val="2"/>
        <charset val="204"/>
      </rPr>
      <t> </t>
    </r>
  </si>
  <si>
    <r>
      <t>26.</t>
    </r>
    <r>
      <rPr>
        <sz val="7"/>
        <rFont val="Times New Roman"/>
        <family val="1"/>
        <charset val="204"/>
      </rPr>
      <t xml:space="preserve">  </t>
    </r>
    <r>
      <rPr>
        <sz val="11"/>
        <rFont val="Arial"/>
        <family val="2"/>
        <charset val="204"/>
      </rPr>
      <t> </t>
    </r>
  </si>
  <si>
    <r>
      <t>3.</t>
    </r>
    <r>
      <rPr>
        <sz val="7"/>
        <rFont val="Times New Roman"/>
        <family val="1"/>
        <charset val="204"/>
      </rPr>
      <t xml:space="preserve">    </t>
    </r>
    <r>
      <rPr>
        <sz val="11"/>
        <rFont val="Arial"/>
        <family val="2"/>
        <charset val="204"/>
      </rPr>
      <t> </t>
    </r>
  </si>
  <si>
    <r>
      <t>24.</t>
    </r>
    <r>
      <rPr>
        <sz val="7"/>
        <rFont val="Times New Roman"/>
        <family val="1"/>
        <charset val="204"/>
      </rPr>
      <t xml:space="preserve">  </t>
    </r>
    <r>
      <rPr>
        <sz val="11"/>
        <rFont val="Arial"/>
        <family val="2"/>
        <charset val="204"/>
      </rPr>
      <t> </t>
    </r>
  </si>
  <si>
    <r>
      <t>7.</t>
    </r>
    <r>
      <rPr>
        <sz val="7"/>
        <rFont val="Times New Roman"/>
        <family val="1"/>
        <charset val="204"/>
      </rPr>
      <t xml:space="preserve">    </t>
    </r>
    <r>
      <rPr>
        <sz val="11"/>
        <rFont val="Arial"/>
        <family val="2"/>
        <charset val="204"/>
      </rPr>
      <t> </t>
    </r>
  </si>
  <si>
    <t>Считыватель CheckPoint, 50 мА, IP64, 78х40х16 мм, от -40 до +50 °С, цвет серый, уличное исполнение</t>
  </si>
  <si>
    <t>Считыватель CheckPoint, 50 мА, IP64, 78х40х16 мм, от -40 до +50 °С, цвет черный, уличное исполнение</t>
  </si>
  <si>
    <t>расходник на этаже, крепление труб</t>
  </si>
  <si>
    <t>Устройство биометрического распознавания EnterFace 3D, настенная установка</t>
  </si>
  <si>
    <t>Турникет в составе:</t>
  </si>
  <si>
    <r>
      <t>Турникет скоростной проход PERCo-ST-01</t>
    </r>
    <r>
      <rPr>
        <sz val="11"/>
        <color rgb="FF1F497D"/>
        <rFont val="Calibri"/>
        <family val="2"/>
        <charset val="204"/>
        <scheme val="minor"/>
      </rPr>
      <t xml:space="preserve">, ПДУ с кабелем, цвет нержавеющая сталь </t>
    </r>
  </si>
  <si>
    <r>
      <t>Турникет двусторонняя секция PERCo-STD-01</t>
    </r>
    <r>
      <rPr>
        <sz val="11"/>
        <color rgb="FF1F497D"/>
        <rFont val="Calibri"/>
        <family val="2"/>
        <charset val="204"/>
        <scheme val="minor"/>
      </rPr>
      <t>, ПДУ с кабелем, цвет нержавеющая сталь</t>
    </r>
  </si>
  <si>
    <t>Створка ширина прохода 650 мм PERCo-ATG-300</t>
  </si>
  <si>
    <t>Створка ширина прохода 900 мм PERCo-ATG-425</t>
  </si>
  <si>
    <t xml:space="preserve">Источник питания </t>
  </si>
  <si>
    <t>Кабель для подключения ПДУ турникета, 40 м</t>
  </si>
  <si>
    <t>Калитка в составе:</t>
  </si>
  <si>
    <r>
      <t>Калитка электромеханическая автоматическая PERCo-WMD-06 со створкой шириной 650 мм</t>
    </r>
    <r>
      <rPr>
        <sz val="11"/>
        <color rgb="FF1F497D"/>
        <rFont val="Calibri"/>
        <family val="2"/>
        <charset val="204"/>
        <scheme val="minor"/>
      </rPr>
      <t>, ПДУ с кабелем</t>
    </r>
  </si>
  <si>
    <t>Источник питания</t>
  </si>
  <si>
    <t>Кабель для подключения ПДУ калитки, 40 м</t>
  </si>
  <si>
    <t>Комплект контрольный четырехканальный беспроводной (приемник, передатчик) с динамическим кодом</t>
  </si>
  <si>
    <t>PERCo-ST-01</t>
  </si>
  <si>
    <t>ООО «Завод ПЭРКо»</t>
  </si>
  <si>
    <t>PERCo-STD-01</t>
  </si>
  <si>
    <t>PERCo-ATG-300</t>
  </si>
  <si>
    <t>PERCo-ATG-425</t>
  </si>
  <si>
    <t>PERCo-AGG-650</t>
  </si>
  <si>
    <t>CH-4-HS</t>
  </si>
  <si>
    <t>Elmes electronic</t>
  </si>
  <si>
    <t>13.</t>
  </si>
  <si>
    <t>16.</t>
  </si>
  <si>
    <t>16.1.</t>
  </si>
  <si>
    <t>16.2.</t>
  </si>
  <si>
    <t>17.</t>
  </si>
  <si>
    <t>в сущ. закладной СБ в штробе на высоте от 2 до 4 м</t>
  </si>
  <si>
    <t>в кабель-канале 40х17 на стене на высоте от 2 до 4 м</t>
  </si>
  <si>
    <t>в гофротрубе по потолку на высоте от 2 до 4 м</t>
  </si>
  <si>
    <t>в сущ. закладной СБ в бетоне в стене от 2 до 4 м</t>
  </si>
  <si>
    <t>в сущ. металлическом лотке на высоте от 2 до 4 м</t>
  </si>
  <si>
    <t>в кабель-канале 100х60 по стене на высоте от 2 до 4 м</t>
  </si>
  <si>
    <t>в сущ. закладной СБ в штробе на высоте от 2 до 8 м</t>
  </si>
  <si>
    <t>в сущ. металлическом лотке на высоте от 2 до 8 м</t>
  </si>
  <si>
    <t>в кабель-канале 100х60 по стене на высоте от 2 до 8 м</t>
  </si>
  <si>
    <t>в кабель-канале 40х17 на стене на высоте от 2 до 8 м</t>
  </si>
  <si>
    <t>в гофротрубе по потолку на высоте от 2 до 8 м</t>
  </si>
  <si>
    <t>в сущ. закладной СБ в бетоне в стене от 2 до 8 м</t>
  </si>
  <si>
    <t>на стене на высоте от 2 до 8 м</t>
  </si>
  <si>
    <t>к потолку на высоте от 2 до 8 м</t>
  </si>
  <si>
    <t>в стене на высоте от 2 до 8 м</t>
  </si>
  <si>
    <t>на высоте от 2 до 8 м</t>
  </si>
  <si>
    <t>На стену на высоте от 2 до 4 м</t>
  </si>
  <si>
    <t>В контроллер на высоте от 2 до 4 м</t>
  </si>
  <si>
    <t>На стену на высоте от 2 до 8 м</t>
  </si>
  <si>
    <t>в кабель-канале 40х17 на стене на высоте от 2 до 8 м</t>
  </si>
  <si>
    <t>В коробке на высоте от 2 до 8 м</t>
  </si>
  <si>
    <t>в гофротрубе по потолку на высоте от 2 до 8 м</t>
  </si>
  <si>
    <t>в сущ. закладной СБ в бетоне в стене от 2 до 8 м</t>
  </si>
  <si>
    <t>в сущ. закладной СБ в штробе на высоте от от 2 до 8 м</t>
  </si>
  <si>
    <t>в сущ. металлическом лотке на высоте от 2 до 8 м</t>
  </si>
  <si>
    <t>в кабель-канале 100х60 по стене на высоте от 2 до 8 м</t>
  </si>
  <si>
    <t>в сущ. закладной СБ в штробе на высоте от 2 до 8 м</t>
  </si>
  <si>
    <t>на стене на высоте от 2 до 8 м</t>
  </si>
  <si>
    <t>к потолку на высоте от 2 до 8 м</t>
  </si>
  <si>
    <t>в стене на высоте от 2 до 8 м</t>
  </si>
  <si>
    <t>на высоте от 2 до 8 м</t>
  </si>
  <si>
    <t>На стену на высоте от 2 до 4 м</t>
  </si>
  <si>
    <t>В контроллер на высоте от 2 до 4 м</t>
  </si>
  <si>
    <t>на стене на высоте от 2 до 4 м</t>
  </si>
  <si>
    <t>к потолку на высоте от 2 до 4 м</t>
  </si>
  <si>
    <t>в стене на высоте от 2 до 4 м</t>
  </si>
  <si>
    <r>
      <t>Установка и подключение</t>
    </r>
    <r>
      <rPr>
        <sz val="10"/>
        <color theme="1"/>
        <rFont val="Times New Roman"/>
        <family val="1"/>
        <charset val="204"/>
      </rPr>
      <t xml:space="preserve"> </t>
    </r>
    <r>
      <rPr>
        <sz val="10"/>
        <color theme="1"/>
        <rFont val="Arial"/>
        <family val="2"/>
        <charset val="204"/>
      </rPr>
      <t>турникета скоростной проход PERCo-ST-01</t>
    </r>
  </si>
  <si>
    <t>На пол</t>
  </si>
  <si>
    <t>Установка и подключение турникета двусторонняя секция PERCo-STD-01</t>
  </si>
  <si>
    <t>На турникет</t>
  </si>
  <si>
    <t>Установка и подключение источника питания скоростного прохода</t>
  </si>
  <si>
    <t>Установка и подключение ПДУ скоростного прохода</t>
  </si>
  <si>
    <t>На стену на высоте до 2 м</t>
  </si>
  <si>
    <t xml:space="preserve">Установка и подключение калитки электромеханической автоматической PERCo-WMD-06 </t>
  </si>
  <si>
    <t>на калитку</t>
  </si>
  <si>
    <t>Установка и подключение источника питания калитки</t>
  </si>
  <si>
    <r>
      <t xml:space="preserve">На стену на высоте </t>
    </r>
    <r>
      <rPr>
        <sz val="10"/>
        <color rgb="FF1F497D"/>
        <rFont val="Arial"/>
        <family val="2"/>
        <charset val="204"/>
      </rPr>
      <t>от</t>
    </r>
    <r>
      <rPr>
        <sz val="10"/>
        <color theme="1"/>
        <rFont val="Arial"/>
        <family val="2"/>
        <charset val="204"/>
      </rPr>
      <t xml:space="preserve"> 2</t>
    </r>
    <r>
      <rPr>
        <sz val="10"/>
        <color rgb="FF1F497D"/>
        <rFont val="Arial"/>
        <family val="2"/>
        <charset val="204"/>
      </rPr>
      <t xml:space="preserve"> до 4</t>
    </r>
    <r>
      <rPr>
        <sz val="10"/>
        <color theme="1"/>
        <rFont val="Arial"/>
        <family val="2"/>
        <charset val="204"/>
      </rPr>
      <t xml:space="preserve"> м</t>
    </r>
  </si>
  <si>
    <t>Установка и подключение ПДУ калитки</t>
  </si>
  <si>
    <r>
      <t>Установка створок PERCo-ATG-300, PERCo-ATG-425</t>
    </r>
    <r>
      <rPr>
        <sz val="10"/>
        <color theme="1"/>
        <rFont val="Times New Roman"/>
        <family val="1"/>
        <charset val="204"/>
      </rPr>
      <t xml:space="preserve"> </t>
    </r>
    <r>
      <rPr>
        <sz val="10"/>
        <color theme="1"/>
        <rFont val="Arial"/>
        <family val="2"/>
        <charset val="204"/>
      </rPr>
      <t xml:space="preserve">на турникет </t>
    </r>
  </si>
  <si>
    <t xml:space="preserve">Установка створок PERCo-AGG-650 на калитку </t>
  </si>
  <si>
    <t>Установка и подключение CH-4-HS</t>
  </si>
  <si>
    <t>Прокладка комплектного кабеля турникета и калитки</t>
  </si>
  <si>
    <t>в сущ. закладной СБ в стяжке пола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</si>
</sst>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charset val="204"/>
      <scheme val="minor"/>
    </font>
    <font>
      <sz val="11"/>
      <color theme="1"/>
      <name val="Arial"/>
      <family val="2"/>
      <charset val="204"/>
    </font>
    <font>
      <sz val="10"/>
      <color theme="1"/>
      <name val="Arial"/>
      <family val="2"/>
      <charset val="204"/>
    </font>
    <font>
      <sz val="8"/>
      <color theme="1"/>
      <name val="Arial"/>
      <family val="2"/>
      <charset val="204"/>
    </font>
    <font>
      <sz val="11"/>
      <name val="Calibri"/>
      <family val="2"/>
      <charset val="204"/>
      <scheme val="minor"/>
    </font>
    <font>
      <sz val="7"/>
      <color theme="1"/>
      <name val="Times New Roman"/>
      <family val="1"/>
      <charset val="204"/>
    </font>
    <font>
      <sz val="11"/>
      <name val="Arial"/>
      <family val="2"/>
      <charset val="204"/>
    </font>
    <font>
      <b/>
      <sz val="10"/>
      <color theme="0"/>
      <name val="Arial"/>
      <family val="2"/>
      <charset val="204"/>
    </font>
    <font>
      <b/>
      <u/>
      <sz val="11"/>
      <name val="Arial"/>
      <family val="2"/>
      <charset val="204"/>
    </font>
    <font>
      <sz val="7"/>
      <name val="Times New Roman"/>
      <family val="1"/>
      <charset val="204"/>
    </font>
    <font>
      <sz val="11"/>
      <name val="Symbol"/>
      <family val="1"/>
      <charset val="2"/>
    </font>
    <font>
      <b/>
      <sz val="11"/>
      <name val="Arial"/>
      <family val="2"/>
      <charset val="204"/>
    </font>
    <font>
      <b/>
      <sz val="11"/>
      <name val="Calibri"/>
      <family val="2"/>
      <charset val="204"/>
      <scheme val="minor"/>
    </font>
    <font>
      <u/>
      <sz val="11"/>
      <name val="Arial"/>
      <family val="2"/>
      <charset val="204"/>
    </font>
    <font>
      <sz val="11"/>
      <name val="Tahoma"/>
      <family val="2"/>
      <charset val="204"/>
    </font>
    <font>
      <sz val="11"/>
      <color rgb="FF1F497D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0"/>
      <color rgb="FF1F497D"/>
      <name val="Arial"/>
      <family val="2"/>
      <charset val="204"/>
    </font>
  </fonts>
  <fills count="18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1E701E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 style="thick">
        <color rgb="FF000000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65">
    <xf numFmtId="0" fontId="0" fillId="0" borderId="0" xfId="0"/>
    <xf numFmtId="0" fontId="1" fillId="0" borderId="0" xfId="0" applyFont="1"/>
    <xf numFmtId="0" fontId="2" fillId="0" borderId="4" xfId="0" applyFont="1" applyBorder="1" applyAlignment="1">
      <alignment horizontal="center" vertical="center" wrapText="1"/>
    </xf>
    <xf numFmtId="1" fontId="1" fillId="2" borderId="0" xfId="0" applyNumberFormat="1" applyFont="1" applyFill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0" fontId="1" fillId="0" borderId="8" xfId="0" applyFont="1" applyBorder="1" applyAlignment="1">
      <alignment vertical="center" wrapText="1"/>
    </xf>
    <xf numFmtId="1" fontId="0" fillId="0" borderId="0" xfId="0" applyNumberFormat="1"/>
    <xf numFmtId="0" fontId="2" fillId="0" borderId="12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1" fillId="0" borderId="0" xfId="0" applyFont="1" applyFill="1"/>
    <xf numFmtId="0" fontId="2" fillId="0" borderId="4" xfId="0" applyFont="1" applyFill="1" applyBorder="1" applyAlignment="1">
      <alignment horizontal="center" vertical="center" wrapText="1"/>
    </xf>
    <xf numFmtId="1" fontId="0" fillId="0" borderId="0" xfId="0" applyNumberFormat="1" applyFill="1"/>
    <xf numFmtId="1" fontId="1" fillId="0" borderId="0" xfId="0" applyNumberFormat="1" applyFont="1" applyFill="1"/>
    <xf numFmtId="0" fontId="2" fillId="2" borderId="4" xfId="0" applyFont="1" applyFill="1" applyBorder="1" applyAlignment="1">
      <alignment horizontal="center" vertical="center" wrapText="1"/>
    </xf>
    <xf numFmtId="0" fontId="1" fillId="2" borderId="0" xfId="0" applyFont="1" applyFill="1"/>
    <xf numFmtId="0" fontId="0" fillId="4" borderId="0" xfId="0" applyFill="1"/>
    <xf numFmtId="1" fontId="0" fillId="4" borderId="0" xfId="0" applyNumberFormat="1" applyFill="1"/>
    <xf numFmtId="0" fontId="0" fillId="0" borderId="0" xfId="0" applyFill="1"/>
    <xf numFmtId="0" fontId="2" fillId="5" borderId="4" xfId="0" applyFont="1" applyFill="1" applyBorder="1" applyAlignment="1">
      <alignment horizontal="center" vertical="center" wrapText="1"/>
    </xf>
    <xf numFmtId="0" fontId="1" fillId="4" borderId="0" xfId="0" applyFont="1" applyFill="1"/>
    <xf numFmtId="0" fontId="2" fillId="4" borderId="4" xfId="0" applyFont="1" applyFill="1" applyBorder="1" applyAlignment="1">
      <alignment horizontal="center" vertical="center" wrapText="1"/>
    </xf>
    <xf numFmtId="1" fontId="1" fillId="4" borderId="0" xfId="0" applyNumberFormat="1" applyFont="1" applyFill="1"/>
    <xf numFmtId="1" fontId="2" fillId="4" borderId="4" xfId="0" applyNumberFormat="1" applyFont="1" applyFill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1" fontId="2" fillId="0" borderId="2" xfId="0" applyNumberFormat="1" applyFont="1" applyBorder="1" applyAlignment="1">
      <alignment horizontal="center" vertical="center" wrapText="1"/>
    </xf>
    <xf numFmtId="1" fontId="2" fillId="0" borderId="12" xfId="0" applyNumberFormat="1" applyFont="1" applyBorder="1" applyAlignment="1">
      <alignment horizontal="center" vertical="center" wrapText="1"/>
    </xf>
    <xf numFmtId="0" fontId="0" fillId="0" borderId="8" xfId="0" applyBorder="1" applyAlignment="1">
      <alignment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1" fontId="2" fillId="0" borderId="4" xfId="0" applyNumberFormat="1" applyFont="1" applyBorder="1" applyAlignment="1">
      <alignment horizontal="center" vertical="center" wrapText="1"/>
    </xf>
    <xf numFmtId="0" fontId="0" fillId="0" borderId="0" xfId="0" applyFill="1" applyBorder="1"/>
    <xf numFmtId="0" fontId="0" fillId="3" borderId="0" xfId="0" applyFill="1"/>
    <xf numFmtId="0" fontId="0" fillId="5" borderId="0" xfId="0" applyFill="1"/>
    <xf numFmtId="0" fontId="0" fillId="0" borderId="0" xfId="0" applyBorder="1"/>
    <xf numFmtId="0" fontId="0" fillId="2" borderId="0" xfId="0" applyFill="1"/>
    <xf numFmtId="0" fontId="0" fillId="2" borderId="0" xfId="0" applyFill="1" applyBorder="1"/>
    <xf numFmtId="0" fontId="0" fillId="0" borderId="0" xfId="0" applyAlignment="1">
      <alignment horizontal="center"/>
    </xf>
    <xf numFmtId="0" fontId="4" fillId="6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1" fontId="1" fillId="2" borderId="0" xfId="0" applyNumberFormat="1" applyFont="1" applyFill="1"/>
    <xf numFmtId="1" fontId="0" fillId="3" borderId="0" xfId="0" applyNumberFormat="1" applyFill="1"/>
    <xf numFmtId="1" fontId="0" fillId="0" borderId="0" xfId="0" applyNumberFormat="1" applyFill="1" applyBorder="1"/>
    <xf numFmtId="0" fontId="0" fillId="8" borderId="0" xfId="0" applyFill="1"/>
    <xf numFmtId="0" fontId="0" fillId="0" borderId="4" xfId="0" applyBorder="1" applyAlignment="1">
      <alignment horizontal="center" vertical="center"/>
    </xf>
    <xf numFmtId="0" fontId="2" fillId="0" borderId="12" xfId="0" applyFont="1" applyBorder="1" applyAlignment="1">
      <alignment horizontal="center" vertical="center" wrapText="1"/>
    </xf>
    <xf numFmtId="2" fontId="0" fillId="0" borderId="0" xfId="0" applyNumberFormat="1"/>
    <xf numFmtId="0" fontId="2" fillId="3" borderId="4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2" fillId="4" borderId="0" xfId="0" applyFont="1" applyFill="1" applyBorder="1" applyAlignment="1">
      <alignment horizontal="center" vertical="center" wrapText="1"/>
    </xf>
    <xf numFmtId="0" fontId="2" fillId="4" borderId="0" xfId="0" applyFont="1" applyFill="1" applyBorder="1" applyAlignment="1">
      <alignment horizontal="right" vertical="center" wrapText="1"/>
    </xf>
    <xf numFmtId="1" fontId="1" fillId="0" borderId="0" xfId="0" applyNumberFormat="1" applyFont="1"/>
    <xf numFmtId="0" fontId="2" fillId="0" borderId="1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0" fillId="2" borderId="0" xfId="0" applyFill="1" applyAlignment="1">
      <alignment horizontal="left" vertical="center"/>
    </xf>
    <xf numFmtId="0" fontId="1" fillId="0" borderId="4" xfId="0" applyFont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0" fillId="0" borderId="4" xfId="0" applyBorder="1"/>
    <xf numFmtId="0" fontId="1" fillId="9" borderId="4" xfId="0" applyFont="1" applyFill="1" applyBorder="1" applyAlignment="1">
      <alignment horizontal="center" vertical="center" wrapText="1"/>
    </xf>
    <xf numFmtId="0" fontId="1" fillId="9" borderId="4" xfId="0" applyFont="1" applyFill="1" applyBorder="1" applyAlignment="1">
      <alignment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0" fillId="10" borderId="4" xfId="0" applyFill="1" applyBorder="1"/>
    <xf numFmtId="0" fontId="2" fillId="10" borderId="4" xfId="0" applyFont="1" applyFill="1" applyBorder="1" applyAlignment="1">
      <alignment vertical="center" wrapText="1"/>
    </xf>
    <xf numFmtId="0" fontId="0" fillId="10" borderId="0" xfId="0" applyFill="1" applyBorder="1"/>
    <xf numFmtId="0" fontId="0" fillId="11" borderId="4" xfId="0" applyFill="1" applyBorder="1"/>
    <xf numFmtId="0" fontId="1" fillId="11" borderId="4" xfId="0" applyFont="1" applyFill="1" applyBorder="1" applyAlignment="1">
      <alignment vertical="center" wrapText="1"/>
    </xf>
    <xf numFmtId="0" fontId="2" fillId="11" borderId="4" xfId="0" applyFont="1" applyFill="1" applyBorder="1" applyAlignment="1">
      <alignment vertical="center" wrapText="1"/>
    </xf>
    <xf numFmtId="0" fontId="0" fillId="11" borderId="0" xfId="0" applyFill="1" applyBorder="1"/>
    <xf numFmtId="0" fontId="0" fillId="5" borderId="4" xfId="0" applyFill="1" applyBorder="1"/>
    <xf numFmtId="0" fontId="2" fillId="5" borderId="4" xfId="0" applyFont="1" applyFill="1" applyBorder="1" applyAlignment="1">
      <alignment vertical="center" wrapText="1"/>
    </xf>
    <xf numFmtId="0" fontId="0" fillId="5" borderId="0" xfId="0" applyFill="1" applyBorder="1"/>
    <xf numFmtId="0" fontId="0" fillId="6" borderId="4" xfId="0" applyFill="1" applyBorder="1"/>
    <xf numFmtId="0" fontId="2" fillId="6" borderId="4" xfId="0" applyFont="1" applyFill="1" applyBorder="1" applyAlignment="1">
      <alignment vertical="center" wrapText="1"/>
    </xf>
    <xf numFmtId="0" fontId="0" fillId="6" borderId="0" xfId="0" applyFill="1" applyBorder="1"/>
    <xf numFmtId="0" fontId="1" fillId="3" borderId="14" xfId="0" applyFont="1" applyFill="1" applyBorder="1" applyAlignment="1">
      <alignment horizontal="center" vertical="center"/>
    </xf>
    <xf numFmtId="0" fontId="2" fillId="0" borderId="4" xfId="0" applyFont="1" applyBorder="1" applyAlignment="1">
      <alignment vertical="center" wrapText="1"/>
    </xf>
    <xf numFmtId="0" fontId="2" fillId="4" borderId="4" xfId="0" applyFont="1" applyFill="1" applyBorder="1" applyAlignment="1">
      <alignment vertical="center" wrapText="1"/>
    </xf>
    <xf numFmtId="0" fontId="0" fillId="2" borderId="4" xfId="0" applyFill="1" applyBorder="1"/>
    <xf numFmtId="0" fontId="0" fillId="3" borderId="4" xfId="0" quotePrefix="1" applyFill="1" applyBorder="1"/>
    <xf numFmtId="0" fontId="0" fillId="3" borderId="4" xfId="0" applyFill="1" applyBorder="1"/>
    <xf numFmtId="0" fontId="0" fillId="0" borderId="4" xfId="0" applyFill="1" applyBorder="1"/>
    <xf numFmtId="0" fontId="0" fillId="0" borderId="14" xfId="0" applyBorder="1"/>
    <xf numFmtId="0" fontId="0" fillId="0" borderId="0" xfId="0" applyFill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0" fontId="2" fillId="0" borderId="4" xfId="0" applyFont="1" applyFill="1" applyBorder="1" applyAlignment="1">
      <alignment vertical="center" wrapText="1"/>
    </xf>
    <xf numFmtId="0" fontId="2" fillId="0" borderId="0" xfId="0" applyFont="1"/>
    <xf numFmtId="0" fontId="2" fillId="9" borderId="4" xfId="0" applyFont="1" applyFill="1" applyBorder="1" applyAlignment="1">
      <alignment vertical="center" wrapText="1"/>
    </xf>
    <xf numFmtId="0" fontId="2" fillId="9" borderId="4" xfId="0" applyFont="1" applyFill="1" applyBorder="1" applyAlignment="1">
      <alignment horizontal="center" vertical="center" wrapText="1"/>
    </xf>
    <xf numFmtId="0" fontId="2" fillId="11" borderId="4" xfId="0" applyFont="1" applyFill="1" applyBorder="1"/>
    <xf numFmtId="0" fontId="2" fillId="3" borderId="4" xfId="0" quotePrefix="1" applyFont="1" applyFill="1" applyBorder="1"/>
    <xf numFmtId="0" fontId="2" fillId="3" borderId="4" xfId="0" applyFont="1" applyFill="1" applyBorder="1"/>
    <xf numFmtId="0" fontId="2" fillId="10" borderId="4" xfId="0" applyFont="1" applyFill="1" applyBorder="1"/>
    <xf numFmtId="0" fontId="2" fillId="5" borderId="4" xfId="0" applyFont="1" applyFill="1" applyBorder="1"/>
    <xf numFmtId="0" fontId="2" fillId="0" borderId="4" xfId="0" applyFont="1" applyBorder="1"/>
    <xf numFmtId="0" fontId="2" fillId="0" borderId="4" xfId="0" applyFont="1" applyFill="1" applyBorder="1"/>
    <xf numFmtId="0" fontId="2" fillId="0" borderId="14" xfId="0" applyFont="1" applyBorder="1"/>
    <xf numFmtId="1" fontId="0" fillId="0" borderId="4" xfId="0" applyNumberFormat="1" applyBorder="1"/>
    <xf numFmtId="0" fontId="0" fillId="0" borderId="4" xfId="0" applyBorder="1" applyAlignment="1">
      <alignment horizontal="center"/>
    </xf>
    <xf numFmtId="0" fontId="0" fillId="12" borderId="0" xfId="0" applyFill="1"/>
    <xf numFmtId="0" fontId="2" fillId="12" borderId="4" xfId="0" applyFont="1" applyFill="1" applyBorder="1" applyAlignment="1">
      <alignment horizontal="center" vertical="center" wrapText="1"/>
    </xf>
    <xf numFmtId="0" fontId="0" fillId="0" borderId="14" xfId="0" applyBorder="1" applyAlignment="1">
      <alignment horizontal="center"/>
    </xf>
    <xf numFmtId="0" fontId="2" fillId="0" borderId="0" xfId="0" applyFont="1" applyFill="1" applyBorder="1" applyAlignment="1">
      <alignment horizontal="right" vertical="center" wrapText="1"/>
    </xf>
    <xf numFmtId="0" fontId="0" fillId="0" borderId="0" xfId="0" applyFill="1" applyAlignment="1">
      <alignment horizontal="right"/>
    </xf>
    <xf numFmtId="0" fontId="0" fillId="0" borderId="4" xfId="0" applyFill="1" applyBorder="1" applyAlignment="1">
      <alignment horizontal="center" vertical="center"/>
    </xf>
    <xf numFmtId="0" fontId="0" fillId="0" borderId="0" xfId="0" applyFill="1" applyBorder="1" applyAlignment="1">
      <alignment horizontal="right" vertical="center"/>
    </xf>
    <xf numFmtId="1" fontId="2" fillId="0" borderId="4" xfId="0" applyNumberFormat="1" applyFont="1" applyFill="1" applyBorder="1" applyAlignment="1">
      <alignment horizontal="center" vertical="center" wrapText="1"/>
    </xf>
    <xf numFmtId="0" fontId="0" fillId="0" borderId="13" xfId="0" applyFill="1" applyBorder="1" applyAlignment="1"/>
    <xf numFmtId="0" fontId="0" fillId="0" borderId="0" xfId="0" applyFill="1" applyBorder="1" applyAlignment="1"/>
    <xf numFmtId="1" fontId="0" fillId="4" borderId="4" xfId="0" applyNumberFormat="1" applyFill="1" applyBorder="1"/>
    <xf numFmtId="1" fontId="0" fillId="0" borderId="4" xfId="0" applyNumberFormat="1" applyFill="1" applyBorder="1"/>
    <xf numFmtId="0" fontId="2" fillId="0" borderId="14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0" fontId="1" fillId="0" borderId="4" xfId="0" applyFont="1" applyBorder="1"/>
    <xf numFmtId="0" fontId="1" fillId="0" borderId="4" xfId="0" applyFont="1" applyFill="1" applyBorder="1"/>
    <xf numFmtId="0" fontId="1" fillId="0" borderId="0" xfId="0" applyFont="1" applyBorder="1"/>
    <xf numFmtId="0" fontId="1" fillId="0" borderId="4" xfId="0" applyFont="1" applyFill="1" applyBorder="1" applyAlignment="1">
      <alignment wrapText="1"/>
    </xf>
    <xf numFmtId="49" fontId="1" fillId="0" borderId="0" xfId="0" applyNumberFormat="1" applyFont="1" applyFill="1" applyBorder="1" applyAlignment="1">
      <alignment wrapText="1"/>
    </xf>
    <xf numFmtId="0" fontId="1" fillId="0" borderId="4" xfId="0" applyFont="1" applyBorder="1" applyAlignment="1">
      <alignment wrapText="1"/>
    </xf>
    <xf numFmtId="0" fontId="0" fillId="0" borderId="4" xfId="0" applyBorder="1" applyAlignment="1">
      <alignment wrapText="1"/>
    </xf>
    <xf numFmtId="0" fontId="1" fillId="3" borderId="0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vertical="center" wrapText="1"/>
    </xf>
    <xf numFmtId="0" fontId="1" fillId="0" borderId="0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wrapText="1"/>
    </xf>
    <xf numFmtId="0" fontId="2" fillId="0" borderId="4" xfId="0" applyFont="1" applyBorder="1" applyAlignment="1">
      <alignment horizontal="left" vertical="top" wrapText="1"/>
    </xf>
    <xf numFmtId="0" fontId="2" fillId="2" borderId="4" xfId="0" applyFont="1" applyFill="1" applyBorder="1" applyAlignment="1">
      <alignment horizontal="left" vertical="top" wrapText="1"/>
    </xf>
    <xf numFmtId="0" fontId="2" fillId="0" borderId="4" xfId="0" applyFont="1" applyFill="1" applyBorder="1" applyAlignment="1">
      <alignment horizontal="left" vertical="top" wrapText="1"/>
    </xf>
    <xf numFmtId="0" fontId="2" fillId="5" borderId="4" xfId="0" applyFont="1" applyFill="1" applyBorder="1" applyAlignment="1">
      <alignment horizontal="left" vertical="top" wrapText="1"/>
    </xf>
    <xf numFmtId="0" fontId="2" fillId="0" borderId="14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left" vertical="top"/>
    </xf>
    <xf numFmtId="0" fontId="1" fillId="2" borderId="4" xfId="0" applyFont="1" applyFill="1" applyBorder="1" applyAlignment="1">
      <alignment horizontal="left" vertical="top"/>
    </xf>
    <xf numFmtId="0" fontId="1" fillId="0" borderId="4" xfId="0" applyFont="1" applyFill="1" applyBorder="1" applyAlignment="1">
      <alignment horizontal="left" vertical="top"/>
    </xf>
    <xf numFmtId="0" fontId="1" fillId="5" borderId="4" xfId="0" applyFont="1" applyFill="1" applyBorder="1" applyAlignment="1">
      <alignment horizontal="left" vertical="top"/>
    </xf>
    <xf numFmtId="0" fontId="0" fillId="0" borderId="4" xfId="0" applyFill="1" applyBorder="1" applyAlignment="1">
      <alignment horizontal="left" vertical="top"/>
    </xf>
    <xf numFmtId="0" fontId="1" fillId="0" borderId="4" xfId="0" applyFont="1" applyFill="1" applyBorder="1" applyAlignment="1">
      <alignment horizontal="left" vertical="top" wrapText="1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 wrapText="1"/>
    </xf>
    <xf numFmtId="0" fontId="0" fillId="2" borderId="4" xfId="0" applyFill="1" applyBorder="1" applyAlignment="1">
      <alignment vertical="top"/>
    </xf>
    <xf numFmtId="0" fontId="0" fillId="0" borderId="4" xfId="0" applyFill="1" applyBorder="1" applyAlignment="1">
      <alignment vertical="top"/>
    </xf>
    <xf numFmtId="0" fontId="0" fillId="5" borderId="4" xfId="0" applyFill="1" applyBorder="1" applyAlignment="1">
      <alignment vertical="top"/>
    </xf>
    <xf numFmtId="0" fontId="1" fillId="0" borderId="4" xfId="0" applyFont="1" applyFill="1" applyBorder="1" applyAlignment="1">
      <alignment vertical="top"/>
    </xf>
    <xf numFmtId="0" fontId="0" fillId="2" borderId="4" xfId="0" applyFill="1" applyBorder="1" applyAlignment="1">
      <alignment horizontal="left" vertical="top"/>
    </xf>
    <xf numFmtId="0" fontId="0" fillId="2" borderId="4" xfId="0" applyFill="1" applyBorder="1" applyAlignment="1">
      <alignment vertical="top" wrapText="1"/>
    </xf>
    <xf numFmtId="0" fontId="0" fillId="0" borderId="4" xfId="0" applyFill="1" applyBorder="1" applyAlignment="1">
      <alignment vertical="top" wrapText="1"/>
    </xf>
    <xf numFmtId="0" fontId="0" fillId="12" borderId="4" xfId="0" applyFill="1" applyBorder="1" applyAlignment="1">
      <alignment vertical="top"/>
    </xf>
    <xf numFmtId="0" fontId="0" fillId="12" borderId="4" xfId="0" applyFill="1" applyBorder="1" applyAlignment="1">
      <alignment vertical="top" wrapText="1"/>
    </xf>
    <xf numFmtId="49" fontId="0" fillId="0" borderId="4" xfId="0" applyNumberFormat="1" applyBorder="1" applyAlignment="1">
      <alignment vertical="top"/>
    </xf>
    <xf numFmtId="49" fontId="0" fillId="2" borderId="4" xfId="0" applyNumberFormat="1" applyFill="1" applyBorder="1" applyAlignment="1">
      <alignment vertical="top"/>
    </xf>
    <xf numFmtId="49" fontId="0" fillId="12" borderId="4" xfId="0" applyNumberFormat="1" applyFill="1" applyBorder="1" applyAlignment="1">
      <alignment vertical="top"/>
    </xf>
    <xf numFmtId="49" fontId="0" fillId="0" borderId="4" xfId="0" applyNumberFormat="1" applyFill="1" applyBorder="1" applyAlignment="1">
      <alignment vertical="top"/>
    </xf>
    <xf numFmtId="2" fontId="0" fillId="0" borderId="4" xfId="0" applyNumberFormat="1" applyBorder="1" applyAlignment="1">
      <alignment vertical="top"/>
    </xf>
    <xf numFmtId="2" fontId="0" fillId="2" borderId="4" xfId="0" applyNumberFormat="1" applyFill="1" applyBorder="1" applyAlignment="1">
      <alignment vertical="top"/>
    </xf>
    <xf numFmtId="2" fontId="0" fillId="0" borderId="4" xfId="0" applyNumberFormat="1" applyFill="1" applyBorder="1" applyAlignment="1">
      <alignment vertical="top"/>
    </xf>
    <xf numFmtId="0" fontId="2" fillId="0" borderId="14" xfId="0" applyNumberFormat="1" applyFont="1" applyBorder="1" applyAlignment="1">
      <alignment horizontal="center" vertical="center" wrapText="1"/>
    </xf>
    <xf numFmtId="49" fontId="2" fillId="0" borderId="14" xfId="0" applyNumberFormat="1" applyFont="1" applyBorder="1" applyAlignment="1">
      <alignment horizontal="center" vertical="center" wrapText="1"/>
    </xf>
    <xf numFmtId="49" fontId="0" fillId="0" borderId="0" xfId="0" applyNumberFormat="1"/>
    <xf numFmtId="49" fontId="0" fillId="2" borderId="0" xfId="0" applyNumberFormat="1" applyFill="1"/>
    <xf numFmtId="49" fontId="0" fillId="0" borderId="0" xfId="0" applyNumberFormat="1" applyFill="1"/>
    <xf numFmtId="49" fontId="0" fillId="0" borderId="0" xfId="0" applyNumberFormat="1" applyFill="1" applyBorder="1"/>
    <xf numFmtId="49" fontId="0" fillId="5" borderId="0" xfId="0" applyNumberFormat="1" applyFill="1"/>
    <xf numFmtId="49" fontId="2" fillId="2" borderId="4" xfId="0" applyNumberFormat="1" applyFont="1" applyFill="1" applyBorder="1" applyAlignment="1">
      <alignment horizontal="center" vertical="center" wrapText="1"/>
    </xf>
    <xf numFmtId="49" fontId="2" fillId="0" borderId="4" xfId="0" applyNumberFormat="1" applyFont="1" applyFill="1" applyBorder="1" applyAlignment="1">
      <alignment horizontal="center" vertical="center" wrapText="1"/>
    </xf>
    <xf numFmtId="0" fontId="0" fillId="0" borderId="17" xfId="0" applyBorder="1"/>
    <xf numFmtId="0" fontId="0" fillId="2" borderId="17" xfId="0" applyFill="1" applyBorder="1"/>
    <xf numFmtId="1" fontId="1" fillId="2" borderId="0" xfId="0" applyNumberFormat="1" applyFont="1" applyFill="1" applyAlignment="1">
      <alignment horizontal="right" vertical="center"/>
    </xf>
    <xf numFmtId="0" fontId="6" fillId="0" borderId="4" xfId="0" applyFont="1" applyBorder="1"/>
    <xf numFmtId="0" fontId="6" fillId="0" borderId="4" xfId="0" applyFont="1" applyFill="1" applyBorder="1"/>
    <xf numFmtId="0" fontId="6" fillId="3" borderId="4" xfId="0" applyFont="1" applyFill="1" applyBorder="1"/>
    <xf numFmtId="0" fontId="6" fillId="3" borderId="0" xfId="0" applyFont="1" applyFill="1" applyBorder="1"/>
    <xf numFmtId="0" fontId="1" fillId="0" borderId="0" xfId="0" applyFont="1" applyAlignment="1">
      <alignment wrapText="1"/>
    </xf>
    <xf numFmtId="0" fontId="0" fillId="0" borderId="0" xfId="0" applyNumberFormat="1" applyAlignment="1">
      <alignment horizontal="right"/>
    </xf>
    <xf numFmtId="0" fontId="2" fillId="13" borderId="4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1" fontId="1" fillId="12" borderId="0" xfId="0" applyNumberFormat="1" applyFont="1" applyFill="1"/>
    <xf numFmtId="0" fontId="0" fillId="12" borderId="0" xfId="0" applyFill="1" applyBorder="1"/>
    <xf numFmtId="0" fontId="0" fillId="0" borderId="4" xfId="0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1" fillId="0" borderId="4" xfId="0" applyFont="1" applyBorder="1" applyAlignment="1">
      <alignment horizontal="justify" vertical="center"/>
    </xf>
    <xf numFmtId="0" fontId="7" fillId="14" borderId="0" xfId="0" applyFont="1" applyFill="1" applyBorder="1" applyAlignment="1">
      <alignment horizontal="center" vertical="center"/>
    </xf>
    <xf numFmtId="0" fontId="7" fillId="14" borderId="0" xfId="0" applyFont="1" applyFill="1" applyBorder="1" applyAlignment="1">
      <alignment horizontal="center" vertical="center" wrapText="1"/>
    </xf>
    <xf numFmtId="0" fontId="7" fillId="15" borderId="0" xfId="0" applyFont="1" applyFill="1" applyBorder="1" applyAlignment="1">
      <alignment horizontal="center" vertical="center" wrapText="1"/>
    </xf>
    <xf numFmtId="0" fontId="7" fillId="14" borderId="0" xfId="0" applyFont="1" applyFill="1" applyAlignment="1">
      <alignment horizontal="center" vertical="center"/>
    </xf>
    <xf numFmtId="1" fontId="0" fillId="0" borderId="0" xfId="0" applyNumberFormat="1" applyFill="1" applyAlignment="1">
      <alignment horizontal="right"/>
    </xf>
    <xf numFmtId="1" fontId="0" fillId="0" borderId="0" xfId="0" applyNumberFormat="1" applyFill="1" applyBorder="1" applyAlignment="1">
      <alignment horizontal="center"/>
    </xf>
    <xf numFmtId="0" fontId="6" fillId="3" borderId="4" xfId="0" applyFont="1" applyFill="1" applyBorder="1" applyAlignment="1">
      <alignment horizontal="justify" vertical="center" wrapText="1"/>
    </xf>
    <xf numFmtId="0" fontId="6" fillId="3" borderId="4" xfId="0" applyFont="1" applyFill="1" applyBorder="1" applyAlignment="1">
      <alignment vertical="top" wrapText="1"/>
    </xf>
    <xf numFmtId="0" fontId="8" fillId="3" borderId="4" xfId="0" applyFont="1" applyFill="1" applyBorder="1" applyAlignment="1">
      <alignment horizontal="center" vertical="center" wrapText="1"/>
    </xf>
    <xf numFmtId="0" fontId="4" fillId="3" borderId="0" xfId="0" applyFont="1" applyFill="1"/>
    <xf numFmtId="0" fontId="6" fillId="0" borderId="4" xfId="0" applyFont="1" applyBorder="1" applyAlignment="1">
      <alignment horizontal="justify" vertical="center" wrapText="1"/>
    </xf>
    <xf numFmtId="0" fontId="6" fillId="0" borderId="4" xfId="0" applyFont="1" applyBorder="1" applyAlignment="1">
      <alignment vertical="top" wrapText="1"/>
    </xf>
    <xf numFmtId="0" fontId="4" fillId="0" borderId="0" xfId="0" applyFont="1"/>
    <xf numFmtId="0" fontId="6" fillId="6" borderId="4" xfId="0" applyFont="1" applyFill="1" applyBorder="1" applyAlignment="1">
      <alignment horizontal="justify" vertical="center" wrapText="1"/>
    </xf>
    <xf numFmtId="0" fontId="6" fillId="6" borderId="4" xfId="0" applyFont="1" applyFill="1" applyBorder="1" applyAlignment="1">
      <alignment vertical="top" wrapText="1"/>
    </xf>
    <xf numFmtId="0" fontId="4" fillId="6" borderId="0" xfId="0" applyFont="1" applyFill="1"/>
    <xf numFmtId="0" fontId="6" fillId="0" borderId="4" xfId="0" applyFont="1" applyFill="1" applyBorder="1" applyAlignment="1">
      <alignment horizontal="justify" vertical="center" wrapText="1"/>
    </xf>
    <xf numFmtId="0" fontId="6" fillId="0" borderId="4" xfId="0" applyFont="1" applyFill="1" applyBorder="1" applyAlignment="1">
      <alignment vertical="top" wrapText="1"/>
    </xf>
    <xf numFmtId="0" fontId="12" fillId="0" borderId="0" xfId="0" applyFont="1" applyFill="1"/>
    <xf numFmtId="0" fontId="4" fillId="0" borderId="0" xfId="0" applyFont="1" applyFill="1"/>
    <xf numFmtId="0" fontId="13" fillId="0" borderId="4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left" vertical="center" wrapText="1"/>
    </xf>
    <xf numFmtId="1" fontId="6" fillId="0" borderId="4" xfId="0" applyNumberFormat="1" applyFont="1" applyBorder="1" applyAlignment="1">
      <alignment horizontal="justify" vertical="center" wrapText="1"/>
    </xf>
    <xf numFmtId="0" fontId="14" fillId="0" borderId="4" xfId="0" applyFont="1" applyBorder="1" applyAlignment="1">
      <alignment horizontal="justify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16" borderId="4" xfId="0" applyFont="1" applyFill="1" applyBorder="1" applyAlignment="1">
      <alignment horizontal="left" vertical="top" wrapText="1"/>
    </xf>
    <xf numFmtId="0" fontId="4" fillId="0" borderId="0" xfId="0" applyFont="1" applyAlignment="1">
      <alignment horizontal="left" vertical="top"/>
    </xf>
    <xf numFmtId="0" fontId="4" fillId="16" borderId="0" xfId="0" applyFont="1" applyFill="1" applyAlignment="1">
      <alignment horizontal="left" vertical="top"/>
    </xf>
    <xf numFmtId="0" fontId="6" fillId="0" borderId="4" xfId="0" applyFont="1" applyFill="1" applyBorder="1" applyAlignment="1">
      <alignment horizontal="left" vertical="center" wrapText="1"/>
    </xf>
    <xf numFmtId="0" fontId="6" fillId="16" borderId="4" xfId="0" applyFont="1" applyFill="1" applyBorder="1" applyAlignment="1">
      <alignment horizontal="justify" vertical="center" wrapText="1"/>
    </xf>
    <xf numFmtId="0" fontId="6" fillId="16" borderId="4" xfId="0" applyFont="1" applyFill="1" applyBorder="1" applyAlignment="1">
      <alignment vertical="top" wrapText="1"/>
    </xf>
    <xf numFmtId="0" fontId="6" fillId="16" borderId="4" xfId="0" applyFont="1" applyFill="1" applyBorder="1" applyAlignment="1">
      <alignment horizontal="left" vertical="center" wrapText="1"/>
    </xf>
    <xf numFmtId="0" fontId="4" fillId="16" borderId="0" xfId="0" applyFont="1" applyFill="1"/>
    <xf numFmtId="0" fontId="6" fillId="6" borderId="4" xfId="0" applyFont="1" applyFill="1" applyBorder="1" applyAlignment="1">
      <alignment horizontal="left" vertical="center" wrapText="1"/>
    </xf>
    <xf numFmtId="0" fontId="6" fillId="6" borderId="4" xfId="0" applyFont="1" applyFill="1" applyBorder="1" applyAlignment="1">
      <alignment horizontal="left" vertical="top" wrapText="1"/>
    </xf>
    <xf numFmtId="0" fontId="4" fillId="6" borderId="0" xfId="0" applyFont="1" applyFill="1" applyAlignment="1">
      <alignment horizontal="left" vertical="top"/>
    </xf>
    <xf numFmtId="0" fontId="4" fillId="0" borderId="0" xfId="0" applyFont="1" applyFill="1" applyAlignment="1">
      <alignment horizontal="left" vertical="top"/>
    </xf>
    <xf numFmtId="0" fontId="7" fillId="15" borderId="20" xfId="0" applyFont="1" applyFill="1" applyBorder="1" applyAlignment="1">
      <alignment vertical="center" wrapText="1"/>
    </xf>
    <xf numFmtId="0" fontId="7" fillId="15" borderId="20" xfId="0" applyFont="1" applyFill="1" applyBorder="1" applyAlignment="1">
      <alignment horizontal="center" vertical="center" wrapText="1"/>
    </xf>
    <xf numFmtId="0" fontId="0" fillId="10" borderId="4" xfId="0" applyFill="1" applyBorder="1" applyAlignment="1">
      <alignment vertical="top"/>
    </xf>
    <xf numFmtId="0" fontId="0" fillId="0" borderId="0" xfId="0" applyBorder="1" applyAlignment="1">
      <alignment vertical="top"/>
    </xf>
    <xf numFmtId="0" fontId="1" fillId="9" borderId="4" xfId="0" applyFont="1" applyFill="1" applyBorder="1" applyAlignment="1">
      <alignment horizontal="center" vertical="top" wrapText="1"/>
    </xf>
    <xf numFmtId="0" fontId="1" fillId="9" borderId="4" xfId="0" applyFont="1" applyFill="1" applyBorder="1" applyAlignment="1">
      <alignment vertical="top" wrapText="1"/>
    </xf>
    <xf numFmtId="0" fontId="6" fillId="0" borderId="4" xfId="0" applyFont="1" applyBorder="1" applyAlignment="1">
      <alignment vertical="top"/>
    </xf>
    <xf numFmtId="0" fontId="6" fillId="0" borderId="4" xfId="0" applyFont="1" applyFill="1" applyBorder="1" applyAlignment="1">
      <alignment vertical="top"/>
    </xf>
    <xf numFmtId="0" fontId="1" fillId="3" borderId="4" xfId="0" applyFont="1" applyFill="1" applyBorder="1" applyAlignment="1">
      <alignment horizontal="center" vertical="top" wrapText="1"/>
    </xf>
    <xf numFmtId="0" fontId="6" fillId="3" borderId="4" xfId="0" applyFont="1" applyFill="1" applyBorder="1" applyAlignment="1">
      <alignment vertical="top"/>
    </xf>
    <xf numFmtId="0" fontId="2" fillId="0" borderId="4" xfId="0" applyFont="1" applyBorder="1" applyAlignment="1">
      <alignment horizontal="center" vertical="top" wrapText="1"/>
    </xf>
    <xf numFmtId="0" fontId="2" fillId="6" borderId="4" xfId="0" applyFont="1" applyFill="1" applyBorder="1" applyAlignment="1">
      <alignment vertical="top" wrapText="1"/>
    </xf>
    <xf numFmtId="0" fontId="2" fillId="0" borderId="4" xfId="0" applyFont="1" applyBorder="1" applyAlignment="1">
      <alignment vertical="top" wrapText="1"/>
    </xf>
    <xf numFmtId="0" fontId="2" fillId="4" borderId="4" xfId="0" applyFont="1" applyFill="1" applyBorder="1" applyAlignment="1">
      <alignment vertical="top" wrapText="1"/>
    </xf>
    <xf numFmtId="0" fontId="1" fillId="0" borderId="0" xfId="0" applyFont="1" applyAlignment="1">
      <alignment vertical="top"/>
    </xf>
    <xf numFmtId="0" fontId="1" fillId="0" borderId="0" xfId="0" applyFont="1" applyAlignment="1">
      <alignment vertical="top" wrapText="1"/>
    </xf>
    <xf numFmtId="0" fontId="6" fillId="3" borderId="0" xfId="0" applyFont="1" applyFill="1" applyBorder="1" applyAlignment="1">
      <alignment vertical="top"/>
    </xf>
    <xf numFmtId="0" fontId="1" fillId="0" borderId="4" xfId="0" applyFont="1" applyBorder="1" applyAlignment="1">
      <alignment horizontal="center" vertical="top"/>
    </xf>
    <xf numFmtId="0" fontId="1" fillId="3" borderId="14" xfId="0" applyFont="1" applyFill="1" applyBorder="1" applyAlignment="1">
      <alignment horizontal="center" vertical="top"/>
    </xf>
    <xf numFmtId="0" fontId="1" fillId="3" borderId="4" xfId="0" applyFont="1" applyFill="1" applyBorder="1" applyAlignment="1">
      <alignment horizontal="center" vertical="top"/>
    </xf>
    <xf numFmtId="0" fontId="1" fillId="0" borderId="4" xfId="0" applyFont="1" applyFill="1" applyBorder="1" applyAlignment="1">
      <alignment vertical="top" wrapText="1"/>
    </xf>
    <xf numFmtId="0" fontId="2" fillId="0" borderId="4" xfId="0" applyFont="1" applyFill="1" applyBorder="1" applyAlignment="1">
      <alignment vertical="top" wrapText="1"/>
    </xf>
    <xf numFmtId="0" fontId="1" fillId="0" borderId="4" xfId="0" applyFont="1" applyFill="1" applyBorder="1" applyAlignment="1">
      <alignment horizontal="center" vertical="top" wrapText="1"/>
    </xf>
    <xf numFmtId="0" fontId="1" fillId="0" borderId="0" xfId="0" applyFont="1" applyFill="1" applyBorder="1" applyAlignment="1">
      <alignment horizontal="center" vertical="top"/>
    </xf>
    <xf numFmtId="0" fontId="0" fillId="11" borderId="4" xfId="0" applyFill="1" applyBorder="1" applyAlignment="1">
      <alignment vertical="top"/>
    </xf>
    <xf numFmtId="0" fontId="1" fillId="11" borderId="4" xfId="0" applyFont="1" applyFill="1" applyBorder="1" applyAlignment="1">
      <alignment vertical="top" wrapText="1"/>
    </xf>
    <xf numFmtId="0" fontId="2" fillId="11" borderId="4" xfId="0" applyFont="1" applyFill="1" applyBorder="1" applyAlignment="1">
      <alignment vertical="top" wrapText="1"/>
    </xf>
    <xf numFmtId="0" fontId="0" fillId="3" borderId="4" xfId="0" quotePrefix="1" applyFill="1" applyBorder="1" applyAlignment="1">
      <alignment vertical="top"/>
    </xf>
    <xf numFmtId="0" fontId="0" fillId="11" borderId="0" xfId="0" applyFill="1" applyBorder="1" applyAlignment="1">
      <alignment vertical="top"/>
    </xf>
    <xf numFmtId="0" fontId="0" fillId="3" borderId="4" xfId="0" applyFill="1" applyBorder="1" applyAlignment="1">
      <alignment vertical="top"/>
    </xf>
    <xf numFmtId="0" fontId="0" fillId="0" borderId="4" xfId="0" applyFill="1" applyBorder="1" applyAlignment="1">
      <alignment horizontal="center" vertical="top" wrapText="1"/>
    </xf>
    <xf numFmtId="0" fontId="2" fillId="3" borderId="4" xfId="0" applyFont="1" applyFill="1" applyBorder="1" applyAlignment="1">
      <alignment vertical="top"/>
    </xf>
    <xf numFmtId="0" fontId="0" fillId="0" borderId="0" xfId="0" applyFill="1" applyBorder="1" applyAlignment="1">
      <alignment horizontal="center" vertical="top" wrapText="1"/>
    </xf>
    <xf numFmtId="0" fontId="2" fillId="10" borderId="4" xfId="0" applyFont="1" applyFill="1" applyBorder="1" applyAlignment="1">
      <alignment vertical="top" wrapText="1"/>
    </xf>
    <xf numFmtId="0" fontId="0" fillId="10" borderId="0" xfId="0" applyFill="1" applyBorder="1" applyAlignment="1">
      <alignment vertical="top"/>
    </xf>
    <xf numFmtId="0" fontId="0" fillId="6" borderId="4" xfId="0" applyFill="1" applyBorder="1" applyAlignment="1">
      <alignment vertical="top"/>
    </xf>
    <xf numFmtId="0" fontId="0" fillId="6" borderId="0" xfId="0" applyFill="1" applyBorder="1" applyAlignment="1">
      <alignment vertical="top"/>
    </xf>
    <xf numFmtId="0" fontId="0" fillId="0" borderId="4" xfId="0" applyBorder="1" applyAlignment="1">
      <alignment horizontal="center" vertical="top"/>
    </xf>
    <xf numFmtId="0" fontId="0" fillId="0" borderId="4" xfId="0" applyBorder="1" applyAlignment="1">
      <alignment horizontal="left" vertical="top"/>
    </xf>
    <xf numFmtId="0" fontId="2" fillId="0" borderId="4" xfId="0" applyFont="1" applyFill="1" applyBorder="1" applyAlignment="1">
      <alignment vertical="top"/>
    </xf>
    <xf numFmtId="0" fontId="2" fillId="0" borderId="4" xfId="0" applyFont="1" applyBorder="1" applyAlignment="1">
      <alignment vertical="top"/>
    </xf>
    <xf numFmtId="0" fontId="1" fillId="0" borderId="4" xfId="0" applyFont="1" applyBorder="1" applyAlignment="1">
      <alignment vertical="top"/>
    </xf>
    <xf numFmtId="0" fontId="1" fillId="0" borderId="0" xfId="0" applyFont="1" applyBorder="1" applyAlignment="1">
      <alignment vertical="top"/>
    </xf>
    <xf numFmtId="49" fontId="1" fillId="0" borderId="0" xfId="0" applyNumberFormat="1" applyFont="1" applyFill="1" applyBorder="1" applyAlignment="1">
      <alignment vertical="top" wrapText="1"/>
    </xf>
    <xf numFmtId="0" fontId="1" fillId="0" borderId="4" xfId="0" applyFont="1" applyBorder="1" applyAlignment="1">
      <alignment vertical="top" wrapText="1"/>
    </xf>
    <xf numFmtId="49" fontId="6" fillId="6" borderId="4" xfId="0" applyNumberFormat="1" applyFont="1" applyFill="1" applyBorder="1" applyAlignment="1">
      <alignment vertical="top" wrapText="1"/>
    </xf>
    <xf numFmtId="0" fontId="0" fillId="0" borderId="0" xfId="0" applyBorder="1" applyAlignment="1">
      <alignment horizontal="left" vertical="top"/>
    </xf>
    <xf numFmtId="0" fontId="1" fillId="9" borderId="4" xfId="0" applyFont="1" applyFill="1" applyBorder="1" applyAlignment="1">
      <alignment horizontal="left" vertical="top" wrapText="1"/>
    </xf>
    <xf numFmtId="0" fontId="6" fillId="0" borderId="4" xfId="0" applyFont="1" applyBorder="1" applyAlignment="1">
      <alignment horizontal="left" vertical="top"/>
    </xf>
    <xf numFmtId="0" fontId="6" fillId="0" borderId="4" xfId="0" applyFont="1" applyFill="1" applyBorder="1" applyAlignment="1">
      <alignment horizontal="left" vertical="top"/>
    </xf>
    <xf numFmtId="0" fontId="1" fillId="3" borderId="4" xfId="0" applyFont="1" applyFill="1" applyBorder="1" applyAlignment="1">
      <alignment horizontal="left" vertical="top" wrapText="1"/>
    </xf>
    <xf numFmtId="0" fontId="6" fillId="3" borderId="4" xfId="0" applyFont="1" applyFill="1" applyBorder="1" applyAlignment="1">
      <alignment horizontal="left" vertical="top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 vertical="top" wrapText="1"/>
    </xf>
    <xf numFmtId="0" fontId="6" fillId="3" borderId="0" xfId="0" applyFont="1" applyFill="1" applyBorder="1" applyAlignment="1">
      <alignment horizontal="left" vertical="top"/>
    </xf>
    <xf numFmtId="0" fontId="2" fillId="6" borderId="4" xfId="0" applyFont="1" applyFill="1" applyBorder="1" applyAlignment="1">
      <alignment horizontal="left" vertical="top" wrapText="1"/>
    </xf>
    <xf numFmtId="0" fontId="2" fillId="4" borderId="4" xfId="0" applyFont="1" applyFill="1" applyBorder="1" applyAlignment="1">
      <alignment horizontal="left" vertical="top" wrapText="1"/>
    </xf>
    <xf numFmtId="1" fontId="0" fillId="0" borderId="4" xfId="0" applyNumberFormat="1" applyBorder="1" applyAlignment="1">
      <alignment horizontal="left" vertical="top"/>
    </xf>
    <xf numFmtId="0" fontId="1" fillId="3" borderId="14" xfId="0" applyFont="1" applyFill="1" applyBorder="1" applyAlignment="1">
      <alignment horizontal="left" vertical="top"/>
    </xf>
    <xf numFmtId="0" fontId="1" fillId="3" borderId="4" xfId="0" applyFont="1" applyFill="1" applyBorder="1" applyAlignment="1">
      <alignment horizontal="left" vertical="top"/>
    </xf>
    <xf numFmtId="0" fontId="1" fillId="0" borderId="0" xfId="0" applyFont="1" applyFill="1" applyBorder="1" applyAlignment="1">
      <alignment horizontal="left" vertical="top"/>
    </xf>
    <xf numFmtId="0" fontId="0" fillId="11" borderId="4" xfId="0" applyFill="1" applyBorder="1" applyAlignment="1">
      <alignment horizontal="left" vertical="top"/>
    </xf>
    <xf numFmtId="0" fontId="1" fillId="11" borderId="4" xfId="0" applyFont="1" applyFill="1" applyBorder="1" applyAlignment="1">
      <alignment horizontal="left" vertical="top" wrapText="1"/>
    </xf>
    <xf numFmtId="0" fontId="2" fillId="11" borderId="4" xfId="0" applyFont="1" applyFill="1" applyBorder="1" applyAlignment="1">
      <alignment horizontal="left" vertical="top" wrapText="1"/>
    </xf>
    <xf numFmtId="1" fontId="0" fillId="3" borderId="4" xfId="0" quotePrefix="1" applyNumberFormat="1" applyFill="1" applyBorder="1" applyAlignment="1">
      <alignment horizontal="left" vertical="top"/>
    </xf>
    <xf numFmtId="0" fontId="0" fillId="11" borderId="0" xfId="0" applyFill="1" applyBorder="1" applyAlignment="1">
      <alignment horizontal="left" vertical="top"/>
    </xf>
    <xf numFmtId="0" fontId="0" fillId="3" borderId="4" xfId="0" applyFill="1" applyBorder="1" applyAlignment="1">
      <alignment horizontal="left" vertical="top"/>
    </xf>
    <xf numFmtId="0" fontId="0" fillId="0" borderId="4" xfId="0" applyFill="1" applyBorder="1" applyAlignment="1">
      <alignment horizontal="left" vertical="top" wrapText="1"/>
    </xf>
    <xf numFmtId="0" fontId="2" fillId="3" borderId="4" xfId="0" applyFont="1" applyFill="1" applyBorder="1" applyAlignment="1">
      <alignment horizontal="left" vertical="top"/>
    </xf>
    <xf numFmtId="0" fontId="0" fillId="0" borderId="0" xfId="0" applyFill="1" applyBorder="1" applyAlignment="1">
      <alignment horizontal="left" vertical="top" wrapText="1"/>
    </xf>
    <xf numFmtId="0" fontId="0" fillId="10" borderId="4" xfId="0" applyFill="1" applyBorder="1" applyAlignment="1">
      <alignment horizontal="left" vertical="top"/>
    </xf>
    <xf numFmtId="0" fontId="2" fillId="10" borderId="4" xfId="0" applyFont="1" applyFill="1" applyBorder="1" applyAlignment="1">
      <alignment horizontal="left" vertical="top" wrapText="1"/>
    </xf>
    <xf numFmtId="0" fontId="0" fillId="3" borderId="4" xfId="0" quotePrefix="1" applyFill="1" applyBorder="1" applyAlignment="1">
      <alignment horizontal="left" vertical="top"/>
    </xf>
    <xf numFmtId="0" fontId="0" fillId="10" borderId="0" xfId="0" applyFill="1" applyBorder="1" applyAlignment="1">
      <alignment horizontal="left" vertical="top"/>
    </xf>
    <xf numFmtId="0" fontId="0" fillId="5" borderId="4" xfId="0" applyFill="1" applyBorder="1" applyAlignment="1">
      <alignment horizontal="left" vertical="top"/>
    </xf>
    <xf numFmtId="0" fontId="0" fillId="5" borderId="0" xfId="0" applyFill="1" applyBorder="1" applyAlignment="1">
      <alignment horizontal="left" vertical="top"/>
    </xf>
    <xf numFmtId="0" fontId="0" fillId="8" borderId="0" xfId="0" applyFill="1" applyBorder="1" applyAlignment="1">
      <alignment horizontal="left" vertical="top"/>
    </xf>
    <xf numFmtId="0" fontId="0" fillId="6" borderId="4" xfId="0" applyFill="1" applyBorder="1" applyAlignment="1">
      <alignment horizontal="left" vertical="top"/>
    </xf>
    <xf numFmtId="0" fontId="0" fillId="6" borderId="0" xfId="0" applyFill="1" applyBorder="1" applyAlignment="1">
      <alignment horizontal="left" vertical="top"/>
    </xf>
    <xf numFmtId="1" fontId="0" fillId="3" borderId="4" xfId="0" applyNumberFormat="1" applyFill="1" applyBorder="1" applyAlignment="1">
      <alignment horizontal="left" vertical="top"/>
    </xf>
    <xf numFmtId="0" fontId="2" fillId="0" borderId="4" xfId="0" applyFont="1" applyFill="1" applyBorder="1" applyAlignment="1">
      <alignment horizontal="left" vertical="top"/>
    </xf>
    <xf numFmtId="0" fontId="2" fillId="0" borderId="4" xfId="0" applyFont="1" applyBorder="1" applyAlignment="1">
      <alignment horizontal="left" vertical="top"/>
    </xf>
    <xf numFmtId="0" fontId="1" fillId="0" borderId="0" xfId="0" applyFont="1" applyBorder="1" applyAlignment="1">
      <alignment horizontal="left" vertical="top"/>
    </xf>
    <xf numFmtId="49" fontId="1" fillId="0" borderId="0" xfId="0" applyNumberFormat="1" applyFont="1" applyFill="1" applyBorder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  <xf numFmtId="0" fontId="1" fillId="8" borderId="4" xfId="0" applyFont="1" applyFill="1" applyBorder="1" applyAlignment="1">
      <alignment horizontal="left" vertical="top"/>
    </xf>
    <xf numFmtId="0" fontId="2" fillId="0" borderId="4" xfId="0" applyFont="1" applyBorder="1" applyAlignment="1">
      <alignment wrapText="1"/>
    </xf>
    <xf numFmtId="0" fontId="6" fillId="0" borderId="0" xfId="0" applyFont="1" applyFill="1" applyBorder="1" applyAlignment="1">
      <alignment vertical="top" wrapText="1"/>
    </xf>
    <xf numFmtId="0" fontId="6" fillId="0" borderId="0" xfId="0" applyFont="1" applyFill="1" applyBorder="1" applyAlignment="1">
      <alignment horizontal="justify" vertical="center" wrapText="1"/>
    </xf>
    <xf numFmtId="49" fontId="6" fillId="0" borderId="0" xfId="0" applyNumberFormat="1" applyFont="1" applyFill="1" applyBorder="1" applyAlignment="1">
      <alignment vertical="top" wrapText="1"/>
    </xf>
    <xf numFmtId="0" fontId="2" fillId="0" borderId="0" xfId="0" applyFont="1" applyBorder="1" applyAlignment="1">
      <alignment wrapText="1"/>
    </xf>
    <xf numFmtId="0" fontId="6" fillId="17" borderId="4" xfId="0" applyFont="1" applyFill="1" applyBorder="1" applyAlignment="1">
      <alignment horizontal="justify" vertical="center" wrapText="1"/>
    </xf>
    <xf numFmtId="0" fontId="6" fillId="17" borderId="4" xfId="0" applyFont="1" applyFill="1" applyBorder="1" applyAlignment="1">
      <alignment vertical="top" wrapText="1"/>
    </xf>
    <xf numFmtId="0" fontId="6" fillId="17" borderId="4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" fillId="4" borderId="1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2" fillId="4" borderId="12" xfId="0" applyFont="1" applyFill="1" applyBorder="1" applyAlignment="1">
      <alignment horizontal="center" vertical="center" wrapText="1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12" xfId="0" applyNumberFormat="1" applyFont="1" applyBorder="1" applyAlignment="1">
      <alignment horizontal="center" vertical="center" wrapText="1"/>
    </xf>
    <xf numFmtId="0" fontId="2" fillId="0" borderId="7" xfId="0" applyFont="1" applyBorder="1" applyAlignment="1">
      <alignment horizontal="left" vertical="center" wrapText="1"/>
    </xf>
    <xf numFmtId="0" fontId="2" fillId="0" borderId="12" xfId="0" applyFont="1" applyBorder="1" applyAlignment="1">
      <alignment horizontal="left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11" borderId="0" xfId="0" applyFill="1" applyBorder="1" applyAlignment="1">
      <alignment horizontal="left" vertical="top"/>
    </xf>
    <xf numFmtId="0" fontId="0" fillId="10" borderId="0" xfId="0" applyFill="1" applyBorder="1" applyAlignment="1">
      <alignment horizontal="left" vertical="top"/>
    </xf>
    <xf numFmtId="0" fontId="0" fillId="5" borderId="0" xfId="0" applyFill="1" applyBorder="1" applyAlignment="1">
      <alignment horizontal="left" vertical="top"/>
    </xf>
    <xf numFmtId="0" fontId="0" fillId="11" borderId="0" xfId="0" applyFill="1" applyBorder="1" applyAlignment="1">
      <alignment horizontal="right" vertical="center"/>
    </xf>
    <xf numFmtId="0" fontId="0" fillId="10" borderId="0" xfId="0" applyFill="1" applyBorder="1" applyAlignment="1">
      <alignment horizontal="right"/>
    </xf>
    <xf numFmtId="0" fontId="0" fillId="5" borderId="0" xfId="0" applyFill="1" applyBorder="1" applyAlignment="1">
      <alignment horizontal="right"/>
    </xf>
    <xf numFmtId="0" fontId="0" fillId="11" borderId="0" xfId="0" applyFill="1" applyBorder="1" applyAlignment="1">
      <alignment horizontal="right" vertical="top"/>
    </xf>
    <xf numFmtId="0" fontId="0" fillId="10" borderId="0" xfId="0" applyFill="1" applyBorder="1" applyAlignment="1">
      <alignment horizontal="right" vertical="top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M19"/>
  <sheetViews>
    <sheetView workbookViewId="0">
      <selection activeCell="C7" sqref="C7"/>
    </sheetView>
  </sheetViews>
  <sheetFormatPr defaultRowHeight="15"/>
  <cols>
    <col min="2" max="2" width="28.7109375" customWidth="1"/>
    <col min="6" max="6" width="33.7109375" customWidth="1"/>
    <col min="9" max="9" width="2" bestFit="1" customWidth="1"/>
    <col min="10" max="10" width="3" bestFit="1" customWidth="1"/>
    <col min="11" max="11" width="2.42578125" bestFit="1" customWidth="1"/>
    <col min="12" max="12" width="4.5703125" bestFit="1" customWidth="1"/>
    <col min="13" max="13" width="6.42578125" bestFit="1" customWidth="1"/>
  </cols>
  <sheetData>
    <row r="1" spans="2:13">
      <c r="B1" s="50" t="s">
        <v>1075</v>
      </c>
      <c r="C1" s="44"/>
    </row>
    <row r="2" spans="2:13">
      <c r="C2" s="44"/>
    </row>
    <row r="3" spans="2:13">
      <c r="B3" t="s">
        <v>276</v>
      </c>
      <c r="C3" s="44">
        <v>12</v>
      </c>
      <c r="F3" t="s">
        <v>277</v>
      </c>
      <c r="G3" s="45">
        <v>10</v>
      </c>
    </row>
    <row r="4" spans="2:13">
      <c r="B4" t="s">
        <v>278</v>
      </c>
      <c r="C4" s="44">
        <v>0.4</v>
      </c>
      <c r="F4" t="s">
        <v>279</v>
      </c>
      <c r="G4" s="46">
        <f>C8/C3*100</f>
        <v>10.284444444444444</v>
      </c>
      <c r="I4" t="s">
        <v>1076</v>
      </c>
      <c r="J4">
        <v>60</v>
      </c>
      <c r="K4" t="s">
        <v>1077</v>
      </c>
      <c r="L4">
        <v>1.5</v>
      </c>
      <c r="M4" t="s">
        <v>1078</v>
      </c>
    </row>
    <row r="5" spans="2:13">
      <c r="B5" t="s">
        <v>280</v>
      </c>
      <c r="C5" s="44">
        <v>1.5</v>
      </c>
      <c r="F5" t="s">
        <v>281</v>
      </c>
      <c r="G5" s="46">
        <f>C3-C8</f>
        <v>10.765866666666668</v>
      </c>
      <c r="I5" t="s">
        <v>1079</v>
      </c>
      <c r="J5">
        <v>60</v>
      </c>
      <c r="K5" t="s">
        <v>1077</v>
      </c>
      <c r="L5" s="53">
        <v>0.75</v>
      </c>
      <c r="M5" t="s">
        <v>1078</v>
      </c>
    </row>
    <row r="6" spans="2:13">
      <c r="B6" t="s">
        <v>282</v>
      </c>
      <c r="C6" s="44">
        <v>130</v>
      </c>
    </row>
    <row r="7" spans="2:13">
      <c r="C7" s="44"/>
    </row>
    <row r="8" spans="2:13">
      <c r="B8" t="s">
        <v>283</v>
      </c>
      <c r="C8" s="46">
        <f>2*(0.0178*C6/C5)*C4</f>
        <v>1.2341333333333333</v>
      </c>
    </row>
    <row r="9" spans="2:13">
      <c r="B9" t="s">
        <v>284</v>
      </c>
      <c r="C9" s="46" t="str">
        <f>IF(C8&lt;(G3*C3/100),"ДА","НЕТ")</f>
        <v>НЕТ</v>
      </c>
    </row>
    <row r="11" spans="2:13">
      <c r="B11" s="50" t="s">
        <v>1074</v>
      </c>
    </row>
    <row r="13" spans="2:13">
      <c r="B13" t="s">
        <v>276</v>
      </c>
      <c r="C13" s="44">
        <v>12</v>
      </c>
      <c r="F13" t="s">
        <v>277</v>
      </c>
      <c r="G13" s="45">
        <v>10</v>
      </c>
    </row>
    <row r="14" spans="2:13">
      <c r="B14" t="s">
        <v>278</v>
      </c>
      <c r="C14" s="44">
        <v>0.05</v>
      </c>
      <c r="F14" t="s">
        <v>279</v>
      </c>
      <c r="G14" s="46">
        <f>C18/C13*100</f>
        <v>9.4393939393939412</v>
      </c>
    </row>
    <row r="15" spans="2:13">
      <c r="B15" t="s">
        <v>280</v>
      </c>
      <c r="C15" s="44">
        <v>0.22</v>
      </c>
      <c r="F15" t="s">
        <v>281</v>
      </c>
      <c r="G15" s="46">
        <f>C13-C18</f>
        <v>10.867272727272727</v>
      </c>
    </row>
    <row r="16" spans="2:13">
      <c r="B16" t="s">
        <v>282</v>
      </c>
      <c r="C16" s="44">
        <v>140</v>
      </c>
    </row>
    <row r="17" spans="2:3">
      <c r="C17" s="44"/>
    </row>
    <row r="18" spans="2:3">
      <c r="B18" t="s">
        <v>283</v>
      </c>
      <c r="C18" s="46">
        <f>2*(0.0178*C16/C15)*C14</f>
        <v>1.1327272727272728</v>
      </c>
    </row>
    <row r="19" spans="2:3">
      <c r="B19" t="s">
        <v>284</v>
      </c>
      <c r="C19" s="46" t="str">
        <f>IF(C18&lt;(G13*C13/100),"ДА","НЕТ")</f>
        <v>ДА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Y53"/>
  <sheetViews>
    <sheetView zoomScale="70" zoomScaleNormal="70" workbookViewId="0">
      <selection activeCell="A40" sqref="A40:XFD40"/>
    </sheetView>
  </sheetViews>
  <sheetFormatPr defaultRowHeight="15"/>
  <cols>
    <col min="1" max="1" width="20.5703125" customWidth="1"/>
    <col min="3" max="3" width="18.28515625" bestFit="1" customWidth="1"/>
    <col min="4" max="4" width="20.85546875" bestFit="1" customWidth="1"/>
    <col min="5" max="5" width="5.5703125" bestFit="1" customWidth="1"/>
    <col min="6" max="6" width="11.5703125" bestFit="1" customWidth="1"/>
    <col min="7" max="7" width="29.28515625" customWidth="1"/>
    <col min="8" max="8" width="5.5703125" bestFit="1" customWidth="1"/>
    <col min="9" max="9" width="11.5703125" bestFit="1" customWidth="1"/>
    <col min="10" max="10" width="32" customWidth="1"/>
    <col min="11" max="11" width="21.140625" bestFit="1" customWidth="1"/>
    <col min="12" max="12" width="12.85546875" bestFit="1" customWidth="1"/>
    <col min="13" max="13" width="22" bestFit="1" customWidth="1"/>
    <col min="14" max="14" width="15.42578125" bestFit="1" customWidth="1"/>
    <col min="15" max="18" width="2.28515625" bestFit="1" customWidth="1"/>
    <col min="19" max="19" width="23.5703125" bestFit="1" customWidth="1"/>
    <col min="20" max="20" width="5.28515625" bestFit="1" customWidth="1"/>
    <col min="23" max="23" width="18.28515625" customWidth="1"/>
    <col min="24" max="24" width="15" customWidth="1"/>
    <col min="25" max="25" width="15.5703125" style="20" customWidth="1"/>
  </cols>
  <sheetData>
    <row r="1" spans="1:25" ht="15.75" thickTop="1">
      <c r="C1" s="30" t="s">
        <v>1</v>
      </c>
      <c r="D1" s="325" t="s">
        <v>2</v>
      </c>
      <c r="E1" s="326"/>
      <c r="F1" s="327"/>
      <c r="G1" s="325" t="s">
        <v>3</v>
      </c>
      <c r="H1" s="326"/>
      <c r="I1" s="327"/>
      <c r="J1" s="331" t="s">
        <v>4</v>
      </c>
      <c r="K1" s="325" t="s">
        <v>154</v>
      </c>
      <c r="L1" s="326"/>
      <c r="M1" s="326"/>
      <c r="N1" s="326"/>
      <c r="O1" s="326"/>
      <c r="P1" s="326"/>
      <c r="Q1" s="326"/>
      <c r="R1" s="327"/>
      <c r="S1" s="325" t="s">
        <v>0</v>
      </c>
      <c r="W1" s="29"/>
      <c r="X1" s="29"/>
    </row>
    <row r="2" spans="1:25" ht="15.75" thickBot="1">
      <c r="C2" s="8" t="s">
        <v>5</v>
      </c>
      <c r="D2" s="328"/>
      <c r="E2" s="329"/>
      <c r="F2" s="330"/>
      <c r="G2" s="328"/>
      <c r="H2" s="329"/>
      <c r="I2" s="330"/>
      <c r="J2" s="332"/>
      <c r="K2" s="328"/>
      <c r="L2" s="329"/>
      <c r="M2" s="329"/>
      <c r="N2" s="329"/>
      <c r="O2" s="329"/>
      <c r="P2" s="329"/>
      <c r="Q2" s="329"/>
      <c r="R2" s="330"/>
      <c r="S2" s="333"/>
      <c r="W2" s="32"/>
      <c r="X2" s="32"/>
    </row>
    <row r="3" spans="1:25" ht="15.75" thickTop="1">
      <c r="C3" s="8" t="s">
        <v>7</v>
      </c>
      <c r="D3" s="331" t="s">
        <v>8</v>
      </c>
      <c r="E3" s="331" t="s">
        <v>9</v>
      </c>
      <c r="F3" s="331" t="s">
        <v>10</v>
      </c>
      <c r="G3" s="331" t="s">
        <v>8</v>
      </c>
      <c r="H3" s="331" t="s">
        <v>9</v>
      </c>
      <c r="I3" s="331" t="s">
        <v>10</v>
      </c>
      <c r="J3" s="332"/>
      <c r="K3" s="331" t="s">
        <v>1085</v>
      </c>
      <c r="L3" s="331" t="s">
        <v>11</v>
      </c>
      <c r="M3" s="331" t="s">
        <v>155</v>
      </c>
      <c r="N3" s="331" t="s">
        <v>12</v>
      </c>
      <c r="O3" s="331" t="s">
        <v>13</v>
      </c>
      <c r="P3" s="331" t="s">
        <v>13</v>
      </c>
      <c r="Q3" s="331" t="s">
        <v>13</v>
      </c>
      <c r="R3" s="331" t="s">
        <v>13</v>
      </c>
      <c r="S3" s="333"/>
      <c r="W3" s="28"/>
      <c r="X3" s="28"/>
    </row>
    <row r="4" spans="1:25">
      <c r="C4" s="35"/>
      <c r="D4" s="332"/>
      <c r="E4" s="332"/>
      <c r="F4" s="332"/>
      <c r="G4" s="332"/>
      <c r="H4" s="332"/>
      <c r="I4" s="332"/>
      <c r="J4" s="332"/>
      <c r="K4" s="332"/>
      <c r="L4" s="332"/>
      <c r="M4" s="332"/>
      <c r="N4" s="332"/>
      <c r="O4" s="332"/>
      <c r="P4" s="332"/>
      <c r="Q4" s="332"/>
      <c r="R4" s="332"/>
      <c r="S4" s="333"/>
      <c r="W4" s="28" t="s">
        <v>15</v>
      </c>
      <c r="X4" s="28" t="s">
        <v>16</v>
      </c>
      <c r="Y4" s="20" t="s">
        <v>149</v>
      </c>
    </row>
    <row r="5" spans="1:25">
      <c r="C5" s="142"/>
      <c r="D5" s="142"/>
      <c r="E5" s="142"/>
      <c r="F5" s="142"/>
      <c r="G5" s="142"/>
      <c r="H5" s="142"/>
      <c r="I5" s="142"/>
      <c r="J5" s="36" t="s">
        <v>608</v>
      </c>
      <c r="K5" s="2"/>
      <c r="L5" s="2"/>
      <c r="M5" s="2"/>
      <c r="N5" s="2"/>
      <c r="O5" s="2"/>
      <c r="P5" s="2"/>
      <c r="Q5" s="2"/>
      <c r="R5" s="2"/>
      <c r="S5" s="2"/>
      <c r="U5" s="22"/>
      <c r="V5" s="22"/>
      <c r="W5" s="36"/>
      <c r="X5" s="36"/>
    </row>
    <row r="6" spans="1:25">
      <c r="A6" s="42" t="s">
        <v>153</v>
      </c>
      <c r="B6" s="161">
        <v>2</v>
      </c>
      <c r="C6" s="161" t="s">
        <v>1354</v>
      </c>
      <c r="D6" s="161" t="s">
        <v>609</v>
      </c>
      <c r="E6" s="161"/>
      <c r="F6" s="161" t="s">
        <v>1968</v>
      </c>
      <c r="G6" s="161" t="s">
        <v>612</v>
      </c>
      <c r="H6" s="161"/>
      <c r="I6" s="161" t="s">
        <v>1969</v>
      </c>
      <c r="J6" s="18" t="s">
        <v>1113</v>
      </c>
      <c r="L6" s="21">
        <f>L7*B8</f>
        <v>20</v>
      </c>
      <c r="M6" s="21">
        <f>S6-L6-N6-K6</f>
        <v>26</v>
      </c>
      <c r="N6" s="21">
        <f>N7*B8</f>
        <v>16</v>
      </c>
      <c r="O6" s="20"/>
      <c r="P6" s="20"/>
      <c r="Q6" s="20"/>
      <c r="R6" s="20"/>
      <c r="S6" s="21">
        <f>Y6*B6</f>
        <v>62</v>
      </c>
      <c r="W6">
        <v>16</v>
      </c>
      <c r="X6">
        <f>W6+8</f>
        <v>24</v>
      </c>
      <c r="Y6" s="20">
        <v>31</v>
      </c>
    </row>
    <row r="7" spans="1:25">
      <c r="A7" s="42"/>
      <c r="B7" s="161">
        <v>1</v>
      </c>
      <c r="C7" s="161" t="s">
        <v>611</v>
      </c>
      <c r="D7" s="161"/>
      <c r="E7" s="161"/>
      <c r="F7" s="161"/>
      <c r="G7" s="161"/>
      <c r="H7" s="161"/>
      <c r="I7" s="161"/>
      <c r="J7" s="18" t="s">
        <v>20</v>
      </c>
      <c r="L7" s="21">
        <v>10</v>
      </c>
      <c r="M7" s="21">
        <f t="shared" ref="M7:M25" si="0">S7-L7-N7-K7</f>
        <v>13</v>
      </c>
      <c r="N7" s="21">
        <v>8</v>
      </c>
      <c r="O7" s="20"/>
      <c r="P7" s="20"/>
      <c r="Q7" s="20"/>
      <c r="R7" s="20"/>
      <c r="S7" s="21">
        <f>Y7*B7</f>
        <v>31</v>
      </c>
      <c r="W7">
        <v>16</v>
      </c>
      <c r="X7">
        <f>W7+8</f>
        <v>24</v>
      </c>
      <c r="Y7" s="20">
        <v>31</v>
      </c>
    </row>
    <row r="8" spans="1:25">
      <c r="A8" s="42" t="s">
        <v>153</v>
      </c>
      <c r="B8" s="161">
        <v>2</v>
      </c>
      <c r="C8" s="161" t="s">
        <v>1355</v>
      </c>
      <c r="D8" s="161" t="s">
        <v>609</v>
      </c>
      <c r="E8" s="161"/>
      <c r="F8" s="161" t="s">
        <v>1968</v>
      </c>
      <c r="G8" s="161" t="s">
        <v>610</v>
      </c>
      <c r="H8" s="161"/>
      <c r="I8" s="161" t="s">
        <v>1968</v>
      </c>
      <c r="J8" s="18" t="s">
        <v>1113</v>
      </c>
      <c r="K8" s="21">
        <f>K9*B8</f>
        <v>8</v>
      </c>
      <c r="L8" s="21">
        <f>L9*B6</f>
        <v>8</v>
      </c>
      <c r="M8" s="21">
        <f t="shared" si="0"/>
        <v>0</v>
      </c>
      <c r="N8" s="21">
        <f>N9*B6</f>
        <v>16</v>
      </c>
      <c r="O8" s="20"/>
      <c r="P8" s="20"/>
      <c r="Q8" s="20"/>
      <c r="R8" s="20"/>
      <c r="S8" s="21">
        <f>Y8*B8</f>
        <v>32</v>
      </c>
      <c r="U8" s="22"/>
      <c r="V8" s="22"/>
      <c r="W8">
        <v>4</v>
      </c>
      <c r="X8">
        <f>W8+8</f>
        <v>12</v>
      </c>
      <c r="Y8" s="20">
        <v>16</v>
      </c>
    </row>
    <row r="9" spans="1:25">
      <c r="A9" s="42"/>
      <c r="B9" s="161">
        <v>1</v>
      </c>
      <c r="C9" s="161" t="s">
        <v>613</v>
      </c>
      <c r="D9" s="161"/>
      <c r="E9" s="161"/>
      <c r="F9" s="161"/>
      <c r="G9" s="161"/>
      <c r="H9" s="161"/>
      <c r="I9" s="161"/>
      <c r="J9" s="18" t="s">
        <v>20</v>
      </c>
      <c r="K9">
        <v>4</v>
      </c>
      <c r="L9" s="21">
        <v>4</v>
      </c>
      <c r="M9" s="21">
        <f t="shared" si="0"/>
        <v>0</v>
      </c>
      <c r="N9" s="21">
        <v>8</v>
      </c>
      <c r="O9" s="20"/>
      <c r="P9" s="20"/>
      <c r="Q9" s="20"/>
      <c r="R9" s="20"/>
      <c r="S9" s="21">
        <f>Y9*B9</f>
        <v>16</v>
      </c>
      <c r="W9">
        <v>4</v>
      </c>
      <c r="X9">
        <f>W9+8</f>
        <v>12</v>
      </c>
      <c r="Y9" s="20">
        <v>16</v>
      </c>
    </row>
    <row r="10" spans="1:25">
      <c r="B10" s="160">
        <v>3</v>
      </c>
      <c r="C10" s="160" t="s">
        <v>1356</v>
      </c>
      <c r="D10" s="160" t="s">
        <v>609</v>
      </c>
      <c r="E10" s="160"/>
      <c r="F10" s="160" t="s">
        <v>1968</v>
      </c>
      <c r="G10" s="160" t="s">
        <v>614</v>
      </c>
      <c r="H10" s="160"/>
      <c r="I10" s="160" t="s">
        <v>1970</v>
      </c>
      <c r="J10" s="2" t="s">
        <v>1113</v>
      </c>
      <c r="L10" s="21">
        <f t="shared" ref="L10" si="1">L11*B10</f>
        <v>21</v>
      </c>
      <c r="M10" s="21">
        <f t="shared" si="0"/>
        <v>57</v>
      </c>
      <c r="N10" s="21">
        <f t="shared" ref="N10" si="2">N11*B10</f>
        <v>24</v>
      </c>
      <c r="O10" s="20"/>
      <c r="P10" s="20"/>
      <c r="Q10" s="20"/>
      <c r="R10" s="20"/>
      <c r="S10" s="21">
        <f t="shared" ref="S10:S37" si="3">Y10*B10</f>
        <v>102</v>
      </c>
      <c r="W10">
        <v>18</v>
      </c>
      <c r="X10">
        <f t="shared" ref="X10:X21" si="4">W10+8</f>
        <v>26</v>
      </c>
      <c r="Y10" s="20">
        <v>34</v>
      </c>
    </row>
    <row r="11" spans="1:25">
      <c r="B11" s="160">
        <v>1</v>
      </c>
      <c r="C11" s="160" t="s">
        <v>615</v>
      </c>
      <c r="D11" s="160"/>
      <c r="E11" s="160"/>
      <c r="F11" s="160"/>
      <c r="G11" s="160"/>
      <c r="H11" s="160"/>
      <c r="I11" s="160"/>
      <c r="J11" s="2" t="s">
        <v>20</v>
      </c>
      <c r="L11" s="21">
        <v>7</v>
      </c>
      <c r="M11" s="21">
        <f t="shared" si="0"/>
        <v>19</v>
      </c>
      <c r="N11" s="21">
        <v>8</v>
      </c>
      <c r="O11" s="20"/>
      <c r="P11" s="20"/>
      <c r="Q11" s="20"/>
      <c r="R11" s="20"/>
      <c r="S11" s="21">
        <f t="shared" si="3"/>
        <v>34</v>
      </c>
      <c r="W11">
        <v>18</v>
      </c>
      <c r="X11">
        <f t="shared" si="4"/>
        <v>26</v>
      </c>
      <c r="Y11" s="20">
        <v>34</v>
      </c>
    </row>
    <row r="12" spans="1:25">
      <c r="B12" s="160">
        <v>3</v>
      </c>
      <c r="C12" s="160" t="s">
        <v>1357</v>
      </c>
      <c r="D12" s="160" t="s">
        <v>616</v>
      </c>
      <c r="E12" s="160"/>
      <c r="F12" s="160" t="s">
        <v>1968</v>
      </c>
      <c r="G12" s="160" t="s">
        <v>617</v>
      </c>
      <c r="H12" s="160"/>
      <c r="I12" s="160" t="s">
        <v>1971</v>
      </c>
      <c r="J12" s="2" t="s">
        <v>1113</v>
      </c>
      <c r="L12" s="21">
        <f t="shared" ref="L12" si="5">L13*B12</f>
        <v>21</v>
      </c>
      <c r="M12" s="21">
        <f t="shared" si="0"/>
        <v>48</v>
      </c>
      <c r="N12" s="21">
        <f t="shared" ref="N12" si="6">N13*B12</f>
        <v>24</v>
      </c>
      <c r="O12" s="20"/>
      <c r="P12" s="20"/>
      <c r="Q12" s="20"/>
      <c r="R12" s="20"/>
      <c r="S12" s="21">
        <f t="shared" si="3"/>
        <v>93</v>
      </c>
      <c r="W12">
        <v>16</v>
      </c>
      <c r="X12">
        <f t="shared" si="4"/>
        <v>24</v>
      </c>
      <c r="Y12" s="20">
        <v>31</v>
      </c>
    </row>
    <row r="13" spans="1:25">
      <c r="B13" s="160">
        <v>1</v>
      </c>
      <c r="C13" s="160" t="s">
        <v>618</v>
      </c>
      <c r="D13" s="160"/>
      <c r="E13" s="160"/>
      <c r="F13" s="160"/>
      <c r="G13" s="160"/>
      <c r="H13" s="160"/>
      <c r="I13" s="160"/>
      <c r="J13" s="2" t="s">
        <v>20</v>
      </c>
      <c r="L13" s="21">
        <v>7</v>
      </c>
      <c r="M13" s="21">
        <f t="shared" si="0"/>
        <v>16</v>
      </c>
      <c r="N13" s="21">
        <v>8</v>
      </c>
      <c r="O13" s="20"/>
      <c r="P13" s="20"/>
      <c r="Q13" s="20"/>
      <c r="R13" s="20"/>
      <c r="S13" s="21">
        <f t="shared" si="3"/>
        <v>31</v>
      </c>
      <c r="W13">
        <v>16</v>
      </c>
      <c r="X13">
        <f t="shared" si="4"/>
        <v>24</v>
      </c>
      <c r="Y13" s="20">
        <v>31</v>
      </c>
    </row>
    <row r="14" spans="1:25">
      <c r="B14" s="160">
        <v>3</v>
      </c>
      <c r="C14" s="160" t="s">
        <v>1358</v>
      </c>
      <c r="D14" s="160" t="s">
        <v>616</v>
      </c>
      <c r="E14" s="160"/>
      <c r="F14" s="160" t="s">
        <v>1968</v>
      </c>
      <c r="G14" s="160" t="s">
        <v>619</v>
      </c>
      <c r="H14" s="160"/>
      <c r="I14" s="160" t="s">
        <v>1972</v>
      </c>
      <c r="J14" s="2" t="s">
        <v>1113</v>
      </c>
      <c r="K14" s="21">
        <f>K15*B14</f>
        <v>12</v>
      </c>
      <c r="L14" s="21">
        <f t="shared" ref="L14" si="7">L15*B14</f>
        <v>9</v>
      </c>
      <c r="M14" s="21">
        <f t="shared" si="0"/>
        <v>63</v>
      </c>
      <c r="N14" s="21">
        <f t="shared" ref="N14" si="8">N15*B14</f>
        <v>24</v>
      </c>
      <c r="O14" s="20"/>
      <c r="P14" s="20"/>
      <c r="Q14" s="20"/>
      <c r="R14" s="20"/>
      <c r="S14" s="21">
        <f t="shared" si="3"/>
        <v>108</v>
      </c>
      <c r="W14">
        <v>20</v>
      </c>
      <c r="X14">
        <f t="shared" si="4"/>
        <v>28</v>
      </c>
      <c r="Y14" s="20">
        <v>36</v>
      </c>
    </row>
    <row r="15" spans="1:25">
      <c r="B15" s="160">
        <v>1</v>
      </c>
      <c r="C15" s="160" t="s">
        <v>640</v>
      </c>
      <c r="D15" s="160"/>
      <c r="E15" s="160"/>
      <c r="F15" s="160"/>
      <c r="G15" s="160"/>
      <c r="H15" s="160"/>
      <c r="I15" s="160"/>
      <c r="J15" s="2" t="s">
        <v>20</v>
      </c>
      <c r="K15">
        <v>4</v>
      </c>
      <c r="L15" s="21">
        <v>3</v>
      </c>
      <c r="M15" s="21">
        <f t="shared" si="0"/>
        <v>21</v>
      </c>
      <c r="N15" s="21">
        <v>8</v>
      </c>
      <c r="O15" s="20"/>
      <c r="P15" s="20"/>
      <c r="Q15" s="20"/>
      <c r="R15" s="20"/>
      <c r="S15" s="21">
        <f t="shared" si="3"/>
        <v>36</v>
      </c>
      <c r="W15">
        <v>20</v>
      </c>
      <c r="X15">
        <f t="shared" si="4"/>
        <v>28</v>
      </c>
      <c r="Y15" s="20">
        <v>36</v>
      </c>
    </row>
    <row r="16" spans="1:25">
      <c r="B16" s="160">
        <v>3</v>
      </c>
      <c r="C16" s="160" t="s">
        <v>1359</v>
      </c>
      <c r="D16" s="160" t="s">
        <v>620</v>
      </c>
      <c r="E16" s="160"/>
      <c r="F16" s="160" t="s">
        <v>1976</v>
      </c>
      <c r="G16" s="160" t="s">
        <v>621</v>
      </c>
      <c r="H16" s="160"/>
      <c r="I16" s="160" t="s">
        <v>1974</v>
      </c>
      <c r="J16" s="2" t="s">
        <v>1113</v>
      </c>
      <c r="L16" s="21">
        <f t="shared" ref="L16" si="9">L17*B16</f>
        <v>21</v>
      </c>
      <c r="M16" s="21">
        <f t="shared" si="0"/>
        <v>126</v>
      </c>
      <c r="N16" s="21">
        <f t="shared" ref="N16" si="10">N17*B16</f>
        <v>24</v>
      </c>
      <c r="O16" s="20"/>
      <c r="P16" s="20"/>
      <c r="Q16" s="20"/>
      <c r="R16" s="20"/>
      <c r="S16" s="21">
        <f t="shared" si="3"/>
        <v>171</v>
      </c>
      <c r="W16">
        <v>36</v>
      </c>
      <c r="X16">
        <f t="shared" si="4"/>
        <v>44</v>
      </c>
      <c r="Y16" s="20">
        <v>57</v>
      </c>
    </row>
    <row r="17" spans="1:25">
      <c r="B17" s="160">
        <v>1</v>
      </c>
      <c r="C17" s="160" t="s">
        <v>622</v>
      </c>
      <c r="D17" s="160"/>
      <c r="E17" s="160"/>
      <c r="F17" s="160"/>
      <c r="G17" s="160"/>
      <c r="H17" s="160"/>
      <c r="I17" s="160"/>
      <c r="J17" s="2" t="s">
        <v>20</v>
      </c>
      <c r="L17" s="21">
        <v>7</v>
      </c>
      <c r="M17" s="21">
        <f t="shared" si="0"/>
        <v>42</v>
      </c>
      <c r="N17" s="21">
        <v>8</v>
      </c>
      <c r="O17" s="20"/>
      <c r="P17" s="20"/>
      <c r="Q17" s="20"/>
      <c r="R17" s="20"/>
      <c r="S17" s="21">
        <f t="shared" si="3"/>
        <v>57</v>
      </c>
      <c r="W17">
        <v>36</v>
      </c>
      <c r="X17">
        <f t="shared" si="4"/>
        <v>44</v>
      </c>
      <c r="Y17" s="20">
        <v>57</v>
      </c>
    </row>
    <row r="18" spans="1:25">
      <c r="B18" s="160">
        <v>3</v>
      </c>
      <c r="C18" s="160" t="s">
        <v>1360</v>
      </c>
      <c r="D18" s="160" t="s">
        <v>620</v>
      </c>
      <c r="E18" s="160"/>
      <c r="F18" s="160" t="s">
        <v>1976</v>
      </c>
      <c r="G18" s="160" t="s">
        <v>623</v>
      </c>
      <c r="H18" s="160"/>
      <c r="I18" s="160" t="s">
        <v>1973</v>
      </c>
      <c r="J18" s="2" t="s">
        <v>1113</v>
      </c>
      <c r="L18" s="21">
        <f t="shared" ref="L18" si="11">L19*B18</f>
        <v>21</v>
      </c>
      <c r="M18" s="21">
        <f t="shared" si="0"/>
        <v>102</v>
      </c>
      <c r="N18" s="21">
        <f t="shared" ref="N18" si="12">N19*B18</f>
        <v>24</v>
      </c>
      <c r="O18" s="20"/>
      <c r="P18" s="20"/>
      <c r="Q18" s="20"/>
      <c r="R18" s="20"/>
      <c r="S18" s="21">
        <f t="shared" si="3"/>
        <v>147</v>
      </c>
      <c r="W18">
        <v>29</v>
      </c>
      <c r="X18">
        <f t="shared" si="4"/>
        <v>37</v>
      </c>
      <c r="Y18" s="20">
        <v>49</v>
      </c>
    </row>
    <row r="19" spans="1:25">
      <c r="B19" s="160">
        <v>1</v>
      </c>
      <c r="C19" s="160" t="s">
        <v>624</v>
      </c>
      <c r="D19" s="160"/>
      <c r="E19" s="160"/>
      <c r="F19" s="160"/>
      <c r="G19" s="160"/>
      <c r="H19" s="160"/>
      <c r="I19" s="160"/>
      <c r="J19" s="2" t="s">
        <v>20</v>
      </c>
      <c r="L19" s="21">
        <v>7</v>
      </c>
      <c r="M19" s="21">
        <f t="shared" si="0"/>
        <v>34</v>
      </c>
      <c r="N19" s="21">
        <v>8</v>
      </c>
      <c r="O19" s="20"/>
      <c r="P19" s="20"/>
      <c r="Q19" s="20"/>
      <c r="R19" s="20"/>
      <c r="S19" s="21">
        <f t="shared" si="3"/>
        <v>49</v>
      </c>
      <c r="W19">
        <v>29</v>
      </c>
      <c r="X19">
        <f t="shared" si="4"/>
        <v>37</v>
      </c>
      <c r="Y19" s="20">
        <v>49</v>
      </c>
    </row>
    <row r="20" spans="1:25">
      <c r="A20" s="42"/>
      <c r="B20" s="161">
        <v>2</v>
      </c>
      <c r="C20" s="161" t="s">
        <v>1616</v>
      </c>
      <c r="D20" s="161" t="s">
        <v>625</v>
      </c>
      <c r="E20" s="161"/>
      <c r="F20" s="160" t="s">
        <v>1976</v>
      </c>
      <c r="G20" s="161" t="s">
        <v>626</v>
      </c>
      <c r="H20" s="161"/>
      <c r="I20" s="161" t="s">
        <v>1975</v>
      </c>
      <c r="J20" s="18" t="s">
        <v>1113</v>
      </c>
      <c r="K20" s="21">
        <f>K21*B20</f>
        <v>8</v>
      </c>
      <c r="L20" s="21">
        <f>L21*B20</f>
        <v>12</v>
      </c>
      <c r="M20" s="21">
        <f>S20-L20-N20-K20</f>
        <v>114</v>
      </c>
      <c r="N20" s="21">
        <f t="shared" ref="N20" si="13">N21*B20</f>
        <v>16</v>
      </c>
      <c r="O20" s="20"/>
      <c r="P20" s="20"/>
      <c r="Q20" s="20"/>
      <c r="R20" s="20"/>
      <c r="S20" s="21">
        <f t="shared" si="3"/>
        <v>150</v>
      </c>
      <c r="W20">
        <v>50</v>
      </c>
      <c r="X20">
        <f t="shared" si="4"/>
        <v>58</v>
      </c>
      <c r="Y20" s="20">
        <v>75</v>
      </c>
    </row>
    <row r="21" spans="1:25">
      <c r="A21" s="42"/>
      <c r="B21" s="161">
        <v>1</v>
      </c>
      <c r="C21" s="161" t="s">
        <v>1617</v>
      </c>
      <c r="D21" s="161"/>
      <c r="E21" s="161"/>
      <c r="F21" s="161"/>
      <c r="G21" s="161"/>
      <c r="H21" s="161"/>
      <c r="I21" s="161"/>
      <c r="J21" s="18" t="s">
        <v>20</v>
      </c>
      <c r="K21">
        <v>4</v>
      </c>
      <c r="L21" s="21">
        <v>6</v>
      </c>
      <c r="M21" s="21">
        <f t="shared" ref="M21:M23" si="14">S21-L21-N21-K21</f>
        <v>57</v>
      </c>
      <c r="N21" s="21">
        <v>8</v>
      </c>
      <c r="O21" s="20"/>
      <c r="P21" s="20"/>
      <c r="Q21" s="20"/>
      <c r="R21" s="20"/>
      <c r="S21" s="21">
        <f t="shared" si="3"/>
        <v>75</v>
      </c>
      <c r="W21">
        <v>50</v>
      </c>
      <c r="X21">
        <f t="shared" si="4"/>
        <v>58</v>
      </c>
      <c r="Y21" s="20">
        <v>75</v>
      </c>
    </row>
    <row r="22" spans="1:25">
      <c r="A22" s="42" t="s">
        <v>153</v>
      </c>
      <c r="B22" s="161">
        <v>2</v>
      </c>
      <c r="C22" s="161" t="s">
        <v>2144</v>
      </c>
      <c r="D22" s="161" t="s">
        <v>625</v>
      </c>
      <c r="E22" s="161"/>
      <c r="F22" s="160" t="s">
        <v>1976</v>
      </c>
      <c r="G22" s="161" t="s">
        <v>2141</v>
      </c>
      <c r="H22" s="161"/>
      <c r="I22" s="161" t="s">
        <v>1976</v>
      </c>
      <c r="J22" s="18" t="s">
        <v>1113</v>
      </c>
      <c r="K22" s="21">
        <f>K23*B22</f>
        <v>8</v>
      </c>
      <c r="L22" s="21">
        <f>L23*B22</f>
        <v>8</v>
      </c>
      <c r="M22" s="21">
        <f t="shared" si="14"/>
        <v>0</v>
      </c>
      <c r="N22" s="21">
        <f>N23*B22</f>
        <v>16</v>
      </c>
      <c r="O22" s="20"/>
      <c r="P22" s="20"/>
      <c r="Q22" s="20"/>
      <c r="R22" s="20"/>
      <c r="S22" s="21">
        <f>Y22*B22</f>
        <v>32</v>
      </c>
      <c r="W22">
        <v>4</v>
      </c>
      <c r="X22">
        <f>W22+8</f>
        <v>12</v>
      </c>
      <c r="Y22" s="20">
        <v>16</v>
      </c>
    </row>
    <row r="23" spans="1:25">
      <c r="A23" s="42"/>
      <c r="B23" s="161">
        <v>1</v>
      </c>
      <c r="C23" s="161" t="s">
        <v>2145</v>
      </c>
      <c r="D23" s="161"/>
      <c r="E23" s="161"/>
      <c r="F23" s="161"/>
      <c r="G23" s="161"/>
      <c r="H23" s="161"/>
      <c r="I23" s="161"/>
      <c r="J23" s="18" t="s">
        <v>20</v>
      </c>
      <c r="K23">
        <v>4</v>
      </c>
      <c r="L23" s="21">
        <v>4</v>
      </c>
      <c r="M23" s="21">
        <f t="shared" si="14"/>
        <v>0</v>
      </c>
      <c r="N23" s="21">
        <v>8</v>
      </c>
      <c r="O23" s="20"/>
      <c r="P23" s="20"/>
      <c r="Q23" s="20"/>
      <c r="R23" s="20"/>
      <c r="S23" s="21">
        <f>Y23*B23</f>
        <v>16</v>
      </c>
      <c r="W23">
        <v>4</v>
      </c>
      <c r="X23">
        <f>W23+8</f>
        <v>12</v>
      </c>
      <c r="Y23" s="20">
        <v>16</v>
      </c>
    </row>
    <row r="24" spans="1:25">
      <c r="B24" s="160">
        <v>3</v>
      </c>
      <c r="C24" s="160" t="s">
        <v>2146</v>
      </c>
      <c r="D24" s="163" t="s">
        <v>625</v>
      </c>
      <c r="E24" s="160"/>
      <c r="F24" s="160" t="s">
        <v>1976</v>
      </c>
      <c r="G24" s="160" t="s">
        <v>627</v>
      </c>
      <c r="H24" s="160"/>
      <c r="I24" s="160" t="s">
        <v>1977</v>
      </c>
      <c r="J24" s="2" t="s">
        <v>1113</v>
      </c>
      <c r="K24" s="21">
        <f>K25*B24</f>
        <v>12</v>
      </c>
      <c r="L24" s="21">
        <f t="shared" ref="L24" si="15">L25*B24</f>
        <v>9</v>
      </c>
      <c r="M24" s="21">
        <f t="shared" si="0"/>
        <v>33</v>
      </c>
      <c r="N24" s="21">
        <f t="shared" ref="N24" si="16">N25*B24</f>
        <v>24</v>
      </c>
      <c r="O24" s="20"/>
      <c r="P24" s="20"/>
      <c r="Q24" s="20"/>
      <c r="R24" s="20"/>
      <c r="S24" s="21">
        <f t="shared" ref="S24:S25" si="17">Y24*B24</f>
        <v>78</v>
      </c>
      <c r="W24">
        <v>11</v>
      </c>
      <c r="X24">
        <f t="shared" ref="X24:X27" si="18">W24+8</f>
        <v>19</v>
      </c>
      <c r="Y24" s="20">
        <v>26</v>
      </c>
    </row>
    <row r="25" spans="1:25">
      <c r="B25" s="160">
        <v>1</v>
      </c>
      <c r="C25" s="160" t="s">
        <v>2147</v>
      </c>
      <c r="D25" s="160"/>
      <c r="E25" s="160"/>
      <c r="F25" s="160"/>
      <c r="G25" s="160"/>
      <c r="H25" s="160"/>
      <c r="I25" s="160"/>
      <c r="J25" s="2" t="s">
        <v>20</v>
      </c>
      <c r="K25">
        <v>4</v>
      </c>
      <c r="L25" s="21">
        <v>3</v>
      </c>
      <c r="M25" s="21">
        <f t="shared" si="0"/>
        <v>11</v>
      </c>
      <c r="N25" s="21">
        <v>8</v>
      </c>
      <c r="O25" s="20"/>
      <c r="P25" s="20"/>
      <c r="Q25" s="20"/>
      <c r="R25" s="20"/>
      <c r="S25" s="21">
        <f t="shared" si="17"/>
        <v>26</v>
      </c>
      <c r="W25">
        <v>11</v>
      </c>
      <c r="X25">
        <f t="shared" si="18"/>
        <v>19</v>
      </c>
      <c r="Y25" s="20">
        <v>26</v>
      </c>
    </row>
    <row r="26" spans="1:25" s="22" customFormat="1">
      <c r="A26" s="38"/>
      <c r="B26" s="163">
        <v>1</v>
      </c>
      <c r="C26" s="163" t="s">
        <v>1630</v>
      </c>
      <c r="D26" s="163" t="s">
        <v>629</v>
      </c>
      <c r="E26" s="163"/>
      <c r="F26" s="163" t="s">
        <v>1968</v>
      </c>
      <c r="G26" s="163" t="s">
        <v>1609</v>
      </c>
      <c r="H26" s="163"/>
      <c r="I26" s="163" t="s">
        <v>1968</v>
      </c>
      <c r="J26" s="15" t="s">
        <v>1113</v>
      </c>
      <c r="K26" s="93"/>
      <c r="L26" s="122"/>
      <c r="M26" s="122">
        <f t="shared" ref="M26:M27" si="19">S26-K26-L26-N26</f>
        <v>7</v>
      </c>
      <c r="N26" s="122">
        <v>8</v>
      </c>
      <c r="O26" s="93"/>
      <c r="P26" s="93"/>
      <c r="Q26" s="93"/>
      <c r="R26" s="93"/>
      <c r="S26" s="122">
        <f>Y26*B26</f>
        <v>15</v>
      </c>
      <c r="W26" s="22">
        <v>5</v>
      </c>
      <c r="X26" s="22">
        <f t="shared" si="18"/>
        <v>13</v>
      </c>
      <c r="Y26" s="22">
        <v>15</v>
      </c>
    </row>
    <row r="27" spans="1:25" s="22" customFormat="1">
      <c r="A27" s="38"/>
      <c r="B27" s="163">
        <v>1</v>
      </c>
      <c r="C27" s="163" t="s">
        <v>1631</v>
      </c>
      <c r="D27" s="163" t="s">
        <v>631</v>
      </c>
      <c r="E27" s="163"/>
      <c r="F27" s="160" t="s">
        <v>1976</v>
      </c>
      <c r="G27" s="163" t="s">
        <v>1609</v>
      </c>
      <c r="H27" s="163"/>
      <c r="I27" s="160" t="s">
        <v>1976</v>
      </c>
      <c r="J27" s="15" t="s">
        <v>1113</v>
      </c>
      <c r="K27" s="93"/>
      <c r="L27" s="122"/>
      <c r="M27" s="122">
        <f t="shared" si="19"/>
        <v>7</v>
      </c>
      <c r="N27" s="122">
        <v>8</v>
      </c>
      <c r="O27" s="93"/>
      <c r="P27" s="93"/>
      <c r="Q27" s="93"/>
      <c r="R27" s="93"/>
      <c r="S27" s="122">
        <f>Y27*B27</f>
        <v>15</v>
      </c>
      <c r="W27" s="22">
        <v>5</v>
      </c>
      <c r="X27" s="22">
        <f t="shared" si="18"/>
        <v>13</v>
      </c>
      <c r="Y27" s="22">
        <v>15</v>
      </c>
    </row>
    <row r="28" spans="1:25">
      <c r="B28" s="163">
        <v>3</v>
      </c>
      <c r="C28" s="160" t="s">
        <v>1361</v>
      </c>
      <c r="D28" s="160" t="s">
        <v>628</v>
      </c>
      <c r="E28" s="160"/>
      <c r="F28" s="160" t="s">
        <v>1968</v>
      </c>
      <c r="G28" s="160" t="s">
        <v>629</v>
      </c>
      <c r="H28" s="160"/>
      <c r="I28" s="160" t="s">
        <v>1968</v>
      </c>
      <c r="J28" s="15" t="s">
        <v>1595</v>
      </c>
      <c r="L28" s="21"/>
      <c r="M28" s="21"/>
      <c r="N28" s="21">
        <f>S28</f>
        <v>6</v>
      </c>
      <c r="O28" s="20"/>
      <c r="P28" s="20"/>
      <c r="Q28" s="20"/>
      <c r="R28" s="20"/>
      <c r="S28" s="21">
        <f t="shared" si="3"/>
        <v>6</v>
      </c>
      <c r="Y28" s="20">
        <v>2</v>
      </c>
    </row>
    <row r="29" spans="1:25">
      <c r="B29" s="163">
        <v>3</v>
      </c>
      <c r="C29" s="160" t="s">
        <v>2143</v>
      </c>
      <c r="D29" s="160" t="s">
        <v>630</v>
      </c>
      <c r="E29" s="160"/>
      <c r="F29" s="160" t="s">
        <v>1976</v>
      </c>
      <c r="G29" s="160" t="s">
        <v>631</v>
      </c>
      <c r="H29" s="160"/>
      <c r="I29" s="160" t="s">
        <v>1976</v>
      </c>
      <c r="J29" s="15" t="s">
        <v>1595</v>
      </c>
      <c r="L29" s="21"/>
      <c r="M29" s="21"/>
      <c r="N29" s="21">
        <f t="shared" ref="N29:N37" si="20">S29</f>
        <v>9</v>
      </c>
      <c r="O29" s="20"/>
      <c r="P29" s="20"/>
      <c r="Q29" s="20"/>
      <c r="R29" s="20"/>
      <c r="S29" s="21">
        <f t="shared" si="3"/>
        <v>9</v>
      </c>
      <c r="Y29" s="20">
        <v>3</v>
      </c>
    </row>
    <row r="30" spans="1:25">
      <c r="B30" s="163">
        <v>1</v>
      </c>
      <c r="C30" s="160" t="s">
        <v>1618</v>
      </c>
      <c r="D30" s="160" t="s">
        <v>632</v>
      </c>
      <c r="E30" s="160"/>
      <c r="F30" s="160" t="s">
        <v>1968</v>
      </c>
      <c r="G30" s="160" t="s">
        <v>1619</v>
      </c>
      <c r="H30" s="160"/>
      <c r="I30" s="160" t="s">
        <v>1968</v>
      </c>
      <c r="J30" s="2" t="s">
        <v>20</v>
      </c>
      <c r="L30" s="21"/>
      <c r="M30" s="21"/>
      <c r="N30" s="21">
        <f t="shared" si="20"/>
        <v>2</v>
      </c>
      <c r="O30" s="20"/>
      <c r="P30" s="20"/>
      <c r="Q30" s="20"/>
      <c r="R30" s="20"/>
      <c r="S30" s="21">
        <f t="shared" si="3"/>
        <v>2</v>
      </c>
      <c r="Y30" s="20">
        <v>2</v>
      </c>
    </row>
    <row r="31" spans="1:25">
      <c r="B31" s="163">
        <v>1</v>
      </c>
      <c r="C31" s="160" t="s">
        <v>1622</v>
      </c>
      <c r="D31" s="160" t="s">
        <v>633</v>
      </c>
      <c r="E31" s="160"/>
      <c r="F31" s="160" t="s">
        <v>1976</v>
      </c>
      <c r="G31" s="160" t="s">
        <v>1621</v>
      </c>
      <c r="H31" s="160"/>
      <c r="I31" s="160" t="s">
        <v>1976</v>
      </c>
      <c r="J31" s="2" t="s">
        <v>20</v>
      </c>
      <c r="L31" s="21"/>
      <c r="M31" s="21"/>
      <c r="N31" s="21">
        <f t="shared" si="20"/>
        <v>3</v>
      </c>
      <c r="O31" s="20"/>
      <c r="P31" s="20"/>
      <c r="Q31" s="20"/>
      <c r="R31" s="20"/>
      <c r="S31" s="21">
        <f t="shared" si="3"/>
        <v>3</v>
      </c>
      <c r="Y31" s="20">
        <v>3</v>
      </c>
    </row>
    <row r="32" spans="1:25">
      <c r="B32" s="163">
        <v>1</v>
      </c>
      <c r="C32" s="160" t="s">
        <v>634</v>
      </c>
      <c r="D32" s="160" t="s">
        <v>635</v>
      </c>
      <c r="E32" s="160"/>
      <c r="F32" s="160" t="s">
        <v>1968</v>
      </c>
      <c r="G32" s="160" t="s">
        <v>636</v>
      </c>
      <c r="H32" s="160"/>
      <c r="I32" s="160" t="s">
        <v>1968</v>
      </c>
      <c r="J32" s="2" t="s">
        <v>20</v>
      </c>
      <c r="L32" s="21"/>
      <c r="M32" s="21"/>
      <c r="N32" s="21">
        <f t="shared" si="20"/>
        <v>2</v>
      </c>
      <c r="O32" s="20"/>
      <c r="P32" s="20"/>
      <c r="Q32" s="20"/>
      <c r="R32" s="20"/>
      <c r="S32" s="21">
        <f t="shared" si="3"/>
        <v>2</v>
      </c>
      <c r="Y32" s="20">
        <v>2</v>
      </c>
    </row>
    <row r="33" spans="2:25">
      <c r="B33" s="163">
        <v>1</v>
      </c>
      <c r="C33" s="160" t="s">
        <v>637</v>
      </c>
      <c r="D33" s="160" t="s">
        <v>638</v>
      </c>
      <c r="E33" s="160"/>
      <c r="F33" s="160" t="s">
        <v>1976</v>
      </c>
      <c r="G33" s="160" t="s">
        <v>639</v>
      </c>
      <c r="H33" s="160"/>
      <c r="I33" s="160" t="s">
        <v>1976</v>
      </c>
      <c r="J33" s="2" t="s">
        <v>20</v>
      </c>
      <c r="L33" s="21"/>
      <c r="M33" s="21"/>
      <c r="N33" s="21">
        <f t="shared" si="20"/>
        <v>2</v>
      </c>
      <c r="O33" s="20"/>
      <c r="P33" s="20"/>
      <c r="Q33" s="20"/>
      <c r="R33" s="20"/>
      <c r="S33" s="21">
        <f t="shared" si="3"/>
        <v>2</v>
      </c>
      <c r="Y33" s="20">
        <v>2</v>
      </c>
    </row>
    <row r="34" spans="2:25">
      <c r="B34" s="163">
        <v>3</v>
      </c>
      <c r="C34" s="160" t="s">
        <v>1620</v>
      </c>
      <c r="D34" s="160" t="s">
        <v>1619</v>
      </c>
      <c r="E34" s="160"/>
      <c r="F34" s="160" t="s">
        <v>1968</v>
      </c>
      <c r="G34" s="160" t="s">
        <v>609</v>
      </c>
      <c r="H34" s="160"/>
      <c r="I34" s="160" t="s">
        <v>1968</v>
      </c>
      <c r="J34" s="2" t="s">
        <v>20</v>
      </c>
      <c r="L34" s="21"/>
      <c r="M34" s="21"/>
      <c r="N34" s="21">
        <f t="shared" si="20"/>
        <v>6</v>
      </c>
      <c r="O34" s="20"/>
      <c r="P34" s="20"/>
      <c r="Q34" s="20"/>
      <c r="R34" s="20"/>
      <c r="S34" s="21">
        <f t="shared" si="3"/>
        <v>6</v>
      </c>
      <c r="Y34" s="20">
        <v>2</v>
      </c>
    </row>
    <row r="35" spans="2:25">
      <c r="B35" s="163">
        <v>2</v>
      </c>
      <c r="C35" s="160" t="s">
        <v>1362</v>
      </c>
      <c r="D35" s="160" t="s">
        <v>1619</v>
      </c>
      <c r="E35" s="160"/>
      <c r="F35" s="160" t="s">
        <v>1968</v>
      </c>
      <c r="G35" s="160" t="s">
        <v>616</v>
      </c>
      <c r="H35" s="160"/>
      <c r="I35" s="160" t="s">
        <v>1968</v>
      </c>
      <c r="J35" s="2" t="s">
        <v>20</v>
      </c>
      <c r="L35" s="21"/>
      <c r="M35" s="21"/>
      <c r="N35" s="21">
        <f t="shared" si="20"/>
        <v>4</v>
      </c>
      <c r="O35" s="20"/>
      <c r="P35" s="20"/>
      <c r="Q35" s="20"/>
      <c r="R35" s="20"/>
      <c r="S35" s="21">
        <f t="shared" si="3"/>
        <v>4</v>
      </c>
      <c r="Y35" s="20">
        <v>2</v>
      </c>
    </row>
    <row r="36" spans="2:25">
      <c r="B36" s="163" t="s">
        <v>1967</v>
      </c>
      <c r="C36" s="160" t="s">
        <v>1363</v>
      </c>
      <c r="D36" s="160" t="s">
        <v>1621</v>
      </c>
      <c r="E36" s="160"/>
      <c r="F36" s="160" t="s">
        <v>1976</v>
      </c>
      <c r="G36" s="160" t="s">
        <v>620</v>
      </c>
      <c r="H36" s="160"/>
      <c r="I36" s="160" t="s">
        <v>1976</v>
      </c>
      <c r="J36" s="2" t="s">
        <v>20</v>
      </c>
      <c r="L36" s="21"/>
      <c r="M36" s="21"/>
      <c r="N36" s="21">
        <f t="shared" si="20"/>
        <v>4</v>
      </c>
      <c r="O36" s="20"/>
      <c r="P36" s="20"/>
      <c r="Q36" s="20"/>
      <c r="R36" s="20"/>
      <c r="S36" s="21">
        <f t="shared" si="3"/>
        <v>4</v>
      </c>
      <c r="Y36" s="20">
        <v>2</v>
      </c>
    </row>
    <row r="37" spans="2:25">
      <c r="B37" s="163" t="s">
        <v>1966</v>
      </c>
      <c r="C37" s="160" t="s">
        <v>2142</v>
      </c>
      <c r="D37" s="160" t="s">
        <v>1621</v>
      </c>
      <c r="E37" s="160"/>
      <c r="F37" s="160" t="s">
        <v>1976</v>
      </c>
      <c r="G37" s="160" t="s">
        <v>625</v>
      </c>
      <c r="H37" s="160"/>
      <c r="I37" s="160" t="s">
        <v>1976</v>
      </c>
      <c r="J37" s="2" t="s">
        <v>20</v>
      </c>
      <c r="L37" s="21"/>
      <c r="M37" s="21"/>
      <c r="N37" s="21">
        <f t="shared" si="20"/>
        <v>6</v>
      </c>
      <c r="O37" s="20"/>
      <c r="P37" s="20"/>
      <c r="Q37" s="20"/>
      <c r="R37" s="20"/>
      <c r="S37" s="21">
        <f t="shared" si="3"/>
        <v>6</v>
      </c>
      <c r="Y37" s="20">
        <v>2</v>
      </c>
    </row>
    <row r="38" spans="2:25">
      <c r="J38" s="18" t="s">
        <v>1113</v>
      </c>
      <c r="K38" s="47">
        <f t="shared" ref="K38:S38" si="21">SUMIF($J$6:$J$37,$J$38,K6:K37)</f>
        <v>48</v>
      </c>
      <c r="L38" s="47">
        <f t="shared" si="21"/>
        <v>150</v>
      </c>
      <c r="M38" s="47">
        <f t="shared" si="21"/>
        <v>583</v>
      </c>
      <c r="N38" s="47">
        <f t="shared" si="21"/>
        <v>224</v>
      </c>
      <c r="O38" s="47">
        <f t="shared" si="21"/>
        <v>0</v>
      </c>
      <c r="P38" s="47">
        <f t="shared" si="21"/>
        <v>0</v>
      </c>
      <c r="Q38" s="47">
        <f t="shared" si="21"/>
        <v>0</v>
      </c>
      <c r="R38" s="47">
        <f t="shared" si="21"/>
        <v>0</v>
      </c>
      <c r="S38" s="47">
        <f t="shared" si="21"/>
        <v>1005</v>
      </c>
      <c r="T38" s="39"/>
      <c r="W38" s="19"/>
      <c r="X38" s="19"/>
    </row>
    <row r="39" spans="2:25">
      <c r="J39" s="18" t="s">
        <v>20</v>
      </c>
      <c r="K39" s="47">
        <f t="shared" ref="K39:S39" si="22">SUMIF($J$6:$J$37,$J$39,K6:K37)</f>
        <v>20</v>
      </c>
      <c r="L39" s="47">
        <f t="shared" si="22"/>
        <v>58</v>
      </c>
      <c r="M39" s="47">
        <f t="shared" si="22"/>
        <v>213</v>
      </c>
      <c r="N39" s="47">
        <f t="shared" si="22"/>
        <v>109</v>
      </c>
      <c r="O39" s="47">
        <f t="shared" si="22"/>
        <v>0</v>
      </c>
      <c r="P39" s="47">
        <f t="shared" si="22"/>
        <v>0</v>
      </c>
      <c r="Q39" s="47">
        <f t="shared" si="22"/>
        <v>0</v>
      </c>
      <c r="R39" s="47">
        <f t="shared" si="22"/>
        <v>0</v>
      </c>
      <c r="S39" s="47">
        <f t="shared" si="22"/>
        <v>400</v>
      </c>
      <c r="T39" s="39"/>
      <c r="W39" s="19"/>
      <c r="X39" s="19"/>
    </row>
    <row r="40" spans="2:25">
      <c r="J40" s="123" t="s">
        <v>1595</v>
      </c>
      <c r="K40" s="47">
        <f t="shared" ref="K40:S40" si="23">SUMIF($J$6:$J$37,$J$40,K6:K37)</f>
        <v>0</v>
      </c>
      <c r="L40" s="47">
        <f t="shared" si="23"/>
        <v>0</v>
      </c>
      <c r="M40" s="47">
        <f t="shared" si="23"/>
        <v>0</v>
      </c>
      <c r="N40" s="47">
        <f t="shared" si="23"/>
        <v>15</v>
      </c>
      <c r="O40" s="47">
        <f t="shared" si="23"/>
        <v>0</v>
      </c>
      <c r="P40" s="47">
        <f t="shared" si="23"/>
        <v>0</v>
      </c>
      <c r="Q40" s="47">
        <f t="shared" si="23"/>
        <v>0</v>
      </c>
      <c r="R40" s="47">
        <f t="shared" si="23"/>
        <v>0</v>
      </c>
      <c r="S40" s="47">
        <f t="shared" si="23"/>
        <v>15</v>
      </c>
      <c r="T40" s="39"/>
    </row>
    <row r="41" spans="2:25">
      <c r="J41" s="55"/>
      <c r="K41" s="38"/>
      <c r="L41" s="38"/>
      <c r="M41" s="38"/>
      <c r="N41" s="38"/>
      <c r="O41" s="38"/>
      <c r="P41" s="38"/>
      <c r="Q41" s="38"/>
      <c r="R41" s="38"/>
      <c r="S41" s="38"/>
    </row>
    <row r="42" spans="2:25">
      <c r="J42" s="55"/>
      <c r="K42" s="38"/>
      <c r="L42" s="38"/>
      <c r="M42" s="38"/>
      <c r="N42" s="38"/>
      <c r="O42" s="38"/>
      <c r="P42" s="38"/>
      <c r="Q42" s="38"/>
      <c r="R42" s="38"/>
      <c r="S42" s="38"/>
    </row>
    <row r="43" spans="2:25">
      <c r="J43" s="55"/>
      <c r="K43" s="38"/>
      <c r="L43" s="38"/>
      <c r="M43" s="38"/>
      <c r="N43" s="38"/>
      <c r="O43" s="38"/>
      <c r="P43" s="38"/>
      <c r="Q43" s="38"/>
      <c r="R43" s="38"/>
      <c r="S43" s="38"/>
    </row>
    <row r="44" spans="2:25">
      <c r="J44" s="55"/>
      <c r="K44" s="38"/>
      <c r="L44" s="38"/>
      <c r="M44" s="38"/>
      <c r="N44" s="38"/>
      <c r="O44" s="38"/>
      <c r="P44" s="38"/>
      <c r="Q44" s="38"/>
      <c r="R44" s="38"/>
      <c r="S44" s="38"/>
    </row>
    <row r="45" spans="2:25">
      <c r="J45" s="55"/>
      <c r="K45" s="38"/>
      <c r="L45" s="38"/>
      <c r="M45" s="38"/>
      <c r="N45" s="38"/>
      <c r="O45" s="38"/>
      <c r="P45" s="38"/>
      <c r="Q45" s="38"/>
      <c r="R45" s="38"/>
      <c r="S45" s="38"/>
    </row>
    <row r="46" spans="2:25">
      <c r="J46" s="55"/>
      <c r="K46" s="38"/>
      <c r="L46" s="38"/>
      <c r="M46" s="38"/>
      <c r="N46" s="38"/>
      <c r="O46" s="38"/>
      <c r="P46" s="38"/>
      <c r="Q46" s="38"/>
      <c r="R46" s="38"/>
      <c r="S46" s="38"/>
    </row>
    <row r="47" spans="2:25">
      <c r="J47" s="38"/>
      <c r="K47" s="38"/>
      <c r="L47" s="38"/>
      <c r="M47" s="38"/>
      <c r="N47" s="38"/>
      <c r="O47" s="38"/>
      <c r="P47" s="38"/>
      <c r="Q47" s="38"/>
      <c r="R47" s="38"/>
      <c r="S47" s="38"/>
    </row>
    <row r="48" spans="2:25">
      <c r="B48">
        <f>SUM(B6:B37)</f>
        <v>53</v>
      </c>
    </row>
    <row r="50" spans="1:25">
      <c r="A50" t="s">
        <v>1109</v>
      </c>
      <c r="B50">
        <f>B48*2+SUM(B6:B25)</f>
        <v>142</v>
      </c>
    </row>
    <row r="51" spans="1:25">
      <c r="A51" t="s">
        <v>1110</v>
      </c>
      <c r="B51">
        <f>(SUM(B6,B8,B10,B12,B14,B16,B18,B20,B22,B24,B26:B29))*2</f>
        <v>68</v>
      </c>
    </row>
    <row r="52" spans="1:25" ht="45">
      <c r="A52" s="132" t="s">
        <v>1794</v>
      </c>
      <c r="B52">
        <f>(SUM(B4,B6,B8,B10,B12,B14,B16,B18,B20,B22,B24:B25)*4)+(SUM(B5,B7,B9,B11,B13,B15,B17,B19,B21,B23))+(SUM(B26:B27))+(SUM(B28:B37)*2)</f>
        <v>149</v>
      </c>
    </row>
    <row r="53" spans="1:25" ht="75">
      <c r="A53" s="132" t="s">
        <v>2125</v>
      </c>
      <c r="B53" s="184" t="e">
        <f>(SUM(#REF!))*2</f>
        <v>#REF!</v>
      </c>
      <c r="G53" s="64"/>
      <c r="Y53"/>
    </row>
  </sheetData>
  <mergeCells count="19">
    <mergeCell ref="G1:I2"/>
    <mergeCell ref="J1:J4"/>
    <mergeCell ref="K1:R2"/>
    <mergeCell ref="S1:S4"/>
    <mergeCell ref="D3:D4"/>
    <mergeCell ref="E3:E4"/>
    <mergeCell ref="F3:F4"/>
    <mergeCell ref="G3:G4"/>
    <mergeCell ref="H3:H4"/>
    <mergeCell ref="P3:P4"/>
    <mergeCell ref="Q3:Q4"/>
    <mergeCell ref="R3:R4"/>
    <mergeCell ref="I3:I4"/>
    <mergeCell ref="K3:K4"/>
    <mergeCell ref="L3:L4"/>
    <mergeCell ref="M3:M4"/>
    <mergeCell ref="N3:N4"/>
    <mergeCell ref="O3:O4"/>
    <mergeCell ref="D1:F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Y53"/>
  <sheetViews>
    <sheetView zoomScale="70" zoomScaleNormal="70" workbookViewId="0">
      <selection activeCell="A40" sqref="A40:XFD40"/>
    </sheetView>
  </sheetViews>
  <sheetFormatPr defaultRowHeight="15"/>
  <cols>
    <col min="1" max="1" width="18" customWidth="1"/>
    <col min="3" max="3" width="18.7109375" bestFit="1" customWidth="1"/>
    <col min="4" max="4" width="21" bestFit="1" customWidth="1"/>
    <col min="5" max="5" width="5.7109375" bestFit="1" customWidth="1"/>
    <col min="6" max="6" width="11.5703125" bestFit="1" customWidth="1"/>
    <col min="7" max="7" width="29.5703125" customWidth="1"/>
    <col min="8" max="8" width="5.7109375" bestFit="1" customWidth="1"/>
    <col min="9" max="9" width="11.5703125" bestFit="1" customWidth="1"/>
    <col min="10" max="10" width="28.28515625" customWidth="1"/>
    <col min="11" max="11" width="21.7109375" bestFit="1" customWidth="1"/>
    <col min="12" max="12" width="13.140625" bestFit="1" customWidth="1"/>
    <col min="13" max="13" width="22.42578125" bestFit="1" customWidth="1"/>
    <col min="14" max="14" width="15.85546875" bestFit="1" customWidth="1"/>
    <col min="15" max="18" width="2.5703125" bestFit="1" customWidth="1"/>
    <col min="19" max="19" width="23.85546875" bestFit="1" customWidth="1"/>
    <col min="20" max="20" width="5.42578125" bestFit="1" customWidth="1"/>
    <col min="23" max="23" width="16.42578125" customWidth="1"/>
    <col min="24" max="24" width="12.42578125" customWidth="1"/>
    <col min="25" max="25" width="14.28515625" customWidth="1"/>
  </cols>
  <sheetData>
    <row r="1" spans="1:25" ht="15.75" thickTop="1">
      <c r="C1" s="30" t="s">
        <v>1</v>
      </c>
      <c r="D1" s="325" t="s">
        <v>2</v>
      </c>
      <c r="E1" s="326"/>
      <c r="F1" s="327"/>
      <c r="G1" s="325" t="s">
        <v>3</v>
      </c>
      <c r="H1" s="326"/>
      <c r="I1" s="327"/>
      <c r="J1" s="331" t="s">
        <v>4</v>
      </c>
      <c r="K1" s="325" t="s">
        <v>154</v>
      </c>
      <c r="L1" s="326"/>
      <c r="M1" s="326"/>
      <c r="N1" s="326"/>
      <c r="O1" s="326"/>
      <c r="P1" s="326"/>
      <c r="Q1" s="326"/>
      <c r="R1" s="327"/>
      <c r="S1" s="325" t="s">
        <v>0</v>
      </c>
      <c r="W1" s="29"/>
      <c r="X1" s="29"/>
    </row>
    <row r="2" spans="1:25" ht="15.75" thickBot="1">
      <c r="C2" s="8" t="s">
        <v>5</v>
      </c>
      <c r="D2" s="328"/>
      <c r="E2" s="329"/>
      <c r="F2" s="330"/>
      <c r="G2" s="328"/>
      <c r="H2" s="329"/>
      <c r="I2" s="330"/>
      <c r="J2" s="332"/>
      <c r="K2" s="328"/>
      <c r="L2" s="329"/>
      <c r="M2" s="329"/>
      <c r="N2" s="329"/>
      <c r="O2" s="329"/>
      <c r="P2" s="329"/>
      <c r="Q2" s="329"/>
      <c r="R2" s="330"/>
      <c r="S2" s="333"/>
      <c r="W2" s="32"/>
      <c r="X2" s="32"/>
    </row>
    <row r="3" spans="1:25" ht="15.75" thickTop="1">
      <c r="C3" s="8" t="s">
        <v>7</v>
      </c>
      <c r="D3" s="331" t="s">
        <v>8</v>
      </c>
      <c r="E3" s="331" t="s">
        <v>9</v>
      </c>
      <c r="F3" s="331" t="s">
        <v>10</v>
      </c>
      <c r="G3" s="331" t="s">
        <v>8</v>
      </c>
      <c r="H3" s="331" t="s">
        <v>9</v>
      </c>
      <c r="I3" s="331" t="s">
        <v>10</v>
      </c>
      <c r="J3" s="332"/>
      <c r="K3" s="331" t="s">
        <v>1085</v>
      </c>
      <c r="L3" s="331" t="s">
        <v>11</v>
      </c>
      <c r="M3" s="331" t="s">
        <v>155</v>
      </c>
      <c r="N3" s="331" t="s">
        <v>12</v>
      </c>
      <c r="O3" s="331" t="s">
        <v>13</v>
      </c>
      <c r="P3" s="331" t="s">
        <v>13</v>
      </c>
      <c r="Q3" s="331" t="s">
        <v>13</v>
      </c>
      <c r="R3" s="331" t="s">
        <v>13</v>
      </c>
      <c r="S3" s="333"/>
      <c r="W3" s="28"/>
      <c r="X3" s="28"/>
    </row>
    <row r="4" spans="1:25">
      <c r="C4" s="35"/>
      <c r="D4" s="332"/>
      <c r="E4" s="332"/>
      <c r="F4" s="332"/>
      <c r="G4" s="332"/>
      <c r="H4" s="332"/>
      <c r="I4" s="332"/>
      <c r="J4" s="332"/>
      <c r="K4" s="332"/>
      <c r="L4" s="332"/>
      <c r="M4" s="332"/>
      <c r="N4" s="332"/>
      <c r="O4" s="332"/>
      <c r="P4" s="332"/>
      <c r="Q4" s="332"/>
      <c r="R4" s="332"/>
      <c r="S4" s="333"/>
      <c r="W4" s="28" t="s">
        <v>15</v>
      </c>
      <c r="X4" s="28" t="s">
        <v>16</v>
      </c>
      <c r="Y4" s="20" t="s">
        <v>149</v>
      </c>
    </row>
    <row r="5" spans="1:25">
      <c r="C5" s="142"/>
      <c r="D5" s="142"/>
      <c r="E5" s="142"/>
      <c r="F5" s="142"/>
      <c r="G5" s="142"/>
      <c r="H5" s="142"/>
      <c r="I5" s="142"/>
      <c r="J5" s="36" t="s">
        <v>641</v>
      </c>
      <c r="K5" s="2"/>
      <c r="L5" s="2"/>
      <c r="M5" s="2"/>
      <c r="N5" s="2"/>
      <c r="O5" s="2"/>
      <c r="P5" s="2"/>
      <c r="Q5" s="2"/>
      <c r="R5" s="2"/>
      <c r="S5" s="2"/>
      <c r="U5" s="22"/>
      <c r="V5" s="22"/>
      <c r="W5" s="36"/>
      <c r="X5" s="36"/>
      <c r="Y5" s="20"/>
    </row>
    <row r="6" spans="1:25">
      <c r="A6" s="42" t="s">
        <v>153</v>
      </c>
      <c r="B6" s="161">
        <v>2</v>
      </c>
      <c r="C6" s="161" t="s">
        <v>1364</v>
      </c>
      <c r="D6" s="161" t="s">
        <v>642</v>
      </c>
      <c r="E6" s="161"/>
      <c r="F6" s="161" t="s">
        <v>1979</v>
      </c>
      <c r="G6" s="161" t="s">
        <v>645</v>
      </c>
      <c r="H6" s="161"/>
      <c r="I6" s="161" t="s">
        <v>1978</v>
      </c>
      <c r="J6" s="18" t="s">
        <v>1113</v>
      </c>
      <c r="L6" s="21">
        <f>L7*B8</f>
        <v>20</v>
      </c>
      <c r="M6" s="21">
        <f t="shared" ref="M6:M9" si="0">S6-L6-N6-K6</f>
        <v>26</v>
      </c>
      <c r="N6" s="21">
        <f>N7*B8</f>
        <v>16</v>
      </c>
      <c r="O6" s="20"/>
      <c r="P6" s="20"/>
      <c r="Q6" s="20"/>
      <c r="R6" s="20"/>
      <c r="S6" s="21">
        <f>Y6*B6</f>
        <v>62</v>
      </c>
      <c r="W6">
        <v>16</v>
      </c>
      <c r="X6">
        <f>W6+8</f>
        <v>24</v>
      </c>
      <c r="Y6" s="20">
        <v>31</v>
      </c>
    </row>
    <row r="7" spans="1:25">
      <c r="A7" s="42"/>
      <c r="B7" s="161">
        <v>1</v>
      </c>
      <c r="C7" s="161" t="s">
        <v>644</v>
      </c>
      <c r="D7" s="161"/>
      <c r="E7" s="161"/>
      <c r="F7" s="161"/>
      <c r="G7" s="161"/>
      <c r="H7" s="161"/>
      <c r="I7" s="161"/>
      <c r="J7" s="18" t="s">
        <v>20</v>
      </c>
      <c r="L7" s="21">
        <v>10</v>
      </c>
      <c r="M7" s="21">
        <f t="shared" si="0"/>
        <v>13</v>
      </c>
      <c r="N7" s="21">
        <v>8</v>
      </c>
      <c r="O7" s="20"/>
      <c r="P7" s="20"/>
      <c r="Q7" s="20"/>
      <c r="R7" s="20"/>
      <c r="S7" s="21">
        <f>Y7*B7</f>
        <v>31</v>
      </c>
      <c r="W7">
        <v>16</v>
      </c>
      <c r="X7">
        <f>W7+8</f>
        <v>24</v>
      </c>
      <c r="Y7" s="20">
        <v>31</v>
      </c>
    </row>
    <row r="8" spans="1:25">
      <c r="A8" s="42" t="s">
        <v>153</v>
      </c>
      <c r="B8" s="161">
        <v>2</v>
      </c>
      <c r="C8" s="161" t="s">
        <v>1365</v>
      </c>
      <c r="D8" s="161" t="s">
        <v>642</v>
      </c>
      <c r="E8" s="161"/>
      <c r="F8" s="161" t="s">
        <v>1979</v>
      </c>
      <c r="G8" s="161" t="s">
        <v>643</v>
      </c>
      <c r="H8" s="161"/>
      <c r="I8" s="161" t="s">
        <v>1979</v>
      </c>
      <c r="J8" s="18" t="s">
        <v>1113</v>
      </c>
      <c r="K8" s="21">
        <f>K9*B8</f>
        <v>8</v>
      </c>
      <c r="L8" s="21">
        <f>L9*B6</f>
        <v>8</v>
      </c>
      <c r="M8" s="21">
        <f t="shared" si="0"/>
        <v>0</v>
      </c>
      <c r="N8" s="21">
        <f>N9*B6</f>
        <v>16</v>
      </c>
      <c r="O8" s="20"/>
      <c r="P8" s="20"/>
      <c r="Q8" s="20"/>
      <c r="R8" s="20"/>
      <c r="S8" s="21">
        <f>Y8*B8</f>
        <v>32</v>
      </c>
      <c r="U8" s="22"/>
      <c r="V8" s="22"/>
      <c r="W8">
        <v>4</v>
      </c>
      <c r="X8">
        <f>W8+8</f>
        <v>12</v>
      </c>
      <c r="Y8" s="20">
        <v>16</v>
      </c>
    </row>
    <row r="9" spans="1:25">
      <c r="A9" s="42"/>
      <c r="B9" s="161">
        <v>1</v>
      </c>
      <c r="C9" s="161" t="s">
        <v>646</v>
      </c>
      <c r="D9" s="161"/>
      <c r="E9" s="161"/>
      <c r="F9" s="161"/>
      <c r="G9" s="161"/>
      <c r="H9" s="161"/>
      <c r="I9" s="161"/>
      <c r="J9" s="18" t="s">
        <v>20</v>
      </c>
      <c r="K9">
        <v>4</v>
      </c>
      <c r="L9" s="21">
        <v>4</v>
      </c>
      <c r="M9" s="21">
        <f t="shared" si="0"/>
        <v>0</v>
      </c>
      <c r="N9" s="21">
        <v>8</v>
      </c>
      <c r="O9" s="20"/>
      <c r="P9" s="20"/>
      <c r="Q9" s="20"/>
      <c r="R9" s="20"/>
      <c r="S9" s="21">
        <f>Y9*B9</f>
        <v>16</v>
      </c>
      <c r="W9">
        <v>4</v>
      </c>
      <c r="X9">
        <f>W9+8</f>
        <v>12</v>
      </c>
      <c r="Y9" s="20">
        <v>16</v>
      </c>
    </row>
    <row r="10" spans="1:25">
      <c r="B10" s="160">
        <v>3</v>
      </c>
      <c r="C10" s="160" t="s">
        <v>1366</v>
      </c>
      <c r="D10" s="160" t="s">
        <v>642</v>
      </c>
      <c r="E10" s="160"/>
      <c r="F10" s="161" t="s">
        <v>1979</v>
      </c>
      <c r="G10" s="160" t="s">
        <v>647</v>
      </c>
      <c r="H10" s="160"/>
      <c r="I10" s="160" t="s">
        <v>1980</v>
      </c>
      <c r="J10" s="2" t="s">
        <v>1113</v>
      </c>
      <c r="L10" s="21">
        <f t="shared" ref="L10" si="1">L11*B10</f>
        <v>21</v>
      </c>
      <c r="M10" s="21">
        <f t="shared" ref="M10:M25" si="2">S10-L10-N10-K10</f>
        <v>57</v>
      </c>
      <c r="N10" s="21">
        <f t="shared" ref="N10" si="3">N11*B10</f>
        <v>24</v>
      </c>
      <c r="O10" s="20"/>
      <c r="P10" s="20"/>
      <c r="Q10" s="20"/>
      <c r="R10" s="20"/>
      <c r="S10" s="21">
        <f t="shared" ref="S10:S37" si="4">Y10*B10</f>
        <v>102</v>
      </c>
      <c r="W10">
        <v>18</v>
      </c>
      <c r="X10">
        <f t="shared" ref="X10:X21" si="5">W10+8</f>
        <v>26</v>
      </c>
      <c r="Y10" s="20">
        <v>34</v>
      </c>
    </row>
    <row r="11" spans="1:25">
      <c r="B11" s="160">
        <v>1</v>
      </c>
      <c r="C11" s="160" t="s">
        <v>648</v>
      </c>
      <c r="D11" s="160"/>
      <c r="E11" s="160"/>
      <c r="F11" s="160"/>
      <c r="G11" s="160"/>
      <c r="H11" s="160"/>
      <c r="I11" s="160"/>
      <c r="J11" s="2" t="s">
        <v>20</v>
      </c>
      <c r="L11" s="21">
        <v>7</v>
      </c>
      <c r="M11" s="21">
        <f t="shared" si="2"/>
        <v>19</v>
      </c>
      <c r="N11" s="21">
        <v>8</v>
      </c>
      <c r="O11" s="20"/>
      <c r="P11" s="20"/>
      <c r="Q11" s="20"/>
      <c r="R11" s="20"/>
      <c r="S11" s="21">
        <f t="shared" si="4"/>
        <v>34</v>
      </c>
      <c r="W11">
        <v>18</v>
      </c>
      <c r="X11">
        <f t="shared" si="5"/>
        <v>26</v>
      </c>
      <c r="Y11" s="20">
        <v>34</v>
      </c>
    </row>
    <row r="12" spans="1:25">
      <c r="B12" s="160">
        <v>3</v>
      </c>
      <c r="C12" s="160" t="s">
        <v>1367</v>
      </c>
      <c r="D12" s="160" t="s">
        <v>649</v>
      </c>
      <c r="E12" s="160"/>
      <c r="F12" s="161" t="s">
        <v>1979</v>
      </c>
      <c r="G12" s="160" t="s">
        <v>650</v>
      </c>
      <c r="H12" s="160"/>
      <c r="I12" s="160" t="s">
        <v>1981</v>
      </c>
      <c r="J12" s="2" t="s">
        <v>1113</v>
      </c>
      <c r="L12" s="21">
        <f t="shared" ref="L12" si="6">L13*B12</f>
        <v>21</v>
      </c>
      <c r="M12" s="21">
        <f t="shared" si="2"/>
        <v>48</v>
      </c>
      <c r="N12" s="21">
        <f t="shared" ref="N12" si="7">N13*B12</f>
        <v>24</v>
      </c>
      <c r="O12" s="20"/>
      <c r="P12" s="20"/>
      <c r="Q12" s="20"/>
      <c r="R12" s="20"/>
      <c r="S12" s="21">
        <f t="shared" si="4"/>
        <v>93</v>
      </c>
      <c r="W12">
        <v>16</v>
      </c>
      <c r="X12">
        <f t="shared" si="5"/>
        <v>24</v>
      </c>
      <c r="Y12" s="20">
        <v>31</v>
      </c>
    </row>
    <row r="13" spans="1:25">
      <c r="B13" s="160">
        <v>1</v>
      </c>
      <c r="C13" s="160" t="s">
        <v>651</v>
      </c>
      <c r="D13" s="160"/>
      <c r="E13" s="160"/>
      <c r="F13" s="160"/>
      <c r="G13" s="160"/>
      <c r="H13" s="160"/>
      <c r="I13" s="160"/>
      <c r="J13" s="2" t="s">
        <v>20</v>
      </c>
      <c r="L13" s="21">
        <v>7</v>
      </c>
      <c r="M13" s="21">
        <f t="shared" si="2"/>
        <v>16</v>
      </c>
      <c r="N13" s="21">
        <v>8</v>
      </c>
      <c r="O13" s="20"/>
      <c r="P13" s="20"/>
      <c r="Q13" s="20"/>
      <c r="R13" s="20"/>
      <c r="S13" s="21">
        <f t="shared" si="4"/>
        <v>31</v>
      </c>
      <c r="W13">
        <v>16</v>
      </c>
      <c r="X13">
        <f t="shared" si="5"/>
        <v>24</v>
      </c>
      <c r="Y13" s="20">
        <v>31</v>
      </c>
    </row>
    <row r="14" spans="1:25">
      <c r="B14" s="160">
        <v>3</v>
      </c>
      <c r="C14" s="160" t="s">
        <v>1368</v>
      </c>
      <c r="D14" s="160" t="s">
        <v>649</v>
      </c>
      <c r="E14" s="160"/>
      <c r="F14" s="161" t="s">
        <v>1979</v>
      </c>
      <c r="G14" s="160" t="s">
        <v>652</v>
      </c>
      <c r="H14" s="160"/>
      <c r="I14" s="160" t="s">
        <v>1982</v>
      </c>
      <c r="J14" s="2" t="s">
        <v>1113</v>
      </c>
      <c r="K14" s="21">
        <f>K15*B14</f>
        <v>12</v>
      </c>
      <c r="L14" s="21">
        <f t="shared" ref="L14" si="8">L15*B14</f>
        <v>9</v>
      </c>
      <c r="M14" s="21">
        <f t="shared" si="2"/>
        <v>63</v>
      </c>
      <c r="N14" s="21">
        <f t="shared" ref="N14" si="9">N15*B14</f>
        <v>24</v>
      </c>
      <c r="O14" s="20"/>
      <c r="P14" s="20"/>
      <c r="Q14" s="20"/>
      <c r="R14" s="20"/>
      <c r="S14" s="21">
        <f t="shared" si="4"/>
        <v>108</v>
      </c>
      <c r="W14">
        <v>20</v>
      </c>
      <c r="X14">
        <f t="shared" si="5"/>
        <v>28</v>
      </c>
      <c r="Y14" s="20">
        <v>36</v>
      </c>
    </row>
    <row r="15" spans="1:25">
      <c r="B15" s="160">
        <v>1</v>
      </c>
      <c r="C15" s="160" t="s">
        <v>707</v>
      </c>
      <c r="D15" s="160"/>
      <c r="E15" s="160"/>
      <c r="F15" s="160"/>
      <c r="G15" s="160"/>
      <c r="H15" s="160"/>
      <c r="I15" s="160"/>
      <c r="J15" s="2" t="s">
        <v>20</v>
      </c>
      <c r="K15">
        <v>4</v>
      </c>
      <c r="L15" s="21">
        <v>3</v>
      </c>
      <c r="M15" s="21">
        <f t="shared" si="2"/>
        <v>21</v>
      </c>
      <c r="N15" s="21">
        <v>8</v>
      </c>
      <c r="O15" s="20"/>
      <c r="P15" s="20"/>
      <c r="Q15" s="20"/>
      <c r="R15" s="20"/>
      <c r="S15" s="21">
        <f t="shared" si="4"/>
        <v>36</v>
      </c>
      <c r="W15">
        <v>20</v>
      </c>
      <c r="X15">
        <f t="shared" si="5"/>
        <v>28</v>
      </c>
      <c r="Y15" s="20">
        <v>36</v>
      </c>
    </row>
    <row r="16" spans="1:25">
      <c r="B16" s="160">
        <v>3</v>
      </c>
      <c r="C16" s="160" t="s">
        <v>1369</v>
      </c>
      <c r="D16" s="160" t="s">
        <v>653</v>
      </c>
      <c r="E16" s="160"/>
      <c r="F16" s="160" t="s">
        <v>1986</v>
      </c>
      <c r="G16" s="160" t="s">
        <v>654</v>
      </c>
      <c r="H16" s="160"/>
      <c r="I16" s="160" t="s">
        <v>1983</v>
      </c>
      <c r="J16" s="2" t="s">
        <v>1113</v>
      </c>
      <c r="L16" s="21">
        <f t="shared" ref="L16" si="10">L17*B16</f>
        <v>21</v>
      </c>
      <c r="M16" s="21">
        <f t="shared" si="2"/>
        <v>126</v>
      </c>
      <c r="N16" s="21">
        <f t="shared" ref="N16" si="11">N17*B16</f>
        <v>24</v>
      </c>
      <c r="O16" s="20"/>
      <c r="P16" s="20"/>
      <c r="Q16" s="20"/>
      <c r="R16" s="20"/>
      <c r="S16" s="21">
        <f t="shared" si="4"/>
        <v>171</v>
      </c>
      <c r="W16">
        <v>36</v>
      </c>
      <c r="X16">
        <f t="shared" si="5"/>
        <v>44</v>
      </c>
      <c r="Y16" s="20">
        <v>57</v>
      </c>
    </row>
    <row r="17" spans="1:25">
      <c r="B17" s="160">
        <v>1</v>
      </c>
      <c r="C17" s="160" t="s">
        <v>655</v>
      </c>
      <c r="D17" s="160"/>
      <c r="E17" s="160"/>
      <c r="F17" s="160"/>
      <c r="G17" s="160"/>
      <c r="H17" s="160"/>
      <c r="I17" s="160"/>
      <c r="J17" s="2" t="s">
        <v>20</v>
      </c>
      <c r="L17" s="21">
        <v>7</v>
      </c>
      <c r="M17" s="21">
        <f t="shared" si="2"/>
        <v>42</v>
      </c>
      <c r="N17" s="21">
        <v>8</v>
      </c>
      <c r="O17" s="20"/>
      <c r="P17" s="20"/>
      <c r="Q17" s="20"/>
      <c r="R17" s="20"/>
      <c r="S17" s="21">
        <f t="shared" si="4"/>
        <v>57</v>
      </c>
      <c r="W17">
        <v>36</v>
      </c>
      <c r="X17">
        <f t="shared" si="5"/>
        <v>44</v>
      </c>
      <c r="Y17" s="20">
        <v>57</v>
      </c>
    </row>
    <row r="18" spans="1:25">
      <c r="B18" s="160">
        <v>3</v>
      </c>
      <c r="C18" s="160" t="s">
        <v>1370</v>
      </c>
      <c r="D18" s="160" t="s">
        <v>653</v>
      </c>
      <c r="E18" s="160"/>
      <c r="F18" s="160" t="s">
        <v>1986</v>
      </c>
      <c r="G18" s="160" t="s">
        <v>656</v>
      </c>
      <c r="H18" s="160"/>
      <c r="I18" s="160" t="s">
        <v>1984</v>
      </c>
      <c r="J18" s="2" t="s">
        <v>1113</v>
      </c>
      <c r="L18" s="21">
        <f t="shared" ref="L18" si="12">L19*B18</f>
        <v>21</v>
      </c>
      <c r="M18" s="21">
        <f t="shared" si="2"/>
        <v>102</v>
      </c>
      <c r="N18" s="21">
        <f t="shared" ref="N18" si="13">N19*B18</f>
        <v>24</v>
      </c>
      <c r="O18" s="20"/>
      <c r="P18" s="20"/>
      <c r="Q18" s="20"/>
      <c r="R18" s="20"/>
      <c r="S18" s="21">
        <f t="shared" si="4"/>
        <v>147</v>
      </c>
      <c r="W18">
        <v>29</v>
      </c>
      <c r="X18">
        <f t="shared" si="5"/>
        <v>37</v>
      </c>
      <c r="Y18" s="20">
        <v>49</v>
      </c>
    </row>
    <row r="19" spans="1:25">
      <c r="B19" s="160">
        <v>1</v>
      </c>
      <c r="C19" s="160" t="s">
        <v>657</v>
      </c>
      <c r="D19" s="160"/>
      <c r="E19" s="160"/>
      <c r="F19" s="160"/>
      <c r="G19" s="160"/>
      <c r="H19" s="160"/>
      <c r="I19" s="160"/>
      <c r="J19" s="2" t="s">
        <v>20</v>
      </c>
      <c r="L19" s="21">
        <v>7</v>
      </c>
      <c r="M19" s="21">
        <f t="shared" si="2"/>
        <v>34</v>
      </c>
      <c r="N19" s="21">
        <v>8</v>
      </c>
      <c r="O19" s="20"/>
      <c r="P19" s="20"/>
      <c r="Q19" s="20"/>
      <c r="R19" s="20"/>
      <c r="S19" s="21">
        <f t="shared" si="4"/>
        <v>49</v>
      </c>
      <c r="W19">
        <v>29</v>
      </c>
      <c r="X19">
        <f t="shared" si="5"/>
        <v>37</v>
      </c>
      <c r="Y19" s="20">
        <v>49</v>
      </c>
    </row>
    <row r="20" spans="1:25">
      <c r="A20" s="42"/>
      <c r="B20" s="161">
        <v>2</v>
      </c>
      <c r="C20" s="161" t="s">
        <v>1623</v>
      </c>
      <c r="D20" s="161" t="s">
        <v>658</v>
      </c>
      <c r="E20" s="161"/>
      <c r="F20" s="160" t="s">
        <v>1986</v>
      </c>
      <c r="G20" s="161" t="s">
        <v>659</v>
      </c>
      <c r="H20" s="161"/>
      <c r="I20" s="161" t="s">
        <v>1985</v>
      </c>
      <c r="J20" s="18" t="s">
        <v>1113</v>
      </c>
      <c r="K20" s="21">
        <f>K21*B20</f>
        <v>8</v>
      </c>
      <c r="L20" s="21">
        <f t="shared" ref="L20" si="14">L21*B20</f>
        <v>12</v>
      </c>
      <c r="M20" s="21">
        <f t="shared" si="2"/>
        <v>114</v>
      </c>
      <c r="N20" s="21">
        <f t="shared" ref="N20" si="15">N21*B20</f>
        <v>16</v>
      </c>
      <c r="O20" s="20"/>
      <c r="P20" s="20"/>
      <c r="Q20" s="20"/>
      <c r="R20" s="20"/>
      <c r="S20" s="21">
        <f t="shared" si="4"/>
        <v>150</v>
      </c>
      <c r="W20">
        <v>50</v>
      </c>
      <c r="X20">
        <f t="shared" si="5"/>
        <v>58</v>
      </c>
      <c r="Y20" s="20">
        <v>75</v>
      </c>
    </row>
    <row r="21" spans="1:25">
      <c r="A21" s="42"/>
      <c r="B21" s="161">
        <v>1</v>
      </c>
      <c r="C21" s="161" t="s">
        <v>1624</v>
      </c>
      <c r="D21" s="161"/>
      <c r="E21" s="161"/>
      <c r="F21" s="161"/>
      <c r="G21" s="161"/>
      <c r="H21" s="161"/>
      <c r="I21" s="161"/>
      <c r="J21" s="18" t="s">
        <v>20</v>
      </c>
      <c r="K21">
        <v>4</v>
      </c>
      <c r="L21" s="21">
        <v>6</v>
      </c>
      <c r="M21" s="21">
        <f t="shared" si="2"/>
        <v>57</v>
      </c>
      <c r="N21" s="21">
        <v>8</v>
      </c>
      <c r="O21" s="20"/>
      <c r="P21" s="20"/>
      <c r="Q21" s="20"/>
      <c r="R21" s="20"/>
      <c r="S21" s="21">
        <f t="shared" si="4"/>
        <v>75</v>
      </c>
      <c r="W21">
        <v>50</v>
      </c>
      <c r="X21">
        <f t="shared" si="5"/>
        <v>58</v>
      </c>
      <c r="Y21" s="20">
        <v>75</v>
      </c>
    </row>
    <row r="22" spans="1:25">
      <c r="A22" s="42" t="s">
        <v>153</v>
      </c>
      <c r="B22" s="161">
        <v>2</v>
      </c>
      <c r="C22" s="161" t="s">
        <v>2150</v>
      </c>
      <c r="D22" s="161" t="s">
        <v>658</v>
      </c>
      <c r="E22" s="161"/>
      <c r="F22" s="160" t="s">
        <v>1986</v>
      </c>
      <c r="G22" s="161" t="s">
        <v>2149</v>
      </c>
      <c r="H22" s="161"/>
      <c r="I22" s="161" t="s">
        <v>1986</v>
      </c>
      <c r="J22" s="18" t="s">
        <v>1113</v>
      </c>
      <c r="K22" s="21">
        <f>K23*B22</f>
        <v>8</v>
      </c>
      <c r="L22" s="21">
        <f>L23*B22</f>
        <v>8</v>
      </c>
      <c r="M22" s="21">
        <f t="shared" si="2"/>
        <v>0</v>
      </c>
      <c r="N22" s="21">
        <f>N23*B22</f>
        <v>16</v>
      </c>
      <c r="O22" s="20"/>
      <c r="P22" s="20"/>
      <c r="Q22" s="20"/>
      <c r="R22" s="20"/>
      <c r="S22" s="21">
        <f>Y22*B22</f>
        <v>32</v>
      </c>
      <c r="W22">
        <v>4</v>
      </c>
      <c r="X22">
        <f>W22+8</f>
        <v>12</v>
      </c>
      <c r="Y22" s="20">
        <v>16</v>
      </c>
    </row>
    <row r="23" spans="1:25">
      <c r="A23" s="42"/>
      <c r="B23" s="161">
        <v>1</v>
      </c>
      <c r="C23" s="161" t="s">
        <v>2151</v>
      </c>
      <c r="D23" s="161"/>
      <c r="E23" s="161"/>
      <c r="F23" s="161"/>
      <c r="G23" s="161"/>
      <c r="H23" s="161"/>
      <c r="I23" s="161"/>
      <c r="J23" s="18" t="s">
        <v>20</v>
      </c>
      <c r="K23">
        <v>4</v>
      </c>
      <c r="L23" s="21">
        <v>4</v>
      </c>
      <c r="M23" s="21">
        <f t="shared" si="2"/>
        <v>0</v>
      </c>
      <c r="N23" s="21">
        <v>8</v>
      </c>
      <c r="O23" s="20"/>
      <c r="P23" s="20"/>
      <c r="Q23" s="20"/>
      <c r="R23" s="20"/>
      <c r="S23" s="21">
        <f>Y23*B23</f>
        <v>16</v>
      </c>
      <c r="W23">
        <v>4</v>
      </c>
      <c r="X23">
        <f>W23+8</f>
        <v>12</v>
      </c>
      <c r="Y23" s="20">
        <v>16</v>
      </c>
    </row>
    <row r="24" spans="1:25">
      <c r="B24" s="160">
        <v>3</v>
      </c>
      <c r="C24" s="160" t="s">
        <v>2153</v>
      </c>
      <c r="D24" s="163" t="s">
        <v>658</v>
      </c>
      <c r="E24" s="160"/>
      <c r="F24" s="160" t="s">
        <v>1986</v>
      </c>
      <c r="G24" s="160" t="s">
        <v>660</v>
      </c>
      <c r="H24" s="160"/>
      <c r="I24" s="160" t="s">
        <v>1987</v>
      </c>
      <c r="J24" s="2" t="s">
        <v>1113</v>
      </c>
      <c r="K24" s="21">
        <f>K25*B24</f>
        <v>12</v>
      </c>
      <c r="L24" s="21">
        <f t="shared" ref="L24" si="16">L25*B24</f>
        <v>9</v>
      </c>
      <c r="M24" s="21">
        <f t="shared" si="2"/>
        <v>33</v>
      </c>
      <c r="N24" s="21">
        <f t="shared" ref="N24" si="17">N25*B24</f>
        <v>24</v>
      </c>
      <c r="O24" s="20"/>
      <c r="P24" s="20"/>
      <c r="Q24" s="20"/>
      <c r="R24" s="20"/>
      <c r="S24" s="21">
        <f t="shared" ref="S24:S25" si="18">Y24*B24</f>
        <v>78</v>
      </c>
      <c r="W24">
        <v>11</v>
      </c>
      <c r="X24">
        <f t="shared" ref="X24:X27" si="19">W24+8</f>
        <v>19</v>
      </c>
      <c r="Y24" s="20">
        <v>26</v>
      </c>
    </row>
    <row r="25" spans="1:25">
      <c r="B25" s="160">
        <v>1</v>
      </c>
      <c r="C25" s="160" t="s">
        <v>2152</v>
      </c>
      <c r="D25" s="160"/>
      <c r="E25" s="160"/>
      <c r="F25" s="160"/>
      <c r="G25" s="160"/>
      <c r="H25" s="160"/>
      <c r="I25" s="160"/>
      <c r="J25" s="2" t="s">
        <v>20</v>
      </c>
      <c r="K25">
        <v>4</v>
      </c>
      <c r="L25" s="21">
        <v>3</v>
      </c>
      <c r="M25" s="21">
        <f t="shared" si="2"/>
        <v>11</v>
      </c>
      <c r="N25" s="21">
        <v>8</v>
      </c>
      <c r="O25" s="20"/>
      <c r="P25" s="20"/>
      <c r="Q25" s="20"/>
      <c r="R25" s="20"/>
      <c r="S25" s="21">
        <f t="shared" si="18"/>
        <v>26</v>
      </c>
      <c r="W25">
        <v>11</v>
      </c>
      <c r="X25">
        <f t="shared" si="19"/>
        <v>19</v>
      </c>
      <c r="Y25" s="20">
        <v>26</v>
      </c>
    </row>
    <row r="26" spans="1:25" s="22" customFormat="1">
      <c r="A26" s="38"/>
      <c r="B26" s="163">
        <v>1</v>
      </c>
      <c r="C26" s="163" t="s">
        <v>1632</v>
      </c>
      <c r="D26" s="163" t="s">
        <v>662</v>
      </c>
      <c r="E26" s="163"/>
      <c r="F26" s="161" t="s">
        <v>1979</v>
      </c>
      <c r="G26" s="163" t="s">
        <v>1609</v>
      </c>
      <c r="H26" s="163"/>
      <c r="I26" s="161" t="s">
        <v>1979</v>
      </c>
      <c r="J26" s="15" t="s">
        <v>1113</v>
      </c>
      <c r="K26" s="93"/>
      <c r="L26" s="122"/>
      <c r="M26" s="122">
        <f t="shared" ref="M26:M27" si="20">S26-K26-L26-N26</f>
        <v>7</v>
      </c>
      <c r="N26" s="122">
        <v>8</v>
      </c>
      <c r="O26" s="93"/>
      <c r="P26" s="93"/>
      <c r="Q26" s="93"/>
      <c r="R26" s="93"/>
      <c r="S26" s="122">
        <f>Y26*B26</f>
        <v>15</v>
      </c>
      <c r="W26" s="22">
        <v>5</v>
      </c>
      <c r="X26" s="22">
        <f t="shared" si="19"/>
        <v>13</v>
      </c>
      <c r="Y26" s="22">
        <v>15</v>
      </c>
    </row>
    <row r="27" spans="1:25" s="22" customFormat="1">
      <c r="A27" s="38"/>
      <c r="B27" s="163">
        <v>1</v>
      </c>
      <c r="C27" s="163" t="s">
        <v>1633</v>
      </c>
      <c r="D27" s="163" t="s">
        <v>665</v>
      </c>
      <c r="E27" s="163"/>
      <c r="F27" s="160" t="s">
        <v>1986</v>
      </c>
      <c r="G27" s="163" t="s">
        <v>1609</v>
      </c>
      <c r="H27" s="163"/>
      <c r="I27" s="160" t="s">
        <v>1986</v>
      </c>
      <c r="J27" s="15" t="s">
        <v>1113</v>
      </c>
      <c r="K27" s="93"/>
      <c r="L27" s="122"/>
      <c r="M27" s="122">
        <f t="shared" si="20"/>
        <v>7</v>
      </c>
      <c r="N27" s="122">
        <v>8</v>
      </c>
      <c r="O27" s="93"/>
      <c r="P27" s="93"/>
      <c r="Q27" s="93"/>
      <c r="R27" s="93"/>
      <c r="S27" s="122">
        <f>Y27*B27</f>
        <v>15</v>
      </c>
      <c r="W27" s="22">
        <v>5</v>
      </c>
      <c r="X27" s="22">
        <f t="shared" si="19"/>
        <v>13</v>
      </c>
      <c r="Y27" s="22">
        <v>15</v>
      </c>
    </row>
    <row r="28" spans="1:25">
      <c r="B28" s="161">
        <v>3</v>
      </c>
      <c r="C28" s="160" t="s">
        <v>1371</v>
      </c>
      <c r="D28" s="160" t="s">
        <v>661</v>
      </c>
      <c r="E28" s="160"/>
      <c r="F28" s="161" t="s">
        <v>1979</v>
      </c>
      <c r="G28" s="160" t="s">
        <v>662</v>
      </c>
      <c r="H28" s="160"/>
      <c r="I28" s="161" t="s">
        <v>1979</v>
      </c>
      <c r="J28" s="15" t="s">
        <v>1595</v>
      </c>
      <c r="L28" s="11"/>
      <c r="M28" s="11"/>
      <c r="N28" s="16">
        <f>S28</f>
        <v>6</v>
      </c>
      <c r="O28" s="22"/>
      <c r="P28" s="22"/>
      <c r="Q28" s="22"/>
      <c r="R28" s="22"/>
      <c r="S28" s="21">
        <f t="shared" si="4"/>
        <v>6</v>
      </c>
      <c r="T28" s="22"/>
      <c r="U28" s="22"/>
      <c r="V28" s="22"/>
      <c r="W28" s="14"/>
      <c r="X28" s="14"/>
      <c r="Y28" s="20">
        <v>2</v>
      </c>
    </row>
    <row r="29" spans="1:25">
      <c r="B29" s="161">
        <v>3</v>
      </c>
      <c r="C29" s="160" t="s">
        <v>663</v>
      </c>
      <c r="D29" s="160" t="s">
        <v>664</v>
      </c>
      <c r="E29" s="160"/>
      <c r="F29" s="160" t="s">
        <v>1986</v>
      </c>
      <c r="G29" s="160" t="s">
        <v>665</v>
      </c>
      <c r="H29" s="160"/>
      <c r="I29" s="160" t="s">
        <v>1986</v>
      </c>
      <c r="J29" s="15" t="s">
        <v>1595</v>
      </c>
      <c r="L29" s="11"/>
      <c r="M29" s="11"/>
      <c r="N29" s="16">
        <f t="shared" ref="N29:N37" si="21">S29</f>
        <v>9</v>
      </c>
      <c r="O29" s="22"/>
      <c r="P29" s="22"/>
      <c r="Q29" s="22"/>
      <c r="R29" s="22"/>
      <c r="S29" s="21">
        <f t="shared" si="4"/>
        <v>9</v>
      </c>
      <c r="T29" s="22"/>
      <c r="U29" s="22"/>
      <c r="V29" s="22"/>
      <c r="W29" s="14"/>
      <c r="X29" s="14"/>
      <c r="Y29" s="20">
        <v>3</v>
      </c>
    </row>
    <row r="30" spans="1:25">
      <c r="B30" s="161">
        <v>1</v>
      </c>
      <c r="C30" s="160" t="s">
        <v>1626</v>
      </c>
      <c r="D30" s="160" t="s">
        <v>666</v>
      </c>
      <c r="E30" s="160"/>
      <c r="F30" s="161" t="s">
        <v>1979</v>
      </c>
      <c r="G30" s="160" t="s">
        <v>1625</v>
      </c>
      <c r="H30" s="160"/>
      <c r="I30" s="161" t="s">
        <v>1979</v>
      </c>
      <c r="J30" s="2" t="s">
        <v>20</v>
      </c>
      <c r="L30" s="21"/>
      <c r="M30" s="21"/>
      <c r="N30" s="21">
        <f t="shared" si="21"/>
        <v>2</v>
      </c>
      <c r="O30" s="20"/>
      <c r="P30" s="20"/>
      <c r="Q30" s="20"/>
      <c r="R30" s="20"/>
      <c r="S30" s="21">
        <f t="shared" si="4"/>
        <v>2</v>
      </c>
      <c r="Y30" s="20">
        <v>2</v>
      </c>
    </row>
    <row r="31" spans="1:25">
      <c r="B31" s="161">
        <v>1</v>
      </c>
      <c r="C31" s="160" t="s">
        <v>1627</v>
      </c>
      <c r="D31" s="160" t="s">
        <v>667</v>
      </c>
      <c r="E31" s="160"/>
      <c r="F31" s="160" t="s">
        <v>1986</v>
      </c>
      <c r="G31" s="160" t="s">
        <v>1628</v>
      </c>
      <c r="H31" s="160"/>
      <c r="I31" s="160" t="s">
        <v>1986</v>
      </c>
      <c r="J31" s="2" t="s">
        <v>20</v>
      </c>
      <c r="L31" s="21"/>
      <c r="M31" s="21"/>
      <c r="N31" s="21">
        <f t="shared" si="21"/>
        <v>3</v>
      </c>
      <c r="O31" s="20"/>
      <c r="P31" s="20"/>
      <c r="Q31" s="20"/>
      <c r="R31" s="20"/>
      <c r="S31" s="21">
        <f t="shared" si="4"/>
        <v>3</v>
      </c>
      <c r="Y31" s="20">
        <v>3</v>
      </c>
    </row>
    <row r="32" spans="1:25">
      <c r="B32" s="161">
        <v>1</v>
      </c>
      <c r="C32" s="160" t="s">
        <v>668</v>
      </c>
      <c r="D32" s="160" t="s">
        <v>669</v>
      </c>
      <c r="E32" s="160"/>
      <c r="F32" s="161" t="s">
        <v>1979</v>
      </c>
      <c r="G32" s="160" t="s">
        <v>670</v>
      </c>
      <c r="H32" s="160"/>
      <c r="I32" s="161" t="s">
        <v>1979</v>
      </c>
      <c r="J32" s="2" t="s">
        <v>20</v>
      </c>
      <c r="L32" s="21"/>
      <c r="M32" s="21"/>
      <c r="N32" s="21">
        <f t="shared" si="21"/>
        <v>2</v>
      </c>
      <c r="O32" s="20"/>
      <c r="P32" s="20"/>
      <c r="Q32" s="20"/>
      <c r="R32" s="20"/>
      <c r="S32" s="21">
        <f t="shared" si="4"/>
        <v>2</v>
      </c>
      <c r="Y32" s="20">
        <v>2</v>
      </c>
    </row>
    <row r="33" spans="2:25">
      <c r="B33" s="161">
        <v>1</v>
      </c>
      <c r="C33" s="160" t="s">
        <v>671</v>
      </c>
      <c r="D33" s="160" t="s">
        <v>672</v>
      </c>
      <c r="E33" s="160"/>
      <c r="F33" s="160" t="s">
        <v>1986</v>
      </c>
      <c r="G33" s="160" t="s">
        <v>673</v>
      </c>
      <c r="H33" s="160"/>
      <c r="I33" s="160" t="s">
        <v>1986</v>
      </c>
      <c r="J33" s="2" t="s">
        <v>20</v>
      </c>
      <c r="L33" s="21"/>
      <c r="M33" s="21"/>
      <c r="N33" s="21">
        <f t="shared" si="21"/>
        <v>2</v>
      </c>
      <c r="O33" s="20"/>
      <c r="P33" s="20"/>
      <c r="Q33" s="20"/>
      <c r="R33" s="20"/>
      <c r="S33" s="21">
        <f t="shared" si="4"/>
        <v>2</v>
      </c>
      <c r="Y33" s="20">
        <v>2</v>
      </c>
    </row>
    <row r="34" spans="2:25">
      <c r="B34" s="161">
        <v>3</v>
      </c>
      <c r="C34" s="160" t="s">
        <v>1629</v>
      </c>
      <c r="D34" s="160" t="s">
        <v>1625</v>
      </c>
      <c r="E34" s="160"/>
      <c r="F34" s="161" t="s">
        <v>1979</v>
      </c>
      <c r="G34" s="160" t="s">
        <v>642</v>
      </c>
      <c r="H34" s="160"/>
      <c r="I34" s="161" t="s">
        <v>1979</v>
      </c>
      <c r="J34" s="2" t="s">
        <v>20</v>
      </c>
      <c r="L34" s="21"/>
      <c r="M34" s="21"/>
      <c r="N34" s="21">
        <f t="shared" si="21"/>
        <v>6</v>
      </c>
      <c r="O34" s="20"/>
      <c r="P34" s="20"/>
      <c r="Q34" s="20"/>
      <c r="R34" s="20"/>
      <c r="S34" s="21">
        <f t="shared" si="4"/>
        <v>6</v>
      </c>
      <c r="Y34" s="20">
        <v>2</v>
      </c>
    </row>
    <row r="35" spans="2:25">
      <c r="B35" s="161">
        <v>2</v>
      </c>
      <c r="C35" s="160" t="s">
        <v>1372</v>
      </c>
      <c r="D35" s="160" t="s">
        <v>1625</v>
      </c>
      <c r="E35" s="160"/>
      <c r="F35" s="161" t="s">
        <v>1979</v>
      </c>
      <c r="G35" s="160" t="s">
        <v>649</v>
      </c>
      <c r="H35" s="160"/>
      <c r="I35" s="161" t="s">
        <v>1979</v>
      </c>
      <c r="J35" s="2" t="s">
        <v>20</v>
      </c>
      <c r="L35" s="21"/>
      <c r="M35" s="21"/>
      <c r="N35" s="21">
        <f t="shared" si="21"/>
        <v>4</v>
      </c>
      <c r="O35" s="20"/>
      <c r="P35" s="20"/>
      <c r="Q35" s="20"/>
      <c r="R35" s="20"/>
      <c r="S35" s="21">
        <f t="shared" si="4"/>
        <v>4</v>
      </c>
      <c r="Y35" s="20">
        <v>2</v>
      </c>
    </row>
    <row r="36" spans="2:25">
      <c r="B36" s="161">
        <v>2</v>
      </c>
      <c r="C36" s="160" t="s">
        <v>1373</v>
      </c>
      <c r="D36" s="160" t="s">
        <v>1628</v>
      </c>
      <c r="E36" s="160"/>
      <c r="F36" s="160" t="s">
        <v>1986</v>
      </c>
      <c r="G36" s="160" t="s">
        <v>653</v>
      </c>
      <c r="H36" s="160"/>
      <c r="I36" s="160" t="s">
        <v>1986</v>
      </c>
      <c r="J36" s="2" t="s">
        <v>20</v>
      </c>
      <c r="L36" s="21"/>
      <c r="M36" s="21"/>
      <c r="N36" s="21">
        <f t="shared" si="21"/>
        <v>4</v>
      </c>
      <c r="O36" s="20"/>
      <c r="P36" s="20"/>
      <c r="Q36" s="20"/>
      <c r="R36" s="20"/>
      <c r="S36" s="21">
        <f t="shared" si="4"/>
        <v>4</v>
      </c>
      <c r="Y36" s="20">
        <v>2</v>
      </c>
    </row>
    <row r="37" spans="2:25">
      <c r="B37" s="161" t="s">
        <v>1966</v>
      </c>
      <c r="C37" s="160" t="s">
        <v>2148</v>
      </c>
      <c r="D37" s="160" t="s">
        <v>1628</v>
      </c>
      <c r="E37" s="160"/>
      <c r="F37" s="160" t="s">
        <v>1986</v>
      </c>
      <c r="G37" s="160" t="s">
        <v>658</v>
      </c>
      <c r="H37" s="160"/>
      <c r="I37" s="160" t="s">
        <v>1986</v>
      </c>
      <c r="J37" s="2" t="s">
        <v>20</v>
      </c>
      <c r="L37" s="21"/>
      <c r="M37" s="21"/>
      <c r="N37" s="21">
        <f t="shared" si="21"/>
        <v>6</v>
      </c>
      <c r="O37" s="20"/>
      <c r="P37" s="20"/>
      <c r="Q37" s="20"/>
      <c r="R37" s="20"/>
      <c r="S37" s="21">
        <f t="shared" si="4"/>
        <v>6</v>
      </c>
      <c r="Y37" s="20">
        <v>2</v>
      </c>
    </row>
    <row r="38" spans="2:25">
      <c r="J38" s="18" t="s">
        <v>1113</v>
      </c>
      <c r="K38" s="47">
        <f t="shared" ref="K38:S38" si="22">SUMIF($J$6:$J$37,$J$38,K6:K37)</f>
        <v>48</v>
      </c>
      <c r="L38" s="47">
        <f t="shared" si="22"/>
        <v>150</v>
      </c>
      <c r="M38" s="47">
        <f t="shared" si="22"/>
        <v>583</v>
      </c>
      <c r="N38" s="47">
        <f t="shared" si="22"/>
        <v>224</v>
      </c>
      <c r="O38" s="47">
        <f t="shared" si="22"/>
        <v>0</v>
      </c>
      <c r="P38" s="47">
        <f t="shared" si="22"/>
        <v>0</v>
      </c>
      <c r="Q38" s="47">
        <f t="shared" si="22"/>
        <v>0</v>
      </c>
      <c r="R38" s="47">
        <f t="shared" si="22"/>
        <v>0</v>
      </c>
      <c r="S38" s="47">
        <f t="shared" si="22"/>
        <v>1005</v>
      </c>
      <c r="T38" s="39"/>
    </row>
    <row r="39" spans="2:25">
      <c r="J39" s="18" t="s">
        <v>20</v>
      </c>
      <c r="K39" s="47">
        <f t="shared" ref="K39:S39" si="23">SUMIF($J$6:$J$37,$J$39,K6:K37)</f>
        <v>20</v>
      </c>
      <c r="L39" s="47">
        <f t="shared" si="23"/>
        <v>58</v>
      </c>
      <c r="M39" s="47">
        <f t="shared" si="23"/>
        <v>213</v>
      </c>
      <c r="N39" s="47">
        <f t="shared" si="23"/>
        <v>109</v>
      </c>
      <c r="O39" s="47">
        <f t="shared" si="23"/>
        <v>0</v>
      </c>
      <c r="P39" s="47">
        <f t="shared" si="23"/>
        <v>0</v>
      </c>
      <c r="Q39" s="47">
        <f t="shared" si="23"/>
        <v>0</v>
      </c>
      <c r="R39" s="47">
        <f t="shared" si="23"/>
        <v>0</v>
      </c>
      <c r="S39" s="47">
        <f t="shared" si="23"/>
        <v>400</v>
      </c>
      <c r="T39" s="39"/>
    </row>
    <row r="40" spans="2:25">
      <c r="J40" s="123" t="s">
        <v>1595</v>
      </c>
      <c r="K40" s="47">
        <f t="shared" ref="K40:S40" si="24">SUMIF($J$6:$J$37,$J$40,K6:K37)</f>
        <v>0</v>
      </c>
      <c r="L40" s="47">
        <f t="shared" si="24"/>
        <v>0</v>
      </c>
      <c r="M40" s="47">
        <f t="shared" si="24"/>
        <v>0</v>
      </c>
      <c r="N40" s="47">
        <f t="shared" si="24"/>
        <v>15</v>
      </c>
      <c r="O40" s="47">
        <f t="shared" si="24"/>
        <v>0</v>
      </c>
      <c r="P40" s="47">
        <f t="shared" si="24"/>
        <v>0</v>
      </c>
      <c r="Q40" s="47">
        <f t="shared" si="24"/>
        <v>0</v>
      </c>
      <c r="R40" s="47">
        <f t="shared" si="24"/>
        <v>0</v>
      </c>
      <c r="S40" s="47">
        <f t="shared" si="24"/>
        <v>15</v>
      </c>
      <c r="T40" s="39"/>
    </row>
    <row r="41" spans="2:25">
      <c r="J41" s="55"/>
      <c r="K41" s="38"/>
      <c r="L41" s="38"/>
      <c r="M41" s="38"/>
      <c r="N41" s="38"/>
      <c r="O41" s="38"/>
      <c r="P41" s="38"/>
      <c r="Q41" s="38"/>
      <c r="R41" s="38"/>
      <c r="S41" s="38"/>
    </row>
    <row r="42" spans="2:25">
      <c r="J42" s="55"/>
      <c r="K42" s="38"/>
      <c r="L42" s="38"/>
      <c r="M42" s="38"/>
      <c r="N42" s="38"/>
      <c r="O42" s="38"/>
      <c r="P42" s="38"/>
      <c r="Q42" s="38"/>
      <c r="R42" s="38"/>
      <c r="S42" s="38"/>
    </row>
    <row r="43" spans="2:25">
      <c r="J43" s="55"/>
      <c r="K43" s="38"/>
      <c r="L43" s="38"/>
      <c r="M43" s="38"/>
      <c r="N43" s="38"/>
      <c r="O43" s="38"/>
      <c r="P43" s="38"/>
      <c r="Q43" s="38"/>
      <c r="R43" s="38"/>
      <c r="S43" s="38"/>
    </row>
    <row r="44" spans="2:25">
      <c r="J44" s="55"/>
      <c r="K44" s="38"/>
      <c r="L44" s="38"/>
      <c r="M44" s="38"/>
      <c r="N44" s="38"/>
      <c r="O44" s="38"/>
      <c r="P44" s="38"/>
      <c r="Q44" s="38"/>
      <c r="R44" s="38"/>
      <c r="S44" s="38"/>
    </row>
    <row r="45" spans="2:25">
      <c r="J45" s="55"/>
      <c r="K45" s="38"/>
      <c r="L45" s="38"/>
      <c r="M45" s="38"/>
      <c r="N45" s="38"/>
      <c r="O45" s="38"/>
      <c r="P45" s="38"/>
      <c r="Q45" s="38"/>
      <c r="R45" s="38"/>
      <c r="S45" s="38"/>
    </row>
    <row r="46" spans="2:25">
      <c r="J46" s="55"/>
      <c r="K46" s="38"/>
      <c r="L46" s="38"/>
      <c r="M46" s="38"/>
      <c r="N46" s="38"/>
      <c r="O46" s="38"/>
      <c r="P46" s="38"/>
      <c r="Q46" s="38"/>
      <c r="R46" s="38"/>
      <c r="S46" s="38"/>
    </row>
    <row r="47" spans="2:25">
      <c r="J47" s="38"/>
      <c r="K47" s="38"/>
      <c r="L47" s="38"/>
      <c r="M47" s="38"/>
      <c r="N47" s="38"/>
      <c r="O47" s="38"/>
      <c r="P47" s="38"/>
      <c r="Q47" s="38"/>
      <c r="R47" s="38"/>
      <c r="S47" s="38"/>
    </row>
    <row r="48" spans="2:25">
      <c r="B48">
        <f>SUM(B6:B37)</f>
        <v>55</v>
      </c>
    </row>
    <row r="50" spans="1:7">
      <c r="A50" t="s">
        <v>1109</v>
      </c>
      <c r="B50">
        <f>B48*2+SUM(B6:B25)</f>
        <v>146</v>
      </c>
    </row>
    <row r="51" spans="1:7">
      <c r="A51" t="s">
        <v>1110</v>
      </c>
      <c r="B51">
        <f>(SUM(B6,B8,B10,B12,B14,B16,B18,B20,B22,B24,B26:B29))*2</f>
        <v>68</v>
      </c>
    </row>
    <row r="52" spans="1:7" ht="45">
      <c r="A52" s="132" t="s">
        <v>1794</v>
      </c>
      <c r="B52">
        <f>(SUM(B4,B6,B8,B10,B12,B14,B16,B18,B20,B22,B24:B25)*4)+(SUM(B5,B7,B9,B11,B13,B15,B17,B19,B21,B23))+(SUM(B26:B27))+(SUM(B28:B37)*2)</f>
        <v>153</v>
      </c>
    </row>
    <row r="53" spans="1:7" ht="90">
      <c r="A53" s="132" t="s">
        <v>2125</v>
      </c>
      <c r="B53" s="184" t="e">
        <f>(SUM(#REF!))*2</f>
        <v>#REF!</v>
      </c>
      <c r="G53" s="64"/>
    </row>
  </sheetData>
  <mergeCells count="19">
    <mergeCell ref="G1:I2"/>
    <mergeCell ref="J1:J4"/>
    <mergeCell ref="K1:R2"/>
    <mergeCell ref="S1:S4"/>
    <mergeCell ref="D3:D4"/>
    <mergeCell ref="E3:E4"/>
    <mergeCell ref="F3:F4"/>
    <mergeCell ref="G3:G4"/>
    <mergeCell ref="H3:H4"/>
    <mergeCell ref="P3:P4"/>
    <mergeCell ref="Q3:Q4"/>
    <mergeCell ref="R3:R4"/>
    <mergeCell ref="I3:I4"/>
    <mergeCell ref="K3:K4"/>
    <mergeCell ref="L3:L4"/>
    <mergeCell ref="M3:M4"/>
    <mergeCell ref="N3:N4"/>
    <mergeCell ref="O3:O4"/>
    <mergeCell ref="D1:F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Y53"/>
  <sheetViews>
    <sheetView zoomScale="70" zoomScaleNormal="70" workbookViewId="0">
      <selection activeCell="A40" sqref="A40:XFD40"/>
    </sheetView>
  </sheetViews>
  <sheetFormatPr defaultRowHeight="15"/>
  <cols>
    <col min="1" max="1" width="25.7109375" customWidth="1"/>
    <col min="3" max="3" width="18.28515625" bestFit="1" customWidth="1"/>
    <col min="4" max="4" width="20.85546875" bestFit="1" customWidth="1"/>
    <col min="5" max="5" width="5.5703125" bestFit="1" customWidth="1"/>
    <col min="6" max="6" width="11.5703125" bestFit="1" customWidth="1"/>
    <col min="7" max="7" width="30.42578125" customWidth="1"/>
    <col min="8" max="8" width="5.5703125" bestFit="1" customWidth="1"/>
    <col min="9" max="9" width="11.5703125" bestFit="1" customWidth="1"/>
    <col min="10" max="10" width="34.140625" customWidth="1"/>
    <col min="11" max="11" width="21.140625" bestFit="1" customWidth="1"/>
    <col min="12" max="12" width="12.85546875" bestFit="1" customWidth="1"/>
    <col min="13" max="13" width="22" bestFit="1" customWidth="1"/>
    <col min="14" max="14" width="15.42578125" bestFit="1" customWidth="1"/>
    <col min="15" max="18" width="2.28515625" bestFit="1" customWidth="1"/>
    <col min="19" max="19" width="23.5703125" bestFit="1" customWidth="1"/>
    <col min="20" max="20" width="5.28515625" bestFit="1" customWidth="1"/>
    <col min="23" max="23" width="16" customWidth="1"/>
    <col min="24" max="24" width="13.28515625" customWidth="1"/>
    <col min="25" max="25" width="14.28515625" customWidth="1"/>
  </cols>
  <sheetData>
    <row r="1" spans="1:25" ht="15.75" thickTop="1">
      <c r="C1" s="30" t="s">
        <v>1</v>
      </c>
      <c r="D1" s="325" t="s">
        <v>2</v>
      </c>
      <c r="E1" s="326"/>
      <c r="F1" s="327"/>
      <c r="G1" s="325" t="s">
        <v>3</v>
      </c>
      <c r="H1" s="326"/>
      <c r="I1" s="327"/>
      <c r="J1" s="331" t="s">
        <v>4</v>
      </c>
      <c r="K1" s="325" t="s">
        <v>154</v>
      </c>
      <c r="L1" s="326"/>
      <c r="M1" s="326"/>
      <c r="N1" s="326"/>
      <c r="O1" s="326"/>
      <c r="P1" s="326"/>
      <c r="Q1" s="326"/>
      <c r="R1" s="327"/>
      <c r="S1" s="325" t="s">
        <v>0</v>
      </c>
      <c r="W1" s="29"/>
      <c r="X1" s="29"/>
    </row>
    <row r="2" spans="1:25" ht="15.75" thickBot="1">
      <c r="C2" s="8" t="s">
        <v>5</v>
      </c>
      <c r="D2" s="328"/>
      <c r="E2" s="329"/>
      <c r="F2" s="330"/>
      <c r="G2" s="328"/>
      <c r="H2" s="329"/>
      <c r="I2" s="330"/>
      <c r="J2" s="332"/>
      <c r="K2" s="328"/>
      <c r="L2" s="329"/>
      <c r="M2" s="329"/>
      <c r="N2" s="329"/>
      <c r="O2" s="329"/>
      <c r="P2" s="329"/>
      <c r="Q2" s="329"/>
      <c r="R2" s="330"/>
      <c r="S2" s="333"/>
      <c r="W2" s="32"/>
      <c r="X2" s="32"/>
    </row>
    <row r="3" spans="1:25" ht="15.75" thickTop="1">
      <c r="C3" s="8" t="s">
        <v>7</v>
      </c>
      <c r="D3" s="331" t="s">
        <v>8</v>
      </c>
      <c r="E3" s="331" t="s">
        <v>9</v>
      </c>
      <c r="F3" s="331" t="s">
        <v>10</v>
      </c>
      <c r="G3" s="331" t="s">
        <v>8</v>
      </c>
      <c r="H3" s="331" t="s">
        <v>9</v>
      </c>
      <c r="I3" s="331" t="s">
        <v>10</v>
      </c>
      <c r="J3" s="332"/>
      <c r="K3" s="331" t="s">
        <v>1085</v>
      </c>
      <c r="L3" s="331" t="s">
        <v>11</v>
      </c>
      <c r="M3" s="331" t="s">
        <v>155</v>
      </c>
      <c r="N3" s="331" t="s">
        <v>12</v>
      </c>
      <c r="O3" s="331" t="s">
        <v>13</v>
      </c>
      <c r="P3" s="331" t="s">
        <v>13</v>
      </c>
      <c r="Q3" s="331" t="s">
        <v>13</v>
      </c>
      <c r="R3" s="331" t="s">
        <v>13</v>
      </c>
      <c r="S3" s="333"/>
      <c r="W3" s="28"/>
      <c r="X3" s="28"/>
    </row>
    <row r="4" spans="1:25">
      <c r="C4" s="35"/>
      <c r="D4" s="332"/>
      <c r="E4" s="332"/>
      <c r="F4" s="332"/>
      <c r="G4" s="332"/>
      <c r="H4" s="332"/>
      <c r="I4" s="332"/>
      <c r="J4" s="332"/>
      <c r="K4" s="332"/>
      <c r="L4" s="332"/>
      <c r="M4" s="332"/>
      <c r="N4" s="332"/>
      <c r="O4" s="332"/>
      <c r="P4" s="332"/>
      <c r="Q4" s="332"/>
      <c r="R4" s="332"/>
      <c r="S4" s="333"/>
      <c r="W4" s="28" t="s">
        <v>15</v>
      </c>
      <c r="X4" s="28" t="s">
        <v>16</v>
      </c>
      <c r="Y4" s="20" t="s">
        <v>149</v>
      </c>
    </row>
    <row r="5" spans="1:25">
      <c r="C5" s="142"/>
      <c r="D5" s="142"/>
      <c r="E5" s="142"/>
      <c r="F5" s="142"/>
      <c r="G5" s="142"/>
      <c r="H5" s="142"/>
      <c r="I5" s="142"/>
      <c r="J5" s="36" t="s">
        <v>674</v>
      </c>
      <c r="K5" s="2"/>
      <c r="L5" s="2"/>
      <c r="M5" s="2"/>
      <c r="N5" s="2"/>
      <c r="O5" s="2"/>
      <c r="P5" s="2"/>
      <c r="Q5" s="2"/>
      <c r="R5" s="2"/>
      <c r="S5" s="2"/>
      <c r="U5" s="22"/>
      <c r="V5" s="22"/>
      <c r="W5" s="36"/>
      <c r="X5" s="36"/>
      <c r="Y5" s="20"/>
    </row>
    <row r="6" spans="1:25">
      <c r="A6" s="42" t="s">
        <v>153</v>
      </c>
      <c r="B6" s="161">
        <v>2</v>
      </c>
      <c r="C6" s="160" t="s">
        <v>1374</v>
      </c>
      <c r="D6" s="160" t="s">
        <v>675</v>
      </c>
      <c r="E6" s="160"/>
      <c r="F6" s="160" t="s">
        <v>1989</v>
      </c>
      <c r="G6" s="160" t="s">
        <v>678</v>
      </c>
      <c r="H6" s="160"/>
      <c r="I6" s="160" t="s">
        <v>1988</v>
      </c>
      <c r="J6" s="2" t="s">
        <v>1113</v>
      </c>
      <c r="L6" s="21">
        <f>L7*B8</f>
        <v>20</v>
      </c>
      <c r="M6" s="21">
        <f t="shared" ref="M6:M9" si="0">S6-L6-N6-K6</f>
        <v>26</v>
      </c>
      <c r="N6" s="21">
        <f>N7*B8</f>
        <v>16</v>
      </c>
      <c r="O6" s="20"/>
      <c r="P6" s="20"/>
      <c r="Q6" s="20"/>
      <c r="R6" s="20"/>
      <c r="S6" s="21">
        <f>Y6*B6</f>
        <v>62</v>
      </c>
      <c r="W6">
        <v>16</v>
      </c>
      <c r="X6">
        <f>W6+8</f>
        <v>24</v>
      </c>
      <c r="Y6" s="20">
        <v>31</v>
      </c>
    </row>
    <row r="7" spans="1:25">
      <c r="A7" s="42"/>
      <c r="B7" s="161">
        <v>1</v>
      </c>
      <c r="C7" s="160" t="s">
        <v>677</v>
      </c>
      <c r="D7" s="160"/>
      <c r="E7" s="160"/>
      <c r="F7" s="160"/>
      <c r="G7" s="160"/>
      <c r="H7" s="160"/>
      <c r="I7" s="160"/>
      <c r="J7" s="2" t="s">
        <v>20</v>
      </c>
      <c r="L7" s="21">
        <v>10</v>
      </c>
      <c r="M7" s="21">
        <f t="shared" si="0"/>
        <v>13</v>
      </c>
      <c r="N7" s="21">
        <v>8</v>
      </c>
      <c r="O7" s="20"/>
      <c r="P7" s="20"/>
      <c r="Q7" s="20"/>
      <c r="R7" s="20"/>
      <c r="S7" s="21">
        <f>Y7*B7</f>
        <v>31</v>
      </c>
      <c r="W7">
        <v>16</v>
      </c>
      <c r="X7">
        <f>W7+8</f>
        <v>24</v>
      </c>
      <c r="Y7" s="20">
        <v>31</v>
      </c>
    </row>
    <row r="8" spans="1:25" s="11" customFormat="1">
      <c r="A8" s="42" t="s">
        <v>153</v>
      </c>
      <c r="B8" s="161">
        <v>2</v>
      </c>
      <c r="C8" s="160" t="s">
        <v>1375</v>
      </c>
      <c r="D8" s="160" t="s">
        <v>675</v>
      </c>
      <c r="E8" s="160"/>
      <c r="F8" s="160" t="s">
        <v>1989</v>
      </c>
      <c r="G8" s="160" t="s">
        <v>676</v>
      </c>
      <c r="H8" s="160"/>
      <c r="I8" s="160" t="s">
        <v>1989</v>
      </c>
      <c r="J8" s="2" t="s">
        <v>1113</v>
      </c>
      <c r="K8" s="21">
        <f>K9*B8</f>
        <v>8</v>
      </c>
      <c r="L8" s="21">
        <f>L9*B6</f>
        <v>8</v>
      </c>
      <c r="M8" s="21">
        <f t="shared" si="0"/>
        <v>0</v>
      </c>
      <c r="N8" s="21">
        <f>N9*B6</f>
        <v>16</v>
      </c>
      <c r="O8" s="20"/>
      <c r="P8" s="20"/>
      <c r="Q8" s="20"/>
      <c r="R8" s="20"/>
      <c r="S8" s="21">
        <f>Y8*B8</f>
        <v>32</v>
      </c>
      <c r="T8"/>
      <c r="U8" s="22"/>
      <c r="V8" s="22"/>
      <c r="W8">
        <v>4</v>
      </c>
      <c r="X8">
        <f>W8+8</f>
        <v>12</v>
      </c>
      <c r="Y8" s="20">
        <v>16</v>
      </c>
    </row>
    <row r="9" spans="1:25" s="11" customFormat="1">
      <c r="A9" s="42"/>
      <c r="B9" s="161">
        <v>1</v>
      </c>
      <c r="C9" s="160" t="s">
        <v>679</v>
      </c>
      <c r="D9" s="160"/>
      <c r="E9" s="160"/>
      <c r="F9" s="160"/>
      <c r="G9" s="160"/>
      <c r="H9" s="160"/>
      <c r="I9" s="160"/>
      <c r="J9" s="2" t="s">
        <v>20</v>
      </c>
      <c r="K9">
        <v>4</v>
      </c>
      <c r="L9" s="21">
        <v>4</v>
      </c>
      <c r="M9" s="21">
        <f t="shared" si="0"/>
        <v>0</v>
      </c>
      <c r="N9" s="21">
        <v>8</v>
      </c>
      <c r="O9" s="20"/>
      <c r="P9" s="20"/>
      <c r="Q9" s="20"/>
      <c r="R9" s="20"/>
      <c r="S9" s="21">
        <f>Y9*B9</f>
        <v>16</v>
      </c>
      <c r="T9"/>
      <c r="U9"/>
      <c r="V9"/>
      <c r="W9">
        <v>4</v>
      </c>
      <c r="X9">
        <f>W9+8</f>
        <v>12</v>
      </c>
      <c r="Y9" s="20">
        <v>16</v>
      </c>
    </row>
    <row r="10" spans="1:25">
      <c r="B10" s="160">
        <v>3</v>
      </c>
      <c r="C10" s="160" t="s">
        <v>1376</v>
      </c>
      <c r="D10" s="160" t="s">
        <v>675</v>
      </c>
      <c r="E10" s="160"/>
      <c r="F10" s="160" t="s">
        <v>1989</v>
      </c>
      <c r="G10" s="160" t="s">
        <v>680</v>
      </c>
      <c r="H10" s="160"/>
      <c r="I10" s="160" t="s">
        <v>1990</v>
      </c>
      <c r="J10" s="2" t="s">
        <v>1113</v>
      </c>
      <c r="L10" s="21">
        <f t="shared" ref="L10" si="1">L11*B10</f>
        <v>21</v>
      </c>
      <c r="M10" s="21">
        <f t="shared" ref="M10:M25" si="2">S10-L10-N10-K10</f>
        <v>57</v>
      </c>
      <c r="N10" s="21">
        <f t="shared" ref="N10" si="3">N11*B10</f>
        <v>24</v>
      </c>
      <c r="O10" s="20"/>
      <c r="P10" s="20"/>
      <c r="Q10" s="20"/>
      <c r="R10" s="20"/>
      <c r="S10" s="21">
        <f t="shared" ref="S10:S37" si="4">Y10*B10</f>
        <v>102</v>
      </c>
      <c r="W10">
        <v>18</v>
      </c>
      <c r="X10">
        <f t="shared" ref="X10:X21" si="5">W10+8</f>
        <v>26</v>
      </c>
      <c r="Y10" s="20">
        <v>34</v>
      </c>
    </row>
    <row r="11" spans="1:25">
      <c r="B11" s="160">
        <v>1</v>
      </c>
      <c r="C11" s="160" t="s">
        <v>681</v>
      </c>
      <c r="D11" s="160"/>
      <c r="E11" s="160"/>
      <c r="F11" s="160"/>
      <c r="G11" s="160"/>
      <c r="H11" s="160"/>
      <c r="I11" s="160"/>
      <c r="J11" s="2" t="s">
        <v>20</v>
      </c>
      <c r="L11" s="21">
        <v>7</v>
      </c>
      <c r="M11" s="21">
        <f t="shared" si="2"/>
        <v>19</v>
      </c>
      <c r="N11" s="21">
        <v>8</v>
      </c>
      <c r="O11" s="20"/>
      <c r="P11" s="20"/>
      <c r="Q11" s="20"/>
      <c r="R11" s="20"/>
      <c r="S11" s="21">
        <f t="shared" si="4"/>
        <v>34</v>
      </c>
      <c r="W11">
        <v>18</v>
      </c>
      <c r="X11">
        <f t="shared" si="5"/>
        <v>26</v>
      </c>
      <c r="Y11" s="20">
        <v>34</v>
      </c>
    </row>
    <row r="12" spans="1:25">
      <c r="B12" s="160">
        <v>3</v>
      </c>
      <c r="C12" s="160" t="s">
        <v>1377</v>
      </c>
      <c r="D12" s="160" t="s">
        <v>682</v>
      </c>
      <c r="E12" s="160"/>
      <c r="F12" s="160" t="s">
        <v>1989</v>
      </c>
      <c r="G12" s="160" t="s">
        <v>683</v>
      </c>
      <c r="H12" s="160"/>
      <c r="I12" s="160" t="s">
        <v>1991</v>
      </c>
      <c r="J12" s="2" t="s">
        <v>1113</v>
      </c>
      <c r="L12" s="21">
        <f t="shared" ref="L12" si="6">L13*B12</f>
        <v>21</v>
      </c>
      <c r="M12" s="21">
        <f t="shared" si="2"/>
        <v>48</v>
      </c>
      <c r="N12" s="21">
        <f t="shared" ref="N12" si="7">N13*B12</f>
        <v>24</v>
      </c>
      <c r="O12" s="20"/>
      <c r="P12" s="20"/>
      <c r="Q12" s="20"/>
      <c r="R12" s="20"/>
      <c r="S12" s="21">
        <f t="shared" si="4"/>
        <v>93</v>
      </c>
      <c r="W12">
        <v>16</v>
      </c>
      <c r="X12">
        <f t="shared" si="5"/>
        <v>24</v>
      </c>
      <c r="Y12" s="20">
        <v>31</v>
      </c>
    </row>
    <row r="13" spans="1:25">
      <c r="B13" s="160">
        <v>1</v>
      </c>
      <c r="C13" s="160" t="s">
        <v>684</v>
      </c>
      <c r="D13" s="160"/>
      <c r="E13" s="160"/>
      <c r="F13" s="160"/>
      <c r="G13" s="160"/>
      <c r="H13" s="160"/>
      <c r="I13" s="160"/>
      <c r="J13" s="2" t="s">
        <v>20</v>
      </c>
      <c r="L13" s="21">
        <v>7</v>
      </c>
      <c r="M13" s="21">
        <f t="shared" si="2"/>
        <v>16</v>
      </c>
      <c r="N13" s="21">
        <v>8</v>
      </c>
      <c r="O13" s="20"/>
      <c r="P13" s="20"/>
      <c r="Q13" s="20"/>
      <c r="R13" s="20"/>
      <c r="S13" s="21">
        <f t="shared" si="4"/>
        <v>31</v>
      </c>
      <c r="W13">
        <v>16</v>
      </c>
      <c r="X13">
        <f t="shared" si="5"/>
        <v>24</v>
      </c>
      <c r="Y13" s="20">
        <v>31</v>
      </c>
    </row>
    <row r="14" spans="1:25">
      <c r="B14" s="160">
        <v>3</v>
      </c>
      <c r="C14" s="160" t="s">
        <v>1378</v>
      </c>
      <c r="D14" s="160" t="s">
        <v>682</v>
      </c>
      <c r="E14" s="160"/>
      <c r="F14" s="160" t="s">
        <v>1989</v>
      </c>
      <c r="G14" s="160" t="s">
        <v>685</v>
      </c>
      <c r="H14" s="160"/>
      <c r="I14" s="160" t="s">
        <v>1992</v>
      </c>
      <c r="J14" s="2" t="s">
        <v>1113</v>
      </c>
      <c r="K14" s="21">
        <f>K15*B14</f>
        <v>12</v>
      </c>
      <c r="L14" s="21">
        <f t="shared" ref="L14" si="8">L15*B14</f>
        <v>9</v>
      </c>
      <c r="M14" s="21">
        <f t="shared" si="2"/>
        <v>63</v>
      </c>
      <c r="N14" s="21">
        <f t="shared" ref="N14" si="9">N15*B14</f>
        <v>24</v>
      </c>
      <c r="O14" s="20"/>
      <c r="P14" s="20"/>
      <c r="Q14" s="20"/>
      <c r="R14" s="20"/>
      <c r="S14" s="21">
        <f t="shared" si="4"/>
        <v>108</v>
      </c>
      <c r="W14">
        <v>20</v>
      </c>
      <c r="X14">
        <f t="shared" si="5"/>
        <v>28</v>
      </c>
      <c r="Y14" s="20">
        <v>36</v>
      </c>
    </row>
    <row r="15" spans="1:25">
      <c r="B15" s="160">
        <v>1</v>
      </c>
      <c r="C15" s="160" t="s">
        <v>708</v>
      </c>
      <c r="D15" s="160"/>
      <c r="E15" s="160"/>
      <c r="F15" s="160"/>
      <c r="G15" s="160"/>
      <c r="H15" s="160"/>
      <c r="I15" s="160"/>
      <c r="J15" s="2" t="s">
        <v>20</v>
      </c>
      <c r="K15">
        <v>4</v>
      </c>
      <c r="L15" s="21">
        <v>3</v>
      </c>
      <c r="M15" s="21">
        <f t="shared" si="2"/>
        <v>21</v>
      </c>
      <c r="N15" s="21">
        <v>8</v>
      </c>
      <c r="O15" s="20"/>
      <c r="P15" s="20"/>
      <c r="Q15" s="20"/>
      <c r="R15" s="20"/>
      <c r="S15" s="21">
        <f t="shared" si="4"/>
        <v>36</v>
      </c>
      <c r="W15">
        <v>20</v>
      </c>
      <c r="X15">
        <f t="shared" si="5"/>
        <v>28</v>
      </c>
      <c r="Y15" s="20">
        <v>36</v>
      </c>
    </row>
    <row r="16" spans="1:25">
      <c r="B16" s="160">
        <v>3</v>
      </c>
      <c r="C16" s="160" t="s">
        <v>1379</v>
      </c>
      <c r="D16" s="160" t="s">
        <v>686</v>
      </c>
      <c r="E16" s="160"/>
      <c r="F16" s="160" t="s">
        <v>1996</v>
      </c>
      <c r="G16" s="160" t="s">
        <v>687</v>
      </c>
      <c r="H16" s="160"/>
      <c r="I16" s="160" t="s">
        <v>1993</v>
      </c>
      <c r="J16" s="2" t="s">
        <v>1113</v>
      </c>
      <c r="L16" s="21">
        <f t="shared" ref="L16" si="10">L17*B16</f>
        <v>21</v>
      </c>
      <c r="M16" s="21">
        <f t="shared" si="2"/>
        <v>126</v>
      </c>
      <c r="N16" s="21">
        <f t="shared" ref="N16" si="11">N17*B16</f>
        <v>24</v>
      </c>
      <c r="O16" s="20"/>
      <c r="P16" s="20"/>
      <c r="Q16" s="20"/>
      <c r="R16" s="20"/>
      <c r="S16" s="21">
        <f t="shared" si="4"/>
        <v>171</v>
      </c>
      <c r="W16">
        <v>36</v>
      </c>
      <c r="X16">
        <f t="shared" si="5"/>
        <v>44</v>
      </c>
      <c r="Y16" s="20">
        <v>57</v>
      </c>
    </row>
    <row r="17" spans="1:25">
      <c r="B17" s="160">
        <v>1</v>
      </c>
      <c r="C17" s="160" t="s">
        <v>688</v>
      </c>
      <c r="D17" s="160"/>
      <c r="E17" s="160"/>
      <c r="F17" s="160"/>
      <c r="G17" s="160"/>
      <c r="H17" s="160"/>
      <c r="I17" s="160"/>
      <c r="J17" s="2" t="s">
        <v>20</v>
      </c>
      <c r="L17" s="21">
        <v>7</v>
      </c>
      <c r="M17" s="21">
        <f t="shared" si="2"/>
        <v>42</v>
      </c>
      <c r="N17" s="21">
        <v>8</v>
      </c>
      <c r="O17" s="20"/>
      <c r="P17" s="20"/>
      <c r="Q17" s="20"/>
      <c r="R17" s="20"/>
      <c r="S17" s="21">
        <f t="shared" si="4"/>
        <v>57</v>
      </c>
      <c r="W17">
        <v>36</v>
      </c>
      <c r="X17">
        <f t="shared" si="5"/>
        <v>44</v>
      </c>
      <c r="Y17" s="20">
        <v>57</v>
      </c>
    </row>
    <row r="18" spans="1:25">
      <c r="B18" s="160">
        <v>3</v>
      </c>
      <c r="C18" s="160" t="s">
        <v>1380</v>
      </c>
      <c r="D18" s="160" t="s">
        <v>686</v>
      </c>
      <c r="E18" s="160"/>
      <c r="F18" s="160" t="s">
        <v>1996</v>
      </c>
      <c r="G18" s="160" t="s">
        <v>689</v>
      </c>
      <c r="H18" s="160"/>
      <c r="I18" s="160" t="s">
        <v>1994</v>
      </c>
      <c r="J18" s="2" t="s">
        <v>1113</v>
      </c>
      <c r="L18" s="21">
        <f t="shared" ref="L18" si="12">L19*B18</f>
        <v>21</v>
      </c>
      <c r="M18" s="21">
        <f t="shared" si="2"/>
        <v>102</v>
      </c>
      <c r="N18" s="21">
        <f t="shared" ref="N18" si="13">N19*B18</f>
        <v>24</v>
      </c>
      <c r="O18" s="20"/>
      <c r="P18" s="20"/>
      <c r="Q18" s="20"/>
      <c r="R18" s="20"/>
      <c r="S18" s="21">
        <f t="shared" si="4"/>
        <v>147</v>
      </c>
      <c r="W18">
        <v>29</v>
      </c>
      <c r="X18">
        <f t="shared" si="5"/>
        <v>37</v>
      </c>
      <c r="Y18" s="20">
        <v>49</v>
      </c>
    </row>
    <row r="19" spans="1:25">
      <c r="B19" s="160">
        <v>1</v>
      </c>
      <c r="C19" s="160" t="s">
        <v>690</v>
      </c>
      <c r="D19" s="160"/>
      <c r="E19" s="160"/>
      <c r="F19" s="160"/>
      <c r="G19" s="160"/>
      <c r="H19" s="160"/>
      <c r="I19" s="160"/>
      <c r="J19" s="2" t="s">
        <v>20</v>
      </c>
      <c r="L19" s="21">
        <v>7</v>
      </c>
      <c r="M19" s="21">
        <f t="shared" si="2"/>
        <v>34</v>
      </c>
      <c r="N19" s="21">
        <v>8</v>
      </c>
      <c r="O19" s="20"/>
      <c r="P19" s="20"/>
      <c r="Q19" s="20"/>
      <c r="R19" s="20"/>
      <c r="S19" s="21">
        <f t="shared" si="4"/>
        <v>49</v>
      </c>
      <c r="W19">
        <v>29</v>
      </c>
      <c r="X19">
        <f t="shared" si="5"/>
        <v>37</v>
      </c>
      <c r="Y19" s="20">
        <v>49</v>
      </c>
    </row>
    <row r="20" spans="1:25">
      <c r="A20" s="42"/>
      <c r="B20" s="161">
        <v>2</v>
      </c>
      <c r="C20" s="161" t="s">
        <v>1634</v>
      </c>
      <c r="D20" s="161" t="s">
        <v>691</v>
      </c>
      <c r="E20" s="161"/>
      <c r="F20" s="160" t="s">
        <v>1996</v>
      </c>
      <c r="G20" s="161" t="s">
        <v>692</v>
      </c>
      <c r="H20" s="161"/>
      <c r="I20" s="161" t="s">
        <v>1995</v>
      </c>
      <c r="J20" s="18" t="s">
        <v>1113</v>
      </c>
      <c r="K20" s="21">
        <f>K21*B20</f>
        <v>8</v>
      </c>
      <c r="L20" s="21">
        <f t="shared" ref="L20" si="14">L21*B20</f>
        <v>12</v>
      </c>
      <c r="M20" s="21">
        <f t="shared" si="2"/>
        <v>114</v>
      </c>
      <c r="N20" s="21">
        <f t="shared" ref="N20" si="15">N21*B20</f>
        <v>16</v>
      </c>
      <c r="O20" s="20"/>
      <c r="P20" s="20"/>
      <c r="Q20" s="20"/>
      <c r="R20" s="20"/>
      <c r="S20" s="21">
        <f t="shared" si="4"/>
        <v>150</v>
      </c>
      <c r="W20">
        <v>50</v>
      </c>
      <c r="X20">
        <f t="shared" si="5"/>
        <v>58</v>
      </c>
      <c r="Y20" s="20">
        <v>75</v>
      </c>
    </row>
    <row r="21" spans="1:25">
      <c r="A21" s="42"/>
      <c r="B21" s="161">
        <v>1</v>
      </c>
      <c r="C21" s="161" t="s">
        <v>1635</v>
      </c>
      <c r="D21" s="161"/>
      <c r="E21" s="161"/>
      <c r="F21" s="161"/>
      <c r="G21" s="161"/>
      <c r="H21" s="161"/>
      <c r="I21" s="161"/>
      <c r="J21" s="18" t="s">
        <v>20</v>
      </c>
      <c r="K21">
        <v>4</v>
      </c>
      <c r="L21" s="21">
        <v>6</v>
      </c>
      <c r="M21" s="21">
        <f t="shared" si="2"/>
        <v>57</v>
      </c>
      <c r="N21" s="21">
        <v>8</v>
      </c>
      <c r="O21" s="20"/>
      <c r="P21" s="20"/>
      <c r="Q21" s="20"/>
      <c r="R21" s="20"/>
      <c r="S21" s="21">
        <f t="shared" si="4"/>
        <v>75</v>
      </c>
      <c r="W21">
        <v>50</v>
      </c>
      <c r="X21">
        <f t="shared" si="5"/>
        <v>58</v>
      </c>
      <c r="Y21" s="20">
        <v>75</v>
      </c>
    </row>
    <row r="22" spans="1:25">
      <c r="A22" s="42" t="s">
        <v>153</v>
      </c>
      <c r="B22" s="161">
        <v>2</v>
      </c>
      <c r="C22" s="161" t="s">
        <v>2155</v>
      </c>
      <c r="D22" s="161" t="s">
        <v>691</v>
      </c>
      <c r="E22" s="161"/>
      <c r="F22" s="160" t="s">
        <v>1996</v>
      </c>
      <c r="G22" s="161" t="s">
        <v>2154</v>
      </c>
      <c r="H22" s="161"/>
      <c r="I22" s="161" t="s">
        <v>1996</v>
      </c>
      <c r="J22" s="18" t="s">
        <v>1113</v>
      </c>
      <c r="K22" s="21">
        <f>K23*B22</f>
        <v>8</v>
      </c>
      <c r="L22" s="21">
        <f>L23*B22</f>
        <v>8</v>
      </c>
      <c r="M22" s="21">
        <f t="shared" si="2"/>
        <v>0</v>
      </c>
      <c r="N22" s="21">
        <f>N23*B22</f>
        <v>16</v>
      </c>
      <c r="O22" s="20"/>
      <c r="P22" s="20"/>
      <c r="Q22" s="20"/>
      <c r="R22" s="20"/>
      <c r="S22" s="21">
        <f t="shared" si="4"/>
        <v>32</v>
      </c>
      <c r="W22">
        <v>4</v>
      </c>
      <c r="X22">
        <f>W22+8</f>
        <v>12</v>
      </c>
      <c r="Y22" s="20">
        <v>16</v>
      </c>
    </row>
    <row r="23" spans="1:25">
      <c r="A23" s="42"/>
      <c r="B23" s="161">
        <v>1</v>
      </c>
      <c r="C23" s="161" t="s">
        <v>2156</v>
      </c>
      <c r="D23" s="161"/>
      <c r="E23" s="161"/>
      <c r="F23" s="161"/>
      <c r="G23" s="161"/>
      <c r="H23" s="161"/>
      <c r="I23" s="161"/>
      <c r="J23" s="18" t="s">
        <v>20</v>
      </c>
      <c r="K23">
        <v>4</v>
      </c>
      <c r="L23" s="21">
        <v>4</v>
      </c>
      <c r="M23" s="21">
        <f t="shared" si="2"/>
        <v>0</v>
      </c>
      <c r="N23" s="21">
        <v>8</v>
      </c>
      <c r="O23" s="20"/>
      <c r="P23" s="20"/>
      <c r="Q23" s="20"/>
      <c r="R23" s="20"/>
      <c r="S23" s="21">
        <f t="shared" si="4"/>
        <v>16</v>
      </c>
      <c r="W23">
        <v>4</v>
      </c>
      <c r="X23">
        <f>W23+8</f>
        <v>12</v>
      </c>
      <c r="Y23" s="20">
        <v>16</v>
      </c>
    </row>
    <row r="24" spans="1:25">
      <c r="B24" s="160">
        <v>3</v>
      </c>
      <c r="C24" s="160" t="s">
        <v>2157</v>
      </c>
      <c r="D24" s="163" t="s">
        <v>691</v>
      </c>
      <c r="E24" s="160"/>
      <c r="F24" s="160" t="s">
        <v>1996</v>
      </c>
      <c r="G24" s="160" t="s">
        <v>693</v>
      </c>
      <c r="H24" s="160"/>
      <c r="I24" s="160" t="s">
        <v>1997</v>
      </c>
      <c r="J24" s="2" t="s">
        <v>1113</v>
      </c>
      <c r="K24" s="21">
        <f>K25*B24</f>
        <v>12</v>
      </c>
      <c r="L24" s="21">
        <f t="shared" ref="L24" si="16">L25*B24</f>
        <v>9</v>
      </c>
      <c r="M24" s="21">
        <f t="shared" si="2"/>
        <v>33</v>
      </c>
      <c r="N24" s="21">
        <f t="shared" ref="N24" si="17">N25*B24</f>
        <v>24</v>
      </c>
      <c r="O24" s="20"/>
      <c r="P24" s="20"/>
      <c r="Q24" s="20"/>
      <c r="R24" s="20"/>
      <c r="S24" s="21">
        <f t="shared" ref="S24:S25" si="18">Y24*B24</f>
        <v>78</v>
      </c>
      <c r="W24">
        <v>11</v>
      </c>
      <c r="X24">
        <f t="shared" ref="X24:X27" si="19">W24+8</f>
        <v>19</v>
      </c>
      <c r="Y24" s="20">
        <v>26</v>
      </c>
    </row>
    <row r="25" spans="1:25">
      <c r="B25" s="160">
        <v>1</v>
      </c>
      <c r="C25" s="160" t="s">
        <v>2158</v>
      </c>
      <c r="D25" s="160"/>
      <c r="E25" s="160"/>
      <c r="F25" s="160"/>
      <c r="G25" s="160"/>
      <c r="H25" s="160"/>
      <c r="I25" s="160"/>
      <c r="J25" s="2" t="s">
        <v>20</v>
      </c>
      <c r="K25">
        <v>4</v>
      </c>
      <c r="L25" s="21">
        <v>3</v>
      </c>
      <c r="M25" s="21">
        <f t="shared" si="2"/>
        <v>11</v>
      </c>
      <c r="N25" s="21">
        <v>8</v>
      </c>
      <c r="O25" s="20"/>
      <c r="P25" s="20"/>
      <c r="Q25" s="20"/>
      <c r="R25" s="20"/>
      <c r="S25" s="21">
        <f t="shared" si="18"/>
        <v>26</v>
      </c>
      <c r="W25">
        <v>11</v>
      </c>
      <c r="X25">
        <f t="shared" si="19"/>
        <v>19</v>
      </c>
      <c r="Y25" s="20">
        <v>26</v>
      </c>
    </row>
    <row r="26" spans="1:25" s="22" customFormat="1">
      <c r="A26" s="38"/>
      <c r="B26" s="163">
        <v>1</v>
      </c>
      <c r="C26" s="163" t="s">
        <v>1636</v>
      </c>
      <c r="D26" s="163" t="s">
        <v>695</v>
      </c>
      <c r="E26" s="163"/>
      <c r="F26" s="160" t="s">
        <v>1989</v>
      </c>
      <c r="G26" s="163" t="s">
        <v>1609</v>
      </c>
      <c r="H26" s="163"/>
      <c r="I26" s="160" t="s">
        <v>1989</v>
      </c>
      <c r="J26" s="15" t="s">
        <v>1113</v>
      </c>
      <c r="K26" s="93"/>
      <c r="L26" s="122"/>
      <c r="M26" s="122">
        <f t="shared" ref="M26:M27" si="20">S26-K26-L26-N26</f>
        <v>7</v>
      </c>
      <c r="N26" s="122">
        <v>8</v>
      </c>
      <c r="O26" s="93"/>
      <c r="P26" s="93"/>
      <c r="Q26" s="93"/>
      <c r="R26" s="93"/>
      <c r="S26" s="122">
        <f>Y26*B26</f>
        <v>15</v>
      </c>
      <c r="W26" s="22">
        <v>5</v>
      </c>
      <c r="X26" s="22">
        <f t="shared" si="19"/>
        <v>13</v>
      </c>
      <c r="Y26" s="22">
        <v>15</v>
      </c>
    </row>
    <row r="27" spans="1:25" s="22" customFormat="1">
      <c r="A27" s="38"/>
      <c r="B27" s="163">
        <v>1</v>
      </c>
      <c r="C27" s="163" t="s">
        <v>1637</v>
      </c>
      <c r="D27" s="163" t="s">
        <v>698</v>
      </c>
      <c r="E27" s="163"/>
      <c r="F27" s="160" t="s">
        <v>1996</v>
      </c>
      <c r="G27" s="163" t="s">
        <v>1609</v>
      </c>
      <c r="H27" s="163"/>
      <c r="I27" s="160" t="s">
        <v>1996</v>
      </c>
      <c r="J27" s="15" t="s">
        <v>1113</v>
      </c>
      <c r="K27" s="93"/>
      <c r="L27" s="122"/>
      <c r="M27" s="122">
        <f t="shared" si="20"/>
        <v>7</v>
      </c>
      <c r="N27" s="122">
        <v>8</v>
      </c>
      <c r="O27" s="93"/>
      <c r="P27" s="93"/>
      <c r="Q27" s="93"/>
      <c r="R27" s="93"/>
      <c r="S27" s="122">
        <f>Y27*B27</f>
        <v>15</v>
      </c>
      <c r="W27" s="22">
        <v>5</v>
      </c>
      <c r="X27" s="22">
        <f t="shared" si="19"/>
        <v>13</v>
      </c>
      <c r="Y27" s="22">
        <v>15</v>
      </c>
    </row>
    <row r="28" spans="1:25">
      <c r="B28" s="161">
        <v>3</v>
      </c>
      <c r="C28" s="160" t="s">
        <v>1381</v>
      </c>
      <c r="D28" s="160" t="s">
        <v>694</v>
      </c>
      <c r="E28" s="160"/>
      <c r="F28" s="160" t="s">
        <v>1989</v>
      </c>
      <c r="G28" s="160" t="s">
        <v>695</v>
      </c>
      <c r="H28" s="160"/>
      <c r="I28" s="160" t="s">
        <v>1989</v>
      </c>
      <c r="J28" s="15" t="s">
        <v>1595</v>
      </c>
      <c r="L28" s="11"/>
      <c r="M28" s="11"/>
      <c r="N28" s="11">
        <f>S28</f>
        <v>6</v>
      </c>
      <c r="S28" s="21">
        <f t="shared" si="4"/>
        <v>6</v>
      </c>
      <c r="W28" s="14"/>
      <c r="X28" s="14"/>
      <c r="Y28" s="20">
        <v>2</v>
      </c>
    </row>
    <row r="29" spans="1:25">
      <c r="B29" s="161">
        <v>3</v>
      </c>
      <c r="C29" s="160" t="s">
        <v>696</v>
      </c>
      <c r="D29" s="160" t="s">
        <v>697</v>
      </c>
      <c r="E29" s="160"/>
      <c r="F29" s="160" t="s">
        <v>1996</v>
      </c>
      <c r="G29" s="160" t="s">
        <v>698</v>
      </c>
      <c r="H29" s="160"/>
      <c r="I29" s="160" t="s">
        <v>1996</v>
      </c>
      <c r="J29" s="15" t="s">
        <v>1595</v>
      </c>
      <c r="L29" s="11"/>
      <c r="M29" s="11"/>
      <c r="N29" s="11">
        <f t="shared" ref="N29:N37" si="21">S29</f>
        <v>9</v>
      </c>
      <c r="S29" s="21">
        <f t="shared" si="4"/>
        <v>9</v>
      </c>
      <c r="W29" s="14"/>
      <c r="X29" s="14"/>
      <c r="Y29" s="20">
        <v>3</v>
      </c>
    </row>
    <row r="30" spans="1:25">
      <c r="B30" s="161">
        <v>1</v>
      </c>
      <c r="C30" s="160" t="s">
        <v>1639</v>
      </c>
      <c r="D30" s="160" t="s">
        <v>699</v>
      </c>
      <c r="E30" s="160"/>
      <c r="F30" s="160" t="s">
        <v>1989</v>
      </c>
      <c r="G30" s="160" t="s">
        <v>1638</v>
      </c>
      <c r="H30" s="160"/>
      <c r="I30" s="160" t="s">
        <v>1989</v>
      </c>
      <c r="J30" s="2" t="s">
        <v>20</v>
      </c>
      <c r="L30" s="21"/>
      <c r="M30" s="21"/>
      <c r="N30" s="21">
        <f t="shared" si="21"/>
        <v>2</v>
      </c>
      <c r="O30" s="20"/>
      <c r="P30" s="20"/>
      <c r="Q30" s="20"/>
      <c r="R30" s="20"/>
      <c r="S30" s="21">
        <f t="shared" si="4"/>
        <v>2</v>
      </c>
      <c r="Y30" s="20">
        <v>2</v>
      </c>
    </row>
    <row r="31" spans="1:25">
      <c r="B31" s="161">
        <v>1</v>
      </c>
      <c r="C31" s="160" t="s">
        <v>1640</v>
      </c>
      <c r="D31" s="160" t="s">
        <v>700</v>
      </c>
      <c r="E31" s="160"/>
      <c r="F31" s="160" t="s">
        <v>1996</v>
      </c>
      <c r="G31" s="160" t="s">
        <v>1641</v>
      </c>
      <c r="H31" s="160"/>
      <c r="I31" s="160" t="s">
        <v>1996</v>
      </c>
      <c r="J31" s="2" t="s">
        <v>20</v>
      </c>
      <c r="L31" s="21"/>
      <c r="M31" s="21"/>
      <c r="N31" s="21">
        <f t="shared" si="21"/>
        <v>3</v>
      </c>
      <c r="O31" s="20"/>
      <c r="P31" s="20"/>
      <c r="Q31" s="20"/>
      <c r="R31" s="20"/>
      <c r="S31" s="21">
        <f t="shared" si="4"/>
        <v>3</v>
      </c>
      <c r="Y31" s="20">
        <v>3</v>
      </c>
    </row>
    <row r="32" spans="1:25">
      <c r="B32" s="161">
        <v>1</v>
      </c>
      <c r="C32" s="160" t="s">
        <v>701</v>
      </c>
      <c r="D32" s="160" t="s">
        <v>702</v>
      </c>
      <c r="E32" s="160"/>
      <c r="F32" s="160" t="s">
        <v>1989</v>
      </c>
      <c r="G32" s="160" t="s">
        <v>703</v>
      </c>
      <c r="H32" s="160"/>
      <c r="I32" s="160" t="s">
        <v>1989</v>
      </c>
      <c r="J32" s="2" t="s">
        <v>20</v>
      </c>
      <c r="L32" s="21"/>
      <c r="M32" s="21"/>
      <c r="N32" s="21">
        <f t="shared" si="21"/>
        <v>2</v>
      </c>
      <c r="O32" s="20"/>
      <c r="P32" s="20"/>
      <c r="Q32" s="20"/>
      <c r="R32" s="20"/>
      <c r="S32" s="21">
        <f t="shared" si="4"/>
        <v>2</v>
      </c>
      <c r="Y32" s="20">
        <v>2</v>
      </c>
    </row>
    <row r="33" spans="2:25">
      <c r="B33" s="161">
        <v>1</v>
      </c>
      <c r="C33" s="160" t="s">
        <v>704</v>
      </c>
      <c r="D33" s="160" t="s">
        <v>705</v>
      </c>
      <c r="E33" s="160"/>
      <c r="F33" s="160" t="s">
        <v>1996</v>
      </c>
      <c r="G33" s="160" t="s">
        <v>706</v>
      </c>
      <c r="H33" s="160"/>
      <c r="I33" s="160" t="s">
        <v>1996</v>
      </c>
      <c r="J33" s="2" t="s">
        <v>20</v>
      </c>
      <c r="L33" s="21"/>
      <c r="M33" s="21"/>
      <c r="N33" s="21">
        <f t="shared" si="21"/>
        <v>2</v>
      </c>
      <c r="O33" s="20"/>
      <c r="P33" s="20"/>
      <c r="Q33" s="20"/>
      <c r="R33" s="20"/>
      <c r="S33" s="21">
        <f t="shared" si="4"/>
        <v>2</v>
      </c>
      <c r="Y33" s="20">
        <v>2</v>
      </c>
    </row>
    <row r="34" spans="2:25">
      <c r="B34" s="161">
        <v>3</v>
      </c>
      <c r="C34" s="160" t="s">
        <v>1642</v>
      </c>
      <c r="D34" s="160" t="s">
        <v>1638</v>
      </c>
      <c r="E34" s="160"/>
      <c r="F34" s="160" t="s">
        <v>1989</v>
      </c>
      <c r="G34" s="160" t="s">
        <v>675</v>
      </c>
      <c r="H34" s="160"/>
      <c r="I34" s="160" t="s">
        <v>1989</v>
      </c>
      <c r="J34" s="2" t="s">
        <v>20</v>
      </c>
      <c r="L34" s="21"/>
      <c r="M34" s="21"/>
      <c r="N34" s="21">
        <f t="shared" si="21"/>
        <v>6</v>
      </c>
      <c r="O34" s="20"/>
      <c r="P34" s="20"/>
      <c r="Q34" s="20"/>
      <c r="R34" s="20"/>
      <c r="S34" s="21">
        <f t="shared" si="4"/>
        <v>6</v>
      </c>
      <c r="Y34" s="20">
        <v>2</v>
      </c>
    </row>
    <row r="35" spans="2:25">
      <c r="B35" s="161">
        <v>2</v>
      </c>
      <c r="C35" s="160" t="s">
        <v>1382</v>
      </c>
      <c r="D35" s="160" t="s">
        <v>1638</v>
      </c>
      <c r="E35" s="160"/>
      <c r="F35" s="160" t="s">
        <v>1989</v>
      </c>
      <c r="G35" s="160" t="s">
        <v>682</v>
      </c>
      <c r="H35" s="160"/>
      <c r="I35" s="160" t="s">
        <v>1989</v>
      </c>
      <c r="J35" s="2" t="s">
        <v>20</v>
      </c>
      <c r="L35" s="21"/>
      <c r="M35" s="21"/>
      <c r="N35" s="21">
        <f t="shared" si="21"/>
        <v>4</v>
      </c>
      <c r="O35" s="20"/>
      <c r="P35" s="20"/>
      <c r="Q35" s="20"/>
      <c r="R35" s="20"/>
      <c r="S35" s="21">
        <f t="shared" si="4"/>
        <v>4</v>
      </c>
      <c r="Y35" s="20">
        <v>2</v>
      </c>
    </row>
    <row r="36" spans="2:25">
      <c r="B36" s="161">
        <v>2</v>
      </c>
      <c r="C36" s="160" t="s">
        <v>1383</v>
      </c>
      <c r="D36" s="160" t="s">
        <v>1641</v>
      </c>
      <c r="E36" s="160"/>
      <c r="F36" s="160" t="s">
        <v>1996</v>
      </c>
      <c r="G36" s="160" t="s">
        <v>686</v>
      </c>
      <c r="H36" s="160"/>
      <c r="I36" s="160" t="s">
        <v>1996</v>
      </c>
      <c r="J36" s="2" t="s">
        <v>20</v>
      </c>
      <c r="L36" s="21"/>
      <c r="M36" s="21"/>
      <c r="N36" s="21">
        <f t="shared" si="21"/>
        <v>4</v>
      </c>
      <c r="O36" s="20"/>
      <c r="P36" s="20"/>
      <c r="Q36" s="20"/>
      <c r="R36" s="20"/>
      <c r="S36" s="21">
        <f t="shared" si="4"/>
        <v>4</v>
      </c>
      <c r="Y36" s="20">
        <v>2</v>
      </c>
    </row>
    <row r="37" spans="2:25">
      <c r="B37" s="161" t="s">
        <v>1966</v>
      </c>
      <c r="C37" s="160" t="s">
        <v>2159</v>
      </c>
      <c r="D37" s="160" t="s">
        <v>1641</v>
      </c>
      <c r="E37" s="160"/>
      <c r="F37" s="160" t="s">
        <v>1996</v>
      </c>
      <c r="G37" s="160" t="s">
        <v>691</v>
      </c>
      <c r="H37" s="160"/>
      <c r="I37" s="160" t="s">
        <v>1996</v>
      </c>
      <c r="J37" s="2" t="s">
        <v>20</v>
      </c>
      <c r="L37" s="21"/>
      <c r="M37" s="21"/>
      <c r="N37" s="21">
        <f t="shared" si="21"/>
        <v>6</v>
      </c>
      <c r="O37" s="20"/>
      <c r="P37" s="20"/>
      <c r="Q37" s="20"/>
      <c r="R37" s="20"/>
      <c r="S37" s="21">
        <f t="shared" si="4"/>
        <v>6</v>
      </c>
      <c r="Y37" s="20">
        <v>2</v>
      </c>
    </row>
    <row r="38" spans="2:25">
      <c r="J38" s="18" t="s">
        <v>1113</v>
      </c>
      <c r="K38" s="47">
        <f t="shared" ref="K38:S38" si="22">SUMIF($J$6:$J$37,$J$38,K6:K37)</f>
        <v>48</v>
      </c>
      <c r="L38" s="47">
        <f t="shared" si="22"/>
        <v>150</v>
      </c>
      <c r="M38" s="47">
        <f t="shared" si="22"/>
        <v>583</v>
      </c>
      <c r="N38" s="47">
        <f t="shared" si="22"/>
        <v>224</v>
      </c>
      <c r="O38" s="47">
        <f t="shared" si="22"/>
        <v>0</v>
      </c>
      <c r="P38" s="47">
        <f t="shared" si="22"/>
        <v>0</v>
      </c>
      <c r="Q38" s="47">
        <f t="shared" si="22"/>
        <v>0</v>
      </c>
      <c r="R38" s="47">
        <f t="shared" si="22"/>
        <v>0</v>
      </c>
      <c r="S38" s="47">
        <f t="shared" si="22"/>
        <v>1005</v>
      </c>
      <c r="T38" s="39"/>
    </row>
    <row r="39" spans="2:25">
      <c r="J39" s="18" t="s">
        <v>20</v>
      </c>
      <c r="K39" s="47">
        <f t="shared" ref="K39:S39" si="23">SUMIF($J$6:$J$37,$J$39,K6:K37)</f>
        <v>20</v>
      </c>
      <c r="L39" s="47">
        <f t="shared" si="23"/>
        <v>58</v>
      </c>
      <c r="M39" s="47">
        <f t="shared" si="23"/>
        <v>213</v>
      </c>
      <c r="N39" s="47">
        <f t="shared" si="23"/>
        <v>109</v>
      </c>
      <c r="O39" s="47">
        <f t="shared" si="23"/>
        <v>0</v>
      </c>
      <c r="P39" s="47">
        <f t="shared" si="23"/>
        <v>0</v>
      </c>
      <c r="Q39" s="47">
        <f t="shared" si="23"/>
        <v>0</v>
      </c>
      <c r="R39" s="47">
        <f t="shared" si="23"/>
        <v>0</v>
      </c>
      <c r="S39" s="47">
        <f t="shared" si="23"/>
        <v>400</v>
      </c>
      <c r="T39" s="39"/>
    </row>
    <row r="40" spans="2:25">
      <c r="J40" s="123" t="s">
        <v>1595</v>
      </c>
      <c r="K40" s="47">
        <f t="shared" ref="K40:S40" si="24">SUMIF($J$6:$J$37,$J$40,K6:K37)</f>
        <v>0</v>
      </c>
      <c r="L40" s="47">
        <f t="shared" si="24"/>
        <v>0</v>
      </c>
      <c r="M40" s="47">
        <f t="shared" si="24"/>
        <v>0</v>
      </c>
      <c r="N40" s="47">
        <f t="shared" si="24"/>
        <v>15</v>
      </c>
      <c r="O40" s="47">
        <f t="shared" si="24"/>
        <v>0</v>
      </c>
      <c r="P40" s="47">
        <f t="shared" si="24"/>
        <v>0</v>
      </c>
      <c r="Q40" s="47">
        <f t="shared" si="24"/>
        <v>0</v>
      </c>
      <c r="R40" s="47">
        <f t="shared" si="24"/>
        <v>0</v>
      </c>
      <c r="S40" s="47">
        <f t="shared" si="24"/>
        <v>15</v>
      </c>
      <c r="T40" s="39"/>
    </row>
    <row r="41" spans="2:25">
      <c r="J41" s="55"/>
      <c r="K41" s="38"/>
      <c r="L41" s="38"/>
      <c r="M41" s="38"/>
      <c r="N41" s="38"/>
      <c r="O41" s="38"/>
      <c r="P41" s="38"/>
      <c r="Q41" s="38"/>
      <c r="R41" s="38"/>
      <c r="S41" s="38"/>
    </row>
    <row r="42" spans="2:25">
      <c r="J42" s="55"/>
      <c r="K42" s="38"/>
      <c r="L42" s="38"/>
      <c r="M42" s="38"/>
      <c r="N42" s="38"/>
      <c r="O42" s="38"/>
      <c r="P42" s="38"/>
      <c r="Q42" s="38"/>
      <c r="R42" s="38"/>
      <c r="S42" s="38"/>
    </row>
    <row r="43" spans="2:25">
      <c r="J43" s="55"/>
      <c r="K43" s="38"/>
      <c r="L43" s="38"/>
      <c r="M43" s="38"/>
      <c r="N43" s="38"/>
      <c r="O43" s="38"/>
      <c r="P43" s="38"/>
      <c r="Q43" s="38"/>
      <c r="R43" s="38"/>
      <c r="S43" s="38"/>
    </row>
    <row r="44" spans="2:25">
      <c r="J44" s="55"/>
      <c r="K44" s="38"/>
      <c r="L44" s="38"/>
      <c r="M44" s="38"/>
      <c r="N44" s="38"/>
      <c r="O44" s="38"/>
      <c r="P44" s="38"/>
      <c r="Q44" s="38"/>
      <c r="R44" s="38"/>
      <c r="S44" s="38"/>
    </row>
    <row r="45" spans="2:25">
      <c r="J45" s="55"/>
      <c r="K45" s="38"/>
      <c r="L45" s="38"/>
      <c r="M45" s="38"/>
      <c r="N45" s="38"/>
      <c r="O45" s="38"/>
      <c r="P45" s="38"/>
      <c r="Q45" s="38"/>
      <c r="R45" s="38"/>
      <c r="S45" s="38"/>
    </row>
    <row r="46" spans="2:25">
      <c r="J46" s="55"/>
      <c r="K46" s="38"/>
      <c r="L46" s="38"/>
      <c r="M46" s="38"/>
      <c r="N46" s="38"/>
      <c r="O46" s="38"/>
      <c r="P46" s="38"/>
      <c r="Q46" s="38"/>
      <c r="R46" s="38"/>
      <c r="S46" s="38"/>
    </row>
    <row r="47" spans="2:25">
      <c r="J47" s="38"/>
      <c r="K47" s="38"/>
      <c r="L47" s="38"/>
      <c r="M47" s="38"/>
      <c r="N47" s="38"/>
      <c r="O47" s="38"/>
      <c r="P47" s="38"/>
      <c r="Q47" s="38"/>
      <c r="R47" s="38"/>
      <c r="S47" s="38"/>
    </row>
    <row r="48" spans="2:25">
      <c r="B48">
        <f>SUM(B6:B37)</f>
        <v>55</v>
      </c>
    </row>
    <row r="50" spans="1:7">
      <c r="A50" t="s">
        <v>1109</v>
      </c>
      <c r="B50">
        <f>B48*2+SUM(B6:B25)</f>
        <v>146</v>
      </c>
    </row>
    <row r="51" spans="1:7">
      <c r="A51" t="s">
        <v>1110</v>
      </c>
      <c r="B51">
        <f>(SUM(B6,B8,B10,B12,B14,B16,B18,B20,B22,B24,B26:B29))*2</f>
        <v>68</v>
      </c>
    </row>
    <row r="52" spans="1:7" ht="45">
      <c r="A52" s="132" t="s">
        <v>1794</v>
      </c>
      <c r="B52">
        <f>(SUM(B4,B6,B8,B10,B12,B14,B16,B18,B20,B22,B24:B25)*4)+(SUM(B5,B7,B9,B11,B13,B15,B17,B19,B21,B23))+(SUM(B26:B27))+(SUM(B28:B37)*2)</f>
        <v>153</v>
      </c>
    </row>
    <row r="53" spans="1:7" ht="75">
      <c r="A53" s="132" t="s">
        <v>2125</v>
      </c>
      <c r="B53" s="184" t="e">
        <f>(SUM(#REF!))*2</f>
        <v>#REF!</v>
      </c>
      <c r="G53" s="64"/>
    </row>
  </sheetData>
  <mergeCells count="19">
    <mergeCell ref="G1:I2"/>
    <mergeCell ref="J1:J4"/>
    <mergeCell ref="K1:R2"/>
    <mergeCell ref="S1:S4"/>
    <mergeCell ref="D3:D4"/>
    <mergeCell ref="E3:E4"/>
    <mergeCell ref="F3:F4"/>
    <mergeCell ref="G3:G4"/>
    <mergeCell ref="H3:H4"/>
    <mergeCell ref="P3:P4"/>
    <mergeCell ref="Q3:Q4"/>
    <mergeCell ref="R3:R4"/>
    <mergeCell ref="I3:I4"/>
    <mergeCell ref="K3:K4"/>
    <mergeCell ref="L3:L4"/>
    <mergeCell ref="M3:M4"/>
    <mergeCell ref="N3:N4"/>
    <mergeCell ref="O3:O4"/>
    <mergeCell ref="D1:F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Y53"/>
  <sheetViews>
    <sheetView zoomScale="70" zoomScaleNormal="70" workbookViewId="0">
      <selection activeCell="A40" sqref="A40:XFD40"/>
    </sheetView>
  </sheetViews>
  <sheetFormatPr defaultRowHeight="15"/>
  <cols>
    <col min="1" max="1" width="16.140625" customWidth="1"/>
    <col min="3" max="3" width="18.28515625" bestFit="1" customWidth="1"/>
    <col min="4" max="4" width="20.85546875" bestFit="1" customWidth="1"/>
    <col min="5" max="5" width="5.5703125" bestFit="1" customWidth="1"/>
    <col min="6" max="6" width="11.5703125" bestFit="1" customWidth="1"/>
    <col min="7" max="7" width="28.5703125" customWidth="1"/>
    <col min="8" max="8" width="5.5703125" bestFit="1" customWidth="1"/>
    <col min="9" max="9" width="11.5703125" bestFit="1" customWidth="1"/>
    <col min="10" max="10" width="31.85546875" customWidth="1"/>
    <col min="11" max="11" width="21.140625" bestFit="1" customWidth="1"/>
    <col min="12" max="12" width="12.85546875" bestFit="1" customWidth="1"/>
    <col min="13" max="13" width="22" bestFit="1" customWidth="1"/>
    <col min="14" max="14" width="15.42578125" bestFit="1" customWidth="1"/>
    <col min="15" max="18" width="2.28515625" bestFit="1" customWidth="1"/>
    <col min="19" max="19" width="23.5703125" bestFit="1" customWidth="1"/>
    <col min="20" max="20" width="5.28515625" bestFit="1" customWidth="1"/>
    <col min="23" max="24" width="16.5703125" customWidth="1"/>
    <col min="25" max="25" width="14.28515625" customWidth="1"/>
  </cols>
  <sheetData>
    <row r="1" spans="1:25" ht="15.75" thickTop="1">
      <c r="C1" s="30" t="s">
        <v>1</v>
      </c>
      <c r="D1" s="325" t="s">
        <v>2</v>
      </c>
      <c r="E1" s="326"/>
      <c r="F1" s="327"/>
      <c r="G1" s="325" t="s">
        <v>3</v>
      </c>
      <c r="H1" s="326"/>
      <c r="I1" s="327"/>
      <c r="J1" s="331" t="s">
        <v>4</v>
      </c>
      <c r="K1" s="325" t="s">
        <v>154</v>
      </c>
      <c r="L1" s="326"/>
      <c r="M1" s="326"/>
      <c r="N1" s="326"/>
      <c r="O1" s="326"/>
      <c r="P1" s="326"/>
      <c r="Q1" s="326"/>
      <c r="R1" s="327"/>
      <c r="S1" s="325" t="s">
        <v>0</v>
      </c>
      <c r="W1" s="29"/>
      <c r="X1" s="29"/>
    </row>
    <row r="2" spans="1:25" ht="15.75" thickBot="1">
      <c r="C2" s="8" t="s">
        <v>5</v>
      </c>
      <c r="D2" s="328"/>
      <c r="E2" s="329"/>
      <c r="F2" s="330"/>
      <c r="G2" s="328"/>
      <c r="H2" s="329"/>
      <c r="I2" s="330"/>
      <c r="J2" s="332"/>
      <c r="K2" s="328"/>
      <c r="L2" s="329"/>
      <c r="M2" s="329"/>
      <c r="N2" s="329"/>
      <c r="O2" s="329"/>
      <c r="P2" s="329"/>
      <c r="Q2" s="329"/>
      <c r="R2" s="330"/>
      <c r="S2" s="333"/>
      <c r="W2" s="32"/>
      <c r="X2" s="32"/>
    </row>
    <row r="3" spans="1:25" ht="15.75" thickTop="1">
      <c r="C3" s="8" t="s">
        <v>7</v>
      </c>
      <c r="D3" s="331" t="s">
        <v>8</v>
      </c>
      <c r="E3" s="331" t="s">
        <v>9</v>
      </c>
      <c r="F3" s="331" t="s">
        <v>10</v>
      </c>
      <c r="G3" s="331" t="s">
        <v>8</v>
      </c>
      <c r="H3" s="331" t="s">
        <v>9</v>
      </c>
      <c r="I3" s="331" t="s">
        <v>10</v>
      </c>
      <c r="J3" s="332"/>
      <c r="K3" s="331" t="s">
        <v>1085</v>
      </c>
      <c r="L3" s="331" t="s">
        <v>11</v>
      </c>
      <c r="M3" s="331" t="s">
        <v>155</v>
      </c>
      <c r="N3" s="331" t="s">
        <v>12</v>
      </c>
      <c r="O3" s="331" t="s">
        <v>13</v>
      </c>
      <c r="P3" s="331" t="s">
        <v>13</v>
      </c>
      <c r="Q3" s="331" t="s">
        <v>13</v>
      </c>
      <c r="R3" s="331" t="s">
        <v>13</v>
      </c>
      <c r="S3" s="333"/>
      <c r="W3" s="28"/>
      <c r="X3" s="28"/>
    </row>
    <row r="4" spans="1:25">
      <c r="C4" s="35"/>
      <c r="D4" s="332"/>
      <c r="E4" s="332"/>
      <c r="F4" s="332"/>
      <c r="G4" s="332"/>
      <c r="H4" s="332"/>
      <c r="I4" s="332"/>
      <c r="J4" s="332"/>
      <c r="K4" s="332"/>
      <c r="L4" s="332"/>
      <c r="M4" s="332"/>
      <c r="N4" s="332"/>
      <c r="O4" s="332"/>
      <c r="P4" s="332"/>
      <c r="Q4" s="332"/>
      <c r="R4" s="332"/>
      <c r="S4" s="333"/>
      <c r="W4" s="28" t="s">
        <v>15</v>
      </c>
      <c r="X4" s="28" t="s">
        <v>16</v>
      </c>
      <c r="Y4" s="20" t="s">
        <v>149</v>
      </c>
    </row>
    <row r="5" spans="1:25">
      <c r="C5" s="142"/>
      <c r="D5" s="142"/>
      <c r="E5" s="142"/>
      <c r="F5" s="142"/>
      <c r="G5" s="142"/>
      <c r="H5" s="142"/>
      <c r="I5" s="142"/>
      <c r="J5" s="36" t="s">
        <v>709</v>
      </c>
      <c r="K5" s="2"/>
      <c r="L5" s="2"/>
      <c r="M5" s="2"/>
      <c r="N5" s="2"/>
      <c r="O5" s="2"/>
      <c r="P5" s="2"/>
      <c r="Q5" s="2"/>
      <c r="R5" s="2"/>
      <c r="S5" s="2"/>
      <c r="U5" s="22"/>
      <c r="V5" s="22"/>
      <c r="W5" s="36"/>
      <c r="X5" s="36"/>
      <c r="Y5" s="20"/>
    </row>
    <row r="6" spans="1:25">
      <c r="A6" s="42" t="s">
        <v>153</v>
      </c>
      <c r="B6" s="161">
        <v>2</v>
      </c>
      <c r="C6" s="161" t="s">
        <v>1384</v>
      </c>
      <c r="D6" s="161" t="s">
        <v>710</v>
      </c>
      <c r="E6" s="161"/>
      <c r="F6" s="161" t="s">
        <v>1999</v>
      </c>
      <c r="G6" s="161" t="s">
        <v>713</v>
      </c>
      <c r="H6" s="161"/>
      <c r="I6" s="161" t="s">
        <v>1998</v>
      </c>
      <c r="J6" s="18" t="s">
        <v>1113</v>
      </c>
      <c r="L6" s="21">
        <f>L7*B8</f>
        <v>20</v>
      </c>
      <c r="M6" s="21">
        <f t="shared" ref="M6:M9" si="0">S6-L6-N6-K6</f>
        <v>26</v>
      </c>
      <c r="N6" s="21">
        <f>N7*B8</f>
        <v>16</v>
      </c>
      <c r="O6" s="20"/>
      <c r="P6" s="20"/>
      <c r="Q6" s="20"/>
      <c r="R6" s="20"/>
      <c r="S6" s="21">
        <f>Y6*B6</f>
        <v>62</v>
      </c>
      <c r="W6">
        <v>16</v>
      </c>
      <c r="X6">
        <f>W6+8</f>
        <v>24</v>
      </c>
      <c r="Y6" s="20">
        <v>31</v>
      </c>
    </row>
    <row r="7" spans="1:25">
      <c r="A7" s="42"/>
      <c r="B7" s="161">
        <v>1</v>
      </c>
      <c r="C7" s="161" t="s">
        <v>712</v>
      </c>
      <c r="D7" s="161"/>
      <c r="E7" s="161"/>
      <c r="F7" s="161"/>
      <c r="G7" s="161"/>
      <c r="H7" s="161"/>
      <c r="I7" s="161"/>
      <c r="J7" s="18" t="s">
        <v>20</v>
      </c>
      <c r="L7" s="21">
        <v>10</v>
      </c>
      <c r="M7" s="21">
        <f t="shared" si="0"/>
        <v>13</v>
      </c>
      <c r="N7" s="21">
        <v>8</v>
      </c>
      <c r="O7" s="20"/>
      <c r="P7" s="20"/>
      <c r="Q7" s="20"/>
      <c r="R7" s="20"/>
      <c r="S7" s="21">
        <f>Y7*B7</f>
        <v>31</v>
      </c>
      <c r="W7">
        <v>16</v>
      </c>
      <c r="X7">
        <f>W7+8</f>
        <v>24</v>
      </c>
      <c r="Y7" s="20">
        <v>31</v>
      </c>
    </row>
    <row r="8" spans="1:25">
      <c r="A8" s="42" t="s">
        <v>153</v>
      </c>
      <c r="B8" s="161">
        <v>2</v>
      </c>
      <c r="C8" s="161" t="s">
        <v>1385</v>
      </c>
      <c r="D8" s="161" t="s">
        <v>710</v>
      </c>
      <c r="E8" s="161"/>
      <c r="F8" s="161" t="s">
        <v>1999</v>
      </c>
      <c r="G8" s="161" t="s">
        <v>711</v>
      </c>
      <c r="H8" s="161"/>
      <c r="I8" s="161" t="s">
        <v>1999</v>
      </c>
      <c r="J8" s="18" t="s">
        <v>1113</v>
      </c>
      <c r="K8" s="21">
        <f>K9*B8</f>
        <v>8</v>
      </c>
      <c r="L8" s="21">
        <f>L9*B6</f>
        <v>8</v>
      </c>
      <c r="M8" s="21">
        <f t="shared" si="0"/>
        <v>0</v>
      </c>
      <c r="N8" s="21">
        <f>N9*B6</f>
        <v>16</v>
      </c>
      <c r="O8" s="20"/>
      <c r="P8" s="20"/>
      <c r="Q8" s="20"/>
      <c r="R8" s="20"/>
      <c r="S8" s="21">
        <f>Y8*B8</f>
        <v>32</v>
      </c>
      <c r="U8" s="22"/>
      <c r="V8" s="22"/>
      <c r="W8">
        <v>4</v>
      </c>
      <c r="X8">
        <f>W8+8</f>
        <v>12</v>
      </c>
      <c r="Y8" s="20">
        <v>16</v>
      </c>
    </row>
    <row r="9" spans="1:25">
      <c r="A9" s="42"/>
      <c r="B9" s="161">
        <v>1</v>
      </c>
      <c r="C9" s="161" t="s">
        <v>714</v>
      </c>
      <c r="D9" s="161"/>
      <c r="E9" s="161"/>
      <c r="F9" s="161"/>
      <c r="G9" s="161"/>
      <c r="H9" s="161"/>
      <c r="I9" s="161"/>
      <c r="J9" s="18" t="s">
        <v>20</v>
      </c>
      <c r="K9">
        <v>4</v>
      </c>
      <c r="L9" s="21">
        <v>4</v>
      </c>
      <c r="M9" s="21">
        <f t="shared" si="0"/>
        <v>0</v>
      </c>
      <c r="N9" s="21">
        <v>8</v>
      </c>
      <c r="O9" s="20"/>
      <c r="P9" s="20"/>
      <c r="Q9" s="20"/>
      <c r="R9" s="20"/>
      <c r="S9" s="21">
        <f>Y9*B9</f>
        <v>16</v>
      </c>
      <c r="W9">
        <v>4</v>
      </c>
      <c r="X9">
        <f>W9+8</f>
        <v>12</v>
      </c>
      <c r="Y9" s="20">
        <v>16</v>
      </c>
    </row>
    <row r="10" spans="1:25">
      <c r="B10" s="160">
        <v>3</v>
      </c>
      <c r="C10" s="160" t="s">
        <v>1386</v>
      </c>
      <c r="D10" s="160" t="s">
        <v>710</v>
      </c>
      <c r="E10" s="160"/>
      <c r="F10" s="161" t="s">
        <v>1999</v>
      </c>
      <c r="G10" s="160" t="s">
        <v>715</v>
      </c>
      <c r="H10" s="160"/>
      <c r="I10" s="160" t="s">
        <v>2000</v>
      </c>
      <c r="J10" s="2" t="s">
        <v>1113</v>
      </c>
      <c r="L10" s="21">
        <f t="shared" ref="L10" si="1">L11*B10</f>
        <v>21</v>
      </c>
      <c r="M10" s="21">
        <f t="shared" ref="M10:M25" si="2">S10-L10-N10-K10</f>
        <v>57</v>
      </c>
      <c r="N10" s="21">
        <f>N11*B10</f>
        <v>24</v>
      </c>
      <c r="O10" s="20"/>
      <c r="P10" s="20"/>
      <c r="Q10" s="20"/>
      <c r="R10" s="20"/>
      <c r="S10" s="21">
        <f t="shared" ref="S10:S37" si="3">Y10*B10</f>
        <v>102</v>
      </c>
      <c r="W10">
        <v>18</v>
      </c>
      <c r="X10">
        <f t="shared" ref="X10:X21" si="4">W10+8</f>
        <v>26</v>
      </c>
      <c r="Y10" s="20">
        <v>34</v>
      </c>
    </row>
    <row r="11" spans="1:25">
      <c r="B11" s="160">
        <v>1</v>
      </c>
      <c r="C11" s="160" t="s">
        <v>716</v>
      </c>
      <c r="D11" s="160"/>
      <c r="E11" s="160"/>
      <c r="F11" s="160"/>
      <c r="G11" s="160"/>
      <c r="H11" s="160"/>
      <c r="I11" s="160"/>
      <c r="J11" s="2" t="s">
        <v>20</v>
      </c>
      <c r="L11" s="21">
        <v>7</v>
      </c>
      <c r="M11" s="21">
        <f t="shared" si="2"/>
        <v>19</v>
      </c>
      <c r="N11" s="21">
        <v>8</v>
      </c>
      <c r="O11" s="20"/>
      <c r="P11" s="20"/>
      <c r="Q11" s="20"/>
      <c r="R11" s="20"/>
      <c r="S11" s="21">
        <f t="shared" si="3"/>
        <v>34</v>
      </c>
      <c r="W11">
        <v>18</v>
      </c>
      <c r="X11">
        <f t="shared" si="4"/>
        <v>26</v>
      </c>
      <c r="Y11" s="20">
        <v>34</v>
      </c>
    </row>
    <row r="12" spans="1:25">
      <c r="B12" s="160">
        <v>3</v>
      </c>
      <c r="C12" s="160" t="s">
        <v>1387</v>
      </c>
      <c r="D12" s="160" t="s">
        <v>717</v>
      </c>
      <c r="E12" s="160"/>
      <c r="F12" s="161" t="s">
        <v>1999</v>
      </c>
      <c r="G12" s="160" t="s">
        <v>718</v>
      </c>
      <c r="H12" s="160"/>
      <c r="I12" s="160" t="s">
        <v>2001</v>
      </c>
      <c r="J12" s="2" t="s">
        <v>1113</v>
      </c>
      <c r="L12" s="21">
        <f t="shared" ref="L12" si="5">L13*B12</f>
        <v>21</v>
      </c>
      <c r="M12" s="21">
        <f t="shared" si="2"/>
        <v>48</v>
      </c>
      <c r="N12" s="21">
        <f t="shared" ref="N12" si="6">N13*B12</f>
        <v>24</v>
      </c>
      <c r="O12" s="20"/>
      <c r="P12" s="20"/>
      <c r="Q12" s="20"/>
      <c r="R12" s="20"/>
      <c r="S12" s="21">
        <f t="shared" si="3"/>
        <v>93</v>
      </c>
      <c r="W12">
        <v>16</v>
      </c>
      <c r="X12">
        <f t="shared" si="4"/>
        <v>24</v>
      </c>
      <c r="Y12" s="20">
        <v>31</v>
      </c>
    </row>
    <row r="13" spans="1:25">
      <c r="B13" s="160">
        <v>1</v>
      </c>
      <c r="C13" s="160" t="s">
        <v>719</v>
      </c>
      <c r="D13" s="160"/>
      <c r="E13" s="160"/>
      <c r="F13" s="160"/>
      <c r="G13" s="160"/>
      <c r="H13" s="160"/>
      <c r="I13" s="160"/>
      <c r="J13" s="2" t="s">
        <v>20</v>
      </c>
      <c r="L13" s="21">
        <v>7</v>
      </c>
      <c r="M13" s="21">
        <f t="shared" si="2"/>
        <v>16</v>
      </c>
      <c r="N13" s="21">
        <v>8</v>
      </c>
      <c r="O13" s="20"/>
      <c r="P13" s="20"/>
      <c r="Q13" s="20"/>
      <c r="R13" s="20"/>
      <c r="S13" s="21">
        <f t="shared" si="3"/>
        <v>31</v>
      </c>
      <c r="W13">
        <v>16</v>
      </c>
      <c r="X13">
        <f t="shared" si="4"/>
        <v>24</v>
      </c>
      <c r="Y13" s="20">
        <v>31</v>
      </c>
    </row>
    <row r="14" spans="1:25">
      <c r="B14" s="160">
        <v>3</v>
      </c>
      <c r="C14" s="160" t="s">
        <v>1388</v>
      </c>
      <c r="D14" s="160" t="s">
        <v>717</v>
      </c>
      <c r="E14" s="160"/>
      <c r="F14" s="161" t="s">
        <v>1999</v>
      </c>
      <c r="G14" s="160" t="s">
        <v>720</v>
      </c>
      <c r="H14" s="160"/>
      <c r="I14" s="160" t="s">
        <v>2002</v>
      </c>
      <c r="J14" s="2" t="s">
        <v>1113</v>
      </c>
      <c r="K14" s="21">
        <f>K15*B14</f>
        <v>12</v>
      </c>
      <c r="L14" s="21">
        <f t="shared" ref="L14" si="7">L15*B14</f>
        <v>9</v>
      </c>
      <c r="M14" s="21">
        <f t="shared" si="2"/>
        <v>63</v>
      </c>
      <c r="N14" s="21">
        <f t="shared" ref="N14" si="8">N15*B14</f>
        <v>24</v>
      </c>
      <c r="O14" s="20"/>
      <c r="P14" s="20"/>
      <c r="Q14" s="20"/>
      <c r="R14" s="20"/>
      <c r="S14" s="21">
        <f t="shared" si="3"/>
        <v>108</v>
      </c>
      <c r="W14">
        <v>20</v>
      </c>
      <c r="X14">
        <f t="shared" si="4"/>
        <v>28</v>
      </c>
      <c r="Y14" s="20">
        <v>36</v>
      </c>
    </row>
    <row r="15" spans="1:25">
      <c r="B15" s="160">
        <v>1</v>
      </c>
      <c r="C15" s="160" t="s">
        <v>734</v>
      </c>
      <c r="D15" s="160"/>
      <c r="E15" s="160"/>
      <c r="F15" s="160"/>
      <c r="G15" s="160"/>
      <c r="H15" s="160"/>
      <c r="I15" s="160"/>
      <c r="J15" s="2" t="s">
        <v>20</v>
      </c>
      <c r="K15">
        <v>4</v>
      </c>
      <c r="L15" s="21">
        <v>3</v>
      </c>
      <c r="M15" s="21">
        <f t="shared" si="2"/>
        <v>21</v>
      </c>
      <c r="N15" s="21">
        <v>8</v>
      </c>
      <c r="O15" s="20"/>
      <c r="P15" s="20"/>
      <c r="Q15" s="20"/>
      <c r="R15" s="20"/>
      <c r="S15" s="21">
        <f t="shared" si="3"/>
        <v>36</v>
      </c>
      <c r="W15">
        <v>20</v>
      </c>
      <c r="X15">
        <f t="shared" si="4"/>
        <v>28</v>
      </c>
      <c r="Y15" s="20">
        <v>36</v>
      </c>
    </row>
    <row r="16" spans="1:25">
      <c r="B16" s="160">
        <v>3</v>
      </c>
      <c r="C16" s="160" t="s">
        <v>1389</v>
      </c>
      <c r="D16" s="160" t="s">
        <v>721</v>
      </c>
      <c r="E16" s="160"/>
      <c r="F16" s="161" t="s">
        <v>2006</v>
      </c>
      <c r="G16" s="160" t="s">
        <v>722</v>
      </c>
      <c r="H16" s="160"/>
      <c r="I16" s="160" t="s">
        <v>2003</v>
      </c>
      <c r="J16" s="2" t="s">
        <v>1113</v>
      </c>
      <c r="L16" s="21">
        <f t="shared" ref="L16" si="9">L17*B16</f>
        <v>21</v>
      </c>
      <c r="M16" s="21">
        <f t="shared" si="2"/>
        <v>126</v>
      </c>
      <c r="N16" s="21">
        <f t="shared" ref="N16" si="10">N17*B16</f>
        <v>24</v>
      </c>
      <c r="O16" s="20"/>
      <c r="P16" s="20"/>
      <c r="Q16" s="20"/>
      <c r="R16" s="20"/>
      <c r="S16" s="21">
        <f t="shared" si="3"/>
        <v>171</v>
      </c>
      <c r="W16">
        <v>36</v>
      </c>
      <c r="X16">
        <f t="shared" si="4"/>
        <v>44</v>
      </c>
      <c r="Y16" s="20">
        <v>57</v>
      </c>
    </row>
    <row r="17" spans="1:25">
      <c r="B17" s="160">
        <v>1</v>
      </c>
      <c r="C17" s="160" t="s">
        <v>723</v>
      </c>
      <c r="D17" s="160"/>
      <c r="E17" s="160"/>
      <c r="F17" s="160"/>
      <c r="G17" s="160"/>
      <c r="H17" s="160"/>
      <c r="I17" s="160"/>
      <c r="J17" s="2" t="s">
        <v>20</v>
      </c>
      <c r="L17" s="21">
        <v>7</v>
      </c>
      <c r="M17" s="21">
        <f t="shared" si="2"/>
        <v>42</v>
      </c>
      <c r="N17" s="21">
        <v>8</v>
      </c>
      <c r="O17" s="20"/>
      <c r="P17" s="20"/>
      <c r="Q17" s="20"/>
      <c r="R17" s="20"/>
      <c r="S17" s="21">
        <f t="shared" si="3"/>
        <v>57</v>
      </c>
      <c r="W17">
        <v>36</v>
      </c>
      <c r="X17">
        <f t="shared" si="4"/>
        <v>44</v>
      </c>
      <c r="Y17" s="20">
        <v>57</v>
      </c>
    </row>
    <row r="18" spans="1:25">
      <c r="B18" s="160">
        <v>3</v>
      </c>
      <c r="C18" s="160" t="s">
        <v>1390</v>
      </c>
      <c r="D18" s="160" t="s">
        <v>721</v>
      </c>
      <c r="E18" s="160"/>
      <c r="F18" s="161" t="s">
        <v>2006</v>
      </c>
      <c r="G18" s="160" t="s">
        <v>724</v>
      </c>
      <c r="H18" s="160"/>
      <c r="I18" s="160" t="s">
        <v>2004</v>
      </c>
      <c r="J18" s="2" t="s">
        <v>1113</v>
      </c>
      <c r="L18" s="21">
        <f t="shared" ref="L18" si="11">L19*B18</f>
        <v>21</v>
      </c>
      <c r="M18" s="21">
        <f t="shared" si="2"/>
        <v>102</v>
      </c>
      <c r="N18" s="21">
        <f t="shared" ref="N18" si="12">N19*B18</f>
        <v>24</v>
      </c>
      <c r="O18" s="20"/>
      <c r="P18" s="20"/>
      <c r="Q18" s="20"/>
      <c r="R18" s="20"/>
      <c r="S18" s="21">
        <f t="shared" si="3"/>
        <v>147</v>
      </c>
      <c r="W18">
        <v>29</v>
      </c>
      <c r="X18">
        <f t="shared" si="4"/>
        <v>37</v>
      </c>
      <c r="Y18" s="20">
        <v>49</v>
      </c>
    </row>
    <row r="19" spans="1:25">
      <c r="B19" s="160">
        <v>1</v>
      </c>
      <c r="C19" s="160" t="s">
        <v>725</v>
      </c>
      <c r="D19" s="160"/>
      <c r="E19" s="160"/>
      <c r="F19" s="160"/>
      <c r="G19" s="160"/>
      <c r="H19" s="160"/>
      <c r="I19" s="160"/>
      <c r="J19" s="2" t="s">
        <v>20</v>
      </c>
      <c r="L19" s="21">
        <v>7</v>
      </c>
      <c r="M19" s="21">
        <f t="shared" si="2"/>
        <v>34</v>
      </c>
      <c r="N19" s="21">
        <v>8</v>
      </c>
      <c r="O19" s="20"/>
      <c r="P19" s="20"/>
      <c r="Q19" s="20"/>
      <c r="R19" s="20"/>
      <c r="S19" s="21">
        <f t="shared" si="3"/>
        <v>49</v>
      </c>
      <c r="W19">
        <v>29</v>
      </c>
      <c r="X19">
        <f t="shared" si="4"/>
        <v>37</v>
      </c>
      <c r="Y19" s="20">
        <v>49</v>
      </c>
    </row>
    <row r="20" spans="1:25">
      <c r="A20" s="42"/>
      <c r="B20" s="161">
        <v>2</v>
      </c>
      <c r="C20" s="161" t="s">
        <v>1643</v>
      </c>
      <c r="D20" s="161" t="s">
        <v>726</v>
      </c>
      <c r="E20" s="161"/>
      <c r="F20" s="161" t="s">
        <v>2006</v>
      </c>
      <c r="G20" s="161" t="s">
        <v>727</v>
      </c>
      <c r="H20" s="161"/>
      <c r="I20" s="161" t="s">
        <v>2005</v>
      </c>
      <c r="J20" s="18" t="s">
        <v>1113</v>
      </c>
      <c r="K20" s="21">
        <f>K21*B20</f>
        <v>8</v>
      </c>
      <c r="L20" s="21">
        <f t="shared" ref="L20" si="13">L21*B20</f>
        <v>12</v>
      </c>
      <c r="M20" s="21">
        <f t="shared" si="2"/>
        <v>114</v>
      </c>
      <c r="N20" s="21">
        <f t="shared" ref="N20" si="14">N21*B20</f>
        <v>16</v>
      </c>
      <c r="O20" s="20"/>
      <c r="P20" s="20"/>
      <c r="Q20" s="20"/>
      <c r="R20" s="20"/>
      <c r="S20" s="21">
        <f t="shared" si="3"/>
        <v>150</v>
      </c>
      <c r="W20">
        <v>50</v>
      </c>
      <c r="X20">
        <f t="shared" si="4"/>
        <v>58</v>
      </c>
      <c r="Y20" s="20">
        <v>75</v>
      </c>
    </row>
    <row r="21" spans="1:25">
      <c r="A21" s="42"/>
      <c r="B21" s="161">
        <v>1</v>
      </c>
      <c r="C21" s="161" t="s">
        <v>1644</v>
      </c>
      <c r="D21" s="161"/>
      <c r="E21" s="161"/>
      <c r="F21" s="161"/>
      <c r="G21" s="161"/>
      <c r="H21" s="161"/>
      <c r="I21" s="161"/>
      <c r="J21" s="18" t="s">
        <v>20</v>
      </c>
      <c r="K21">
        <v>4</v>
      </c>
      <c r="L21" s="21">
        <v>6</v>
      </c>
      <c r="M21" s="21">
        <f t="shared" si="2"/>
        <v>57</v>
      </c>
      <c r="N21" s="21">
        <v>8</v>
      </c>
      <c r="O21" s="20"/>
      <c r="P21" s="20"/>
      <c r="Q21" s="20"/>
      <c r="R21" s="20"/>
      <c r="S21" s="21">
        <f t="shared" si="3"/>
        <v>75</v>
      </c>
      <c r="W21">
        <v>50</v>
      </c>
      <c r="X21">
        <f t="shared" si="4"/>
        <v>58</v>
      </c>
      <c r="Y21" s="20">
        <v>75</v>
      </c>
    </row>
    <row r="22" spans="1:25">
      <c r="A22" s="42" t="s">
        <v>153</v>
      </c>
      <c r="B22" s="161">
        <v>2</v>
      </c>
      <c r="C22" s="161" t="s">
        <v>2161</v>
      </c>
      <c r="D22" s="161" t="s">
        <v>726</v>
      </c>
      <c r="E22" s="161"/>
      <c r="F22" s="161" t="s">
        <v>2006</v>
      </c>
      <c r="G22" s="161" t="s">
        <v>2160</v>
      </c>
      <c r="H22" s="161"/>
      <c r="I22" s="161" t="s">
        <v>2006</v>
      </c>
      <c r="J22" s="18" t="s">
        <v>1113</v>
      </c>
      <c r="K22" s="21">
        <f>K23*B22</f>
        <v>8</v>
      </c>
      <c r="L22" s="21">
        <f>L23*B22</f>
        <v>8</v>
      </c>
      <c r="M22" s="21">
        <f t="shared" si="2"/>
        <v>0</v>
      </c>
      <c r="N22" s="21">
        <f>N23*B22</f>
        <v>16</v>
      </c>
      <c r="O22" s="20"/>
      <c r="P22" s="20"/>
      <c r="Q22" s="20"/>
      <c r="R22" s="20"/>
      <c r="S22" s="21">
        <f t="shared" si="3"/>
        <v>32</v>
      </c>
      <c r="W22">
        <v>4</v>
      </c>
      <c r="X22">
        <f>W22+8</f>
        <v>12</v>
      </c>
      <c r="Y22" s="20">
        <v>16</v>
      </c>
    </row>
    <row r="23" spans="1:25">
      <c r="A23" s="42"/>
      <c r="B23" s="161">
        <v>1</v>
      </c>
      <c r="C23" s="161" t="s">
        <v>2162</v>
      </c>
      <c r="D23" s="161"/>
      <c r="E23" s="161"/>
      <c r="F23" s="161"/>
      <c r="G23" s="161"/>
      <c r="H23" s="161"/>
      <c r="I23" s="161"/>
      <c r="J23" s="18" t="s">
        <v>20</v>
      </c>
      <c r="K23">
        <v>4</v>
      </c>
      <c r="L23" s="21">
        <v>4</v>
      </c>
      <c r="M23" s="21">
        <f t="shared" si="2"/>
        <v>0</v>
      </c>
      <c r="N23" s="21">
        <v>8</v>
      </c>
      <c r="O23" s="20"/>
      <c r="P23" s="20"/>
      <c r="Q23" s="20"/>
      <c r="R23" s="20"/>
      <c r="S23" s="21">
        <f t="shared" si="3"/>
        <v>16</v>
      </c>
      <c r="W23">
        <v>4</v>
      </c>
      <c r="X23">
        <f>W23+8</f>
        <v>12</v>
      </c>
      <c r="Y23" s="20">
        <v>16</v>
      </c>
    </row>
    <row r="24" spans="1:25">
      <c r="B24" s="160">
        <v>3</v>
      </c>
      <c r="C24" s="160" t="s">
        <v>2164</v>
      </c>
      <c r="D24" s="163" t="s">
        <v>726</v>
      </c>
      <c r="E24" s="160"/>
      <c r="F24" s="161" t="s">
        <v>2006</v>
      </c>
      <c r="G24" s="160" t="s">
        <v>728</v>
      </c>
      <c r="H24" s="160"/>
      <c r="I24" s="160" t="s">
        <v>2007</v>
      </c>
      <c r="J24" s="2" t="s">
        <v>1113</v>
      </c>
      <c r="K24" s="21">
        <f>K25*B24</f>
        <v>12</v>
      </c>
      <c r="L24" s="21">
        <f t="shared" ref="L24" si="15">L25*B24</f>
        <v>9</v>
      </c>
      <c r="M24" s="21">
        <f t="shared" si="2"/>
        <v>33</v>
      </c>
      <c r="N24" s="21">
        <f t="shared" ref="N24" si="16">N25*B24</f>
        <v>24</v>
      </c>
      <c r="O24" s="20"/>
      <c r="P24" s="20"/>
      <c r="Q24" s="20"/>
      <c r="R24" s="20"/>
      <c r="S24" s="21">
        <f t="shared" ref="S24:S25" si="17">Y24*B24</f>
        <v>78</v>
      </c>
      <c r="W24">
        <v>11</v>
      </c>
      <c r="X24">
        <f t="shared" ref="X24:X27" si="18">W24+8</f>
        <v>19</v>
      </c>
      <c r="Y24" s="20">
        <v>26</v>
      </c>
    </row>
    <row r="25" spans="1:25">
      <c r="B25" s="160">
        <v>1</v>
      </c>
      <c r="C25" s="160" t="s">
        <v>2163</v>
      </c>
      <c r="D25" s="160"/>
      <c r="E25" s="160"/>
      <c r="F25" s="160"/>
      <c r="G25" s="160"/>
      <c r="H25" s="160"/>
      <c r="I25" s="160"/>
      <c r="J25" s="2" t="s">
        <v>20</v>
      </c>
      <c r="K25">
        <v>4</v>
      </c>
      <c r="L25" s="21">
        <v>3</v>
      </c>
      <c r="M25" s="21">
        <f t="shared" si="2"/>
        <v>11</v>
      </c>
      <c r="N25" s="21">
        <v>8</v>
      </c>
      <c r="O25" s="20"/>
      <c r="P25" s="20"/>
      <c r="Q25" s="20"/>
      <c r="R25" s="20"/>
      <c r="S25" s="21">
        <f t="shared" si="17"/>
        <v>26</v>
      </c>
      <c r="W25">
        <v>11</v>
      </c>
      <c r="X25">
        <f t="shared" si="18"/>
        <v>19</v>
      </c>
      <c r="Y25" s="20">
        <v>26</v>
      </c>
    </row>
    <row r="26" spans="1:25" s="22" customFormat="1">
      <c r="A26" s="38"/>
      <c r="B26" s="163">
        <v>1</v>
      </c>
      <c r="C26" s="163" t="s">
        <v>1645</v>
      </c>
      <c r="D26" s="163" t="s">
        <v>730</v>
      </c>
      <c r="E26" s="163"/>
      <c r="F26" s="161" t="s">
        <v>1999</v>
      </c>
      <c r="G26" s="163" t="s">
        <v>1609</v>
      </c>
      <c r="H26" s="163"/>
      <c r="I26" s="161" t="s">
        <v>1999</v>
      </c>
      <c r="J26" s="15" t="s">
        <v>1113</v>
      </c>
      <c r="K26" s="93"/>
      <c r="L26" s="122"/>
      <c r="M26" s="122">
        <f t="shared" ref="M26:M27" si="19">S26-K26-L26-N26</f>
        <v>7</v>
      </c>
      <c r="N26" s="122">
        <v>8</v>
      </c>
      <c r="O26" s="93"/>
      <c r="P26" s="93"/>
      <c r="Q26" s="93"/>
      <c r="R26" s="93"/>
      <c r="S26" s="122">
        <f>Y26*B26</f>
        <v>15</v>
      </c>
      <c r="W26" s="22">
        <v>5</v>
      </c>
      <c r="X26" s="22">
        <f t="shared" si="18"/>
        <v>13</v>
      </c>
      <c r="Y26" s="22">
        <v>15</v>
      </c>
    </row>
    <row r="27" spans="1:25" s="22" customFormat="1">
      <c r="A27" s="38"/>
      <c r="B27" s="163">
        <v>1</v>
      </c>
      <c r="C27" s="163" t="s">
        <v>1646</v>
      </c>
      <c r="D27" s="163" t="s">
        <v>733</v>
      </c>
      <c r="E27" s="163"/>
      <c r="F27" s="161" t="s">
        <v>2006</v>
      </c>
      <c r="G27" s="163" t="s">
        <v>1609</v>
      </c>
      <c r="H27" s="163"/>
      <c r="I27" s="161" t="s">
        <v>2006</v>
      </c>
      <c r="J27" s="15" t="s">
        <v>1113</v>
      </c>
      <c r="K27" s="93"/>
      <c r="L27" s="122"/>
      <c r="M27" s="122">
        <f t="shared" si="19"/>
        <v>7</v>
      </c>
      <c r="N27" s="122">
        <v>8</v>
      </c>
      <c r="O27" s="93"/>
      <c r="P27" s="93"/>
      <c r="Q27" s="93"/>
      <c r="R27" s="93"/>
      <c r="S27" s="122">
        <f>Y27*B27</f>
        <v>15</v>
      </c>
      <c r="W27" s="22">
        <v>5</v>
      </c>
      <c r="X27" s="22">
        <f t="shared" si="18"/>
        <v>13</v>
      </c>
      <c r="Y27" s="22">
        <v>15</v>
      </c>
    </row>
    <row r="28" spans="1:25">
      <c r="B28" s="161">
        <v>3</v>
      </c>
      <c r="C28" s="160" t="s">
        <v>1391</v>
      </c>
      <c r="D28" s="160" t="s">
        <v>729</v>
      </c>
      <c r="E28" s="160"/>
      <c r="F28" s="161" t="s">
        <v>1999</v>
      </c>
      <c r="G28" s="160" t="s">
        <v>730</v>
      </c>
      <c r="H28" s="160"/>
      <c r="I28" s="161" t="s">
        <v>1999</v>
      </c>
      <c r="J28" s="15" t="s">
        <v>1595</v>
      </c>
      <c r="L28" s="21"/>
      <c r="M28" s="21"/>
      <c r="N28" s="21">
        <f>S28</f>
        <v>6</v>
      </c>
      <c r="O28" s="20"/>
      <c r="P28" s="20"/>
      <c r="Q28" s="20"/>
      <c r="R28" s="20"/>
      <c r="S28" s="21">
        <f t="shared" si="3"/>
        <v>6</v>
      </c>
      <c r="W28" s="14"/>
      <c r="X28" s="14"/>
      <c r="Y28" s="20">
        <v>2</v>
      </c>
    </row>
    <row r="29" spans="1:25">
      <c r="B29" s="161">
        <v>3</v>
      </c>
      <c r="C29" s="160" t="s">
        <v>731</v>
      </c>
      <c r="D29" s="160" t="s">
        <v>732</v>
      </c>
      <c r="E29" s="160"/>
      <c r="F29" s="161" t="s">
        <v>2006</v>
      </c>
      <c r="G29" s="160" t="s">
        <v>733</v>
      </c>
      <c r="H29" s="160"/>
      <c r="I29" s="161" t="s">
        <v>2006</v>
      </c>
      <c r="J29" s="15" t="s">
        <v>1595</v>
      </c>
      <c r="L29" s="21"/>
      <c r="M29" s="21"/>
      <c r="N29" s="21">
        <f t="shared" ref="N29:N37" si="20">S29</f>
        <v>9</v>
      </c>
      <c r="O29" s="20"/>
      <c r="P29" s="20"/>
      <c r="Q29" s="20"/>
      <c r="R29" s="20"/>
      <c r="S29" s="21">
        <f t="shared" si="3"/>
        <v>9</v>
      </c>
      <c r="W29" s="14"/>
      <c r="X29" s="14"/>
      <c r="Y29" s="20">
        <v>3</v>
      </c>
    </row>
    <row r="30" spans="1:25">
      <c r="B30" s="161">
        <v>1</v>
      </c>
      <c r="C30" s="160" t="s">
        <v>1648</v>
      </c>
      <c r="D30" s="160" t="s">
        <v>1538</v>
      </c>
      <c r="E30" s="160"/>
      <c r="F30" s="161" t="s">
        <v>1999</v>
      </c>
      <c r="G30" s="160" t="s">
        <v>1647</v>
      </c>
      <c r="H30" s="160"/>
      <c r="I30" s="161" t="s">
        <v>1999</v>
      </c>
      <c r="J30" s="2" t="s">
        <v>20</v>
      </c>
      <c r="L30" s="21"/>
      <c r="M30" s="21"/>
      <c r="N30" s="21">
        <f t="shared" si="20"/>
        <v>2</v>
      </c>
      <c r="O30" s="20"/>
      <c r="P30" s="20"/>
      <c r="Q30" s="20"/>
      <c r="R30" s="20"/>
      <c r="S30" s="21">
        <f t="shared" si="3"/>
        <v>2</v>
      </c>
      <c r="Y30" s="20">
        <v>2</v>
      </c>
    </row>
    <row r="31" spans="1:25">
      <c r="B31" s="161">
        <v>1</v>
      </c>
      <c r="C31" s="160" t="s">
        <v>1649</v>
      </c>
      <c r="D31" s="160" t="s">
        <v>1539</v>
      </c>
      <c r="E31" s="160"/>
      <c r="F31" s="161" t="s">
        <v>2006</v>
      </c>
      <c r="G31" s="160" t="s">
        <v>1650</v>
      </c>
      <c r="H31" s="160"/>
      <c r="I31" s="161" t="s">
        <v>2006</v>
      </c>
      <c r="J31" s="2" t="s">
        <v>20</v>
      </c>
      <c r="L31" s="21"/>
      <c r="M31" s="21"/>
      <c r="N31" s="21">
        <f t="shared" si="20"/>
        <v>3</v>
      </c>
      <c r="O31" s="20"/>
      <c r="P31" s="20"/>
      <c r="Q31" s="20"/>
      <c r="R31" s="20"/>
      <c r="S31" s="21">
        <f t="shared" si="3"/>
        <v>3</v>
      </c>
      <c r="Y31" s="20">
        <v>3</v>
      </c>
    </row>
    <row r="32" spans="1:25">
      <c r="B32" s="161">
        <v>1</v>
      </c>
      <c r="C32" s="160" t="s">
        <v>1540</v>
      </c>
      <c r="D32" s="160" t="s">
        <v>1541</v>
      </c>
      <c r="E32" s="160"/>
      <c r="F32" s="161" t="s">
        <v>1999</v>
      </c>
      <c r="G32" s="160" t="s">
        <v>1542</v>
      </c>
      <c r="H32" s="160"/>
      <c r="I32" s="161" t="s">
        <v>1999</v>
      </c>
      <c r="J32" s="2" t="s">
        <v>20</v>
      </c>
      <c r="L32" s="21"/>
      <c r="M32" s="21"/>
      <c r="N32" s="21">
        <f t="shared" si="20"/>
        <v>2</v>
      </c>
      <c r="O32" s="20"/>
      <c r="P32" s="20"/>
      <c r="Q32" s="20"/>
      <c r="R32" s="20"/>
      <c r="S32" s="21">
        <f t="shared" si="3"/>
        <v>2</v>
      </c>
      <c r="Y32" s="20">
        <v>2</v>
      </c>
    </row>
    <row r="33" spans="2:25">
      <c r="B33" s="161">
        <v>1</v>
      </c>
      <c r="C33" s="160" t="s">
        <v>1543</v>
      </c>
      <c r="D33" s="160" t="s">
        <v>1544</v>
      </c>
      <c r="E33" s="160"/>
      <c r="F33" s="161" t="s">
        <v>2006</v>
      </c>
      <c r="G33" s="160" t="s">
        <v>1545</v>
      </c>
      <c r="H33" s="160"/>
      <c r="I33" s="161" t="s">
        <v>2006</v>
      </c>
      <c r="J33" s="2" t="s">
        <v>20</v>
      </c>
      <c r="L33" s="21"/>
      <c r="M33" s="21"/>
      <c r="N33" s="21">
        <f t="shared" si="20"/>
        <v>2</v>
      </c>
      <c r="O33" s="20"/>
      <c r="P33" s="20"/>
      <c r="Q33" s="20"/>
      <c r="R33" s="20"/>
      <c r="S33" s="21">
        <f t="shared" si="3"/>
        <v>2</v>
      </c>
      <c r="Y33" s="20">
        <v>2</v>
      </c>
    </row>
    <row r="34" spans="2:25">
      <c r="B34" s="161">
        <v>3</v>
      </c>
      <c r="C34" s="160" t="s">
        <v>1651</v>
      </c>
      <c r="D34" s="160" t="s">
        <v>1647</v>
      </c>
      <c r="E34" s="160"/>
      <c r="F34" s="161" t="s">
        <v>1999</v>
      </c>
      <c r="G34" s="160" t="s">
        <v>710</v>
      </c>
      <c r="H34" s="160"/>
      <c r="I34" s="161" t="s">
        <v>1999</v>
      </c>
      <c r="J34" s="2" t="s">
        <v>20</v>
      </c>
      <c r="L34" s="21"/>
      <c r="M34" s="21"/>
      <c r="N34" s="21">
        <f t="shared" si="20"/>
        <v>6</v>
      </c>
      <c r="O34" s="20"/>
      <c r="P34" s="20"/>
      <c r="Q34" s="20"/>
      <c r="R34" s="20"/>
      <c r="S34" s="21">
        <f t="shared" si="3"/>
        <v>6</v>
      </c>
      <c r="Y34" s="20">
        <v>2</v>
      </c>
    </row>
    <row r="35" spans="2:25">
      <c r="B35" s="161">
        <v>2</v>
      </c>
      <c r="C35" s="160" t="s">
        <v>1546</v>
      </c>
      <c r="D35" s="160" t="s">
        <v>1647</v>
      </c>
      <c r="E35" s="160"/>
      <c r="F35" s="161" t="s">
        <v>1999</v>
      </c>
      <c r="G35" s="160" t="s">
        <v>717</v>
      </c>
      <c r="H35" s="160"/>
      <c r="I35" s="161" t="s">
        <v>1999</v>
      </c>
      <c r="J35" s="2" t="s">
        <v>20</v>
      </c>
      <c r="L35" s="21"/>
      <c r="M35" s="21"/>
      <c r="N35" s="21">
        <f t="shared" si="20"/>
        <v>4</v>
      </c>
      <c r="O35" s="20"/>
      <c r="P35" s="20"/>
      <c r="Q35" s="20"/>
      <c r="R35" s="20"/>
      <c r="S35" s="21">
        <f t="shared" si="3"/>
        <v>4</v>
      </c>
      <c r="Y35" s="20">
        <v>2</v>
      </c>
    </row>
    <row r="36" spans="2:25">
      <c r="B36" s="161">
        <v>2</v>
      </c>
      <c r="C36" s="160" t="s">
        <v>1547</v>
      </c>
      <c r="D36" s="160" t="s">
        <v>1650</v>
      </c>
      <c r="E36" s="160"/>
      <c r="F36" s="161" t="s">
        <v>2006</v>
      </c>
      <c r="G36" s="160" t="s">
        <v>721</v>
      </c>
      <c r="H36" s="160"/>
      <c r="I36" s="161" t="s">
        <v>2006</v>
      </c>
      <c r="J36" s="2" t="s">
        <v>20</v>
      </c>
      <c r="L36" s="21"/>
      <c r="M36" s="21"/>
      <c r="N36" s="21">
        <f t="shared" si="20"/>
        <v>4</v>
      </c>
      <c r="O36" s="20"/>
      <c r="P36" s="20"/>
      <c r="Q36" s="20"/>
      <c r="R36" s="20"/>
      <c r="S36" s="21">
        <f t="shared" si="3"/>
        <v>4</v>
      </c>
      <c r="Y36" s="20">
        <v>2</v>
      </c>
    </row>
    <row r="37" spans="2:25">
      <c r="B37" s="161" t="s">
        <v>1966</v>
      </c>
      <c r="C37" s="160" t="s">
        <v>2165</v>
      </c>
      <c r="D37" s="160" t="s">
        <v>1650</v>
      </c>
      <c r="E37" s="160"/>
      <c r="F37" s="161" t="s">
        <v>2006</v>
      </c>
      <c r="G37" s="160" t="s">
        <v>726</v>
      </c>
      <c r="H37" s="160"/>
      <c r="I37" s="161" t="s">
        <v>2006</v>
      </c>
      <c r="J37" s="2" t="s">
        <v>20</v>
      </c>
      <c r="L37" s="21"/>
      <c r="M37" s="21"/>
      <c r="N37" s="21">
        <f t="shared" si="20"/>
        <v>6</v>
      </c>
      <c r="O37" s="20"/>
      <c r="P37" s="20"/>
      <c r="Q37" s="20"/>
      <c r="R37" s="20"/>
      <c r="S37" s="21">
        <f t="shared" si="3"/>
        <v>6</v>
      </c>
      <c r="Y37" s="20">
        <v>2</v>
      </c>
    </row>
    <row r="38" spans="2:25">
      <c r="J38" s="18" t="s">
        <v>1113</v>
      </c>
      <c r="K38" s="47">
        <f t="shared" ref="K38:S38" si="21">SUMIF($J$6:$J$37,$J$38,K6:K37)</f>
        <v>48</v>
      </c>
      <c r="L38" s="47">
        <f t="shared" si="21"/>
        <v>150</v>
      </c>
      <c r="M38" s="47">
        <f t="shared" si="21"/>
        <v>583</v>
      </c>
      <c r="N38" s="47">
        <f t="shared" si="21"/>
        <v>224</v>
      </c>
      <c r="O38" s="47">
        <f t="shared" si="21"/>
        <v>0</v>
      </c>
      <c r="P38" s="47">
        <f t="shared" si="21"/>
        <v>0</v>
      </c>
      <c r="Q38" s="47">
        <f t="shared" si="21"/>
        <v>0</v>
      </c>
      <c r="R38" s="47">
        <f t="shared" si="21"/>
        <v>0</v>
      </c>
      <c r="S38" s="47">
        <f t="shared" si="21"/>
        <v>1005</v>
      </c>
      <c r="T38" s="39"/>
    </row>
    <row r="39" spans="2:25">
      <c r="J39" s="18" t="s">
        <v>20</v>
      </c>
      <c r="K39" s="47">
        <f t="shared" ref="K39:S39" si="22">SUMIF($J$6:$J$37,$J$39,K6:K37)</f>
        <v>20</v>
      </c>
      <c r="L39" s="47">
        <f t="shared" si="22"/>
        <v>58</v>
      </c>
      <c r="M39" s="47">
        <f t="shared" si="22"/>
        <v>213</v>
      </c>
      <c r="N39" s="47">
        <f t="shared" si="22"/>
        <v>109</v>
      </c>
      <c r="O39" s="47">
        <f t="shared" si="22"/>
        <v>0</v>
      </c>
      <c r="P39" s="47">
        <f t="shared" si="22"/>
        <v>0</v>
      </c>
      <c r="Q39" s="47">
        <f t="shared" si="22"/>
        <v>0</v>
      </c>
      <c r="R39" s="47">
        <f t="shared" si="22"/>
        <v>0</v>
      </c>
      <c r="S39" s="47">
        <f t="shared" si="22"/>
        <v>400</v>
      </c>
      <c r="T39" s="39"/>
    </row>
    <row r="40" spans="2:25">
      <c r="J40" s="123" t="s">
        <v>1595</v>
      </c>
      <c r="K40" s="47">
        <f t="shared" ref="K40:S40" si="23">SUMIF($J$6:$J$37,$J$40,K6:K37)</f>
        <v>0</v>
      </c>
      <c r="L40" s="47">
        <f t="shared" si="23"/>
        <v>0</v>
      </c>
      <c r="M40" s="47">
        <f t="shared" si="23"/>
        <v>0</v>
      </c>
      <c r="N40" s="47">
        <f t="shared" si="23"/>
        <v>15</v>
      </c>
      <c r="O40" s="47">
        <f t="shared" si="23"/>
        <v>0</v>
      </c>
      <c r="P40" s="47">
        <f t="shared" si="23"/>
        <v>0</v>
      </c>
      <c r="Q40" s="47">
        <f t="shared" si="23"/>
        <v>0</v>
      </c>
      <c r="R40" s="47">
        <f t="shared" si="23"/>
        <v>0</v>
      </c>
      <c r="S40" s="47">
        <f t="shared" si="23"/>
        <v>15</v>
      </c>
      <c r="T40" s="39"/>
    </row>
    <row r="41" spans="2:25">
      <c r="J41" s="55"/>
      <c r="K41" s="38"/>
      <c r="L41" s="38"/>
      <c r="M41" s="38"/>
      <c r="N41" s="38"/>
      <c r="O41" s="38"/>
      <c r="P41" s="38"/>
      <c r="Q41" s="38"/>
      <c r="R41" s="38"/>
      <c r="S41" s="38"/>
    </row>
    <row r="42" spans="2:25">
      <c r="J42" s="55"/>
      <c r="K42" s="38"/>
      <c r="L42" s="38"/>
      <c r="M42" s="38"/>
      <c r="N42" s="38"/>
      <c r="O42" s="38"/>
      <c r="P42" s="38"/>
      <c r="Q42" s="38"/>
      <c r="R42" s="38"/>
      <c r="S42" s="38"/>
    </row>
    <row r="43" spans="2:25">
      <c r="J43" s="55"/>
      <c r="K43" s="38"/>
      <c r="L43" s="38"/>
      <c r="M43" s="38"/>
      <c r="N43" s="38"/>
      <c r="O43" s="38"/>
      <c r="P43" s="38"/>
      <c r="Q43" s="38"/>
      <c r="R43" s="38"/>
      <c r="S43" s="38"/>
    </row>
    <row r="44" spans="2:25">
      <c r="J44" s="55"/>
      <c r="K44" s="38"/>
      <c r="L44" s="38"/>
      <c r="M44" s="38"/>
      <c r="N44" s="38"/>
      <c r="O44" s="38"/>
      <c r="P44" s="38"/>
      <c r="Q44" s="38"/>
      <c r="R44" s="38"/>
      <c r="S44" s="38"/>
    </row>
    <row r="45" spans="2:25">
      <c r="J45" s="55"/>
      <c r="K45" s="38"/>
      <c r="L45" s="38"/>
      <c r="M45" s="38"/>
      <c r="N45" s="38"/>
      <c r="O45" s="38"/>
      <c r="P45" s="38"/>
      <c r="Q45" s="38"/>
      <c r="R45" s="38"/>
      <c r="S45" s="38"/>
    </row>
    <row r="46" spans="2:25">
      <c r="J46" s="55"/>
      <c r="K46" s="38"/>
      <c r="L46" s="38"/>
      <c r="M46" s="38"/>
      <c r="N46" s="38"/>
      <c r="O46" s="38"/>
      <c r="P46" s="38"/>
      <c r="Q46" s="38"/>
      <c r="R46" s="38"/>
      <c r="S46" s="38"/>
    </row>
    <row r="47" spans="2:25">
      <c r="J47" s="38"/>
      <c r="K47" s="38"/>
      <c r="L47" s="38"/>
      <c r="M47" s="38"/>
      <c r="N47" s="38"/>
      <c r="O47" s="38"/>
      <c r="P47" s="38"/>
      <c r="Q47" s="38"/>
      <c r="R47" s="38"/>
      <c r="S47" s="38"/>
    </row>
    <row r="48" spans="2:25">
      <c r="B48">
        <f>SUM(B6:B37)</f>
        <v>55</v>
      </c>
    </row>
    <row r="50" spans="1:7">
      <c r="A50" t="s">
        <v>1109</v>
      </c>
      <c r="B50">
        <f>B48*2+SUM(B6:B25)</f>
        <v>146</v>
      </c>
    </row>
    <row r="51" spans="1:7">
      <c r="A51" t="s">
        <v>1110</v>
      </c>
      <c r="B51">
        <f>(SUM(B6,B8,B10,B12,B14,B16,B18,B20,B22,B24,B26:B29))*2</f>
        <v>68</v>
      </c>
    </row>
    <row r="52" spans="1:7" ht="60">
      <c r="A52" s="132" t="s">
        <v>1794</v>
      </c>
      <c r="B52">
        <f>(SUM(B4,B6,B8,B10,B12,B14,B16,B18,B20,B22,B24:B25)*4)+(SUM(B5,B7,B9,B11,B13,B15,B17,B19,B21,B23))+(SUM(B26:B27))+(SUM(B28:B37)*2)</f>
        <v>153</v>
      </c>
    </row>
    <row r="53" spans="1:7" ht="120">
      <c r="A53" s="132" t="s">
        <v>2125</v>
      </c>
      <c r="B53" s="184" t="e">
        <f>(SUM(#REF!))*2</f>
        <v>#REF!</v>
      </c>
      <c r="G53" s="64"/>
    </row>
  </sheetData>
  <mergeCells count="19">
    <mergeCell ref="G1:I2"/>
    <mergeCell ref="J1:J4"/>
    <mergeCell ref="K1:R2"/>
    <mergeCell ref="S1:S4"/>
    <mergeCell ref="D3:D4"/>
    <mergeCell ref="E3:E4"/>
    <mergeCell ref="F3:F4"/>
    <mergeCell ref="G3:G4"/>
    <mergeCell ref="H3:H4"/>
    <mergeCell ref="P3:P4"/>
    <mergeCell ref="Q3:Q4"/>
    <mergeCell ref="R3:R4"/>
    <mergeCell ref="I3:I4"/>
    <mergeCell ref="K3:K4"/>
    <mergeCell ref="L3:L4"/>
    <mergeCell ref="M3:M4"/>
    <mergeCell ref="N3:N4"/>
    <mergeCell ref="O3:O4"/>
    <mergeCell ref="D1:F2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Y53"/>
  <sheetViews>
    <sheetView zoomScale="70" zoomScaleNormal="70" workbookViewId="0">
      <selection activeCell="B53" sqref="B53"/>
    </sheetView>
  </sheetViews>
  <sheetFormatPr defaultRowHeight="15"/>
  <cols>
    <col min="1" max="1" width="20.5703125" customWidth="1"/>
    <col min="3" max="3" width="21.42578125" bestFit="1" customWidth="1"/>
    <col min="4" max="4" width="20.85546875" bestFit="1" customWidth="1"/>
    <col min="5" max="5" width="5.5703125" bestFit="1" customWidth="1"/>
    <col min="6" max="6" width="11.5703125" bestFit="1" customWidth="1"/>
    <col min="7" max="7" width="31.5703125" customWidth="1"/>
    <col min="8" max="8" width="5.5703125" bestFit="1" customWidth="1"/>
    <col min="9" max="9" width="11.5703125" bestFit="1" customWidth="1"/>
    <col min="10" max="10" width="33.28515625" customWidth="1"/>
    <col min="11" max="11" width="21.140625" bestFit="1" customWidth="1"/>
    <col min="12" max="12" width="12.85546875" bestFit="1" customWidth="1"/>
    <col min="13" max="13" width="22" bestFit="1" customWidth="1"/>
    <col min="14" max="14" width="15.42578125" bestFit="1" customWidth="1"/>
    <col min="15" max="18" width="2.28515625" bestFit="1" customWidth="1"/>
    <col min="19" max="19" width="23.5703125" bestFit="1" customWidth="1"/>
    <col min="20" max="20" width="5.28515625" bestFit="1" customWidth="1"/>
    <col min="23" max="24" width="14.140625" customWidth="1"/>
    <col min="25" max="25" width="15.5703125" style="20" customWidth="1"/>
  </cols>
  <sheetData>
    <row r="1" spans="1:25" ht="15.75" thickTop="1">
      <c r="C1" s="30" t="s">
        <v>1</v>
      </c>
      <c r="D1" s="325" t="s">
        <v>2</v>
      </c>
      <c r="E1" s="326"/>
      <c r="F1" s="327"/>
      <c r="G1" s="325" t="s">
        <v>3</v>
      </c>
      <c r="H1" s="326"/>
      <c r="I1" s="327"/>
      <c r="J1" s="331" t="s">
        <v>4</v>
      </c>
      <c r="K1" s="325" t="s">
        <v>154</v>
      </c>
      <c r="L1" s="326"/>
      <c r="M1" s="326"/>
      <c r="N1" s="326"/>
      <c r="O1" s="326"/>
      <c r="P1" s="326"/>
      <c r="Q1" s="326"/>
      <c r="R1" s="327"/>
      <c r="S1" s="325" t="s">
        <v>0</v>
      </c>
      <c r="W1" s="29"/>
      <c r="X1" s="29"/>
    </row>
    <row r="2" spans="1:25" ht="15.75" thickBot="1">
      <c r="C2" s="8" t="s">
        <v>5</v>
      </c>
      <c r="D2" s="328"/>
      <c r="E2" s="329"/>
      <c r="F2" s="330"/>
      <c r="G2" s="328"/>
      <c r="H2" s="329"/>
      <c r="I2" s="330"/>
      <c r="J2" s="332"/>
      <c r="K2" s="328"/>
      <c r="L2" s="329"/>
      <c r="M2" s="329"/>
      <c r="N2" s="329"/>
      <c r="O2" s="329"/>
      <c r="P2" s="329"/>
      <c r="Q2" s="329"/>
      <c r="R2" s="330"/>
      <c r="S2" s="333"/>
      <c r="W2" s="32"/>
      <c r="X2" s="32"/>
    </row>
    <row r="3" spans="1:25" ht="15.75" thickTop="1">
      <c r="C3" s="8" t="s">
        <v>7</v>
      </c>
      <c r="D3" s="331" t="s">
        <v>8</v>
      </c>
      <c r="E3" s="331" t="s">
        <v>9</v>
      </c>
      <c r="F3" s="331" t="s">
        <v>10</v>
      </c>
      <c r="G3" s="331" t="s">
        <v>8</v>
      </c>
      <c r="H3" s="331" t="s">
        <v>9</v>
      </c>
      <c r="I3" s="331" t="s">
        <v>10</v>
      </c>
      <c r="J3" s="332"/>
      <c r="K3" s="331" t="s">
        <v>1085</v>
      </c>
      <c r="L3" s="331" t="s">
        <v>11</v>
      </c>
      <c r="M3" s="331" t="s">
        <v>155</v>
      </c>
      <c r="N3" s="331" t="s">
        <v>12</v>
      </c>
      <c r="O3" s="331" t="s">
        <v>13</v>
      </c>
      <c r="P3" s="331" t="s">
        <v>13</v>
      </c>
      <c r="Q3" s="331" t="s">
        <v>13</v>
      </c>
      <c r="R3" s="331" t="s">
        <v>13</v>
      </c>
      <c r="S3" s="333"/>
      <c r="W3" s="28"/>
      <c r="X3" s="28"/>
    </row>
    <row r="4" spans="1:25">
      <c r="C4" s="35"/>
      <c r="D4" s="332"/>
      <c r="E4" s="332"/>
      <c r="F4" s="332"/>
      <c r="G4" s="332"/>
      <c r="H4" s="332"/>
      <c r="I4" s="332"/>
      <c r="J4" s="332"/>
      <c r="K4" s="332"/>
      <c r="L4" s="332"/>
      <c r="M4" s="332"/>
      <c r="N4" s="332"/>
      <c r="O4" s="332"/>
      <c r="P4" s="332"/>
      <c r="Q4" s="332"/>
      <c r="R4" s="332"/>
      <c r="S4" s="333"/>
      <c r="W4" s="28" t="s">
        <v>15</v>
      </c>
      <c r="X4" s="28" t="s">
        <v>16</v>
      </c>
      <c r="Y4" s="20" t="s">
        <v>149</v>
      </c>
    </row>
    <row r="5" spans="1:25">
      <c r="C5" s="2"/>
      <c r="D5" s="2"/>
      <c r="E5" s="2"/>
      <c r="F5" s="2"/>
      <c r="G5" s="2"/>
      <c r="H5" s="2"/>
      <c r="I5" s="2"/>
      <c r="J5" s="36" t="s">
        <v>735</v>
      </c>
      <c r="K5" s="2"/>
      <c r="L5" s="2"/>
      <c r="M5" s="2"/>
      <c r="N5" s="2"/>
      <c r="O5" s="2"/>
      <c r="P5" s="2"/>
      <c r="Q5" s="2"/>
      <c r="R5" s="2"/>
      <c r="S5" s="2"/>
      <c r="U5" s="22"/>
      <c r="V5" s="22"/>
      <c r="W5" s="36"/>
      <c r="X5" s="36"/>
    </row>
    <row r="6" spans="1:25">
      <c r="B6">
        <v>3</v>
      </c>
      <c r="C6" s="160" t="s">
        <v>1392</v>
      </c>
      <c r="D6" s="160" t="s">
        <v>736</v>
      </c>
      <c r="E6" s="160"/>
      <c r="F6" s="161" t="s">
        <v>2011</v>
      </c>
      <c r="G6" s="160" t="s">
        <v>743</v>
      </c>
      <c r="H6" s="160"/>
      <c r="I6" s="160" t="s">
        <v>2008</v>
      </c>
      <c r="J6" s="2" t="s">
        <v>1113</v>
      </c>
      <c r="L6" s="21">
        <f>L7*B6</f>
        <v>24</v>
      </c>
      <c r="M6" s="21">
        <f t="shared" ref="M6:M25" si="0">S6-L6-N6-K6</f>
        <v>42</v>
      </c>
      <c r="N6" s="21">
        <f>N7*B6</f>
        <v>24</v>
      </c>
      <c r="O6" s="20"/>
      <c r="P6" s="20"/>
      <c r="Q6" s="20"/>
      <c r="R6" s="20"/>
      <c r="S6" s="21">
        <f t="shared" ref="S6:S37" si="1">Y6*B6</f>
        <v>90</v>
      </c>
      <c r="W6">
        <v>15</v>
      </c>
      <c r="X6">
        <f t="shared" ref="X6:X27" si="2">W6+8</f>
        <v>23</v>
      </c>
      <c r="Y6" s="20">
        <v>30</v>
      </c>
    </row>
    <row r="7" spans="1:25">
      <c r="B7">
        <v>1</v>
      </c>
      <c r="C7" s="160" t="s">
        <v>764</v>
      </c>
      <c r="D7" s="160"/>
      <c r="E7" s="160"/>
      <c r="F7" s="160"/>
      <c r="G7" s="160"/>
      <c r="H7" s="160"/>
      <c r="I7" s="160"/>
      <c r="J7" s="2" t="s">
        <v>20</v>
      </c>
      <c r="L7" s="21">
        <v>8</v>
      </c>
      <c r="M7" s="21">
        <f t="shared" si="0"/>
        <v>14</v>
      </c>
      <c r="N7" s="21">
        <v>8</v>
      </c>
      <c r="O7" s="20"/>
      <c r="P7" s="20"/>
      <c r="Q7" s="20"/>
      <c r="R7" s="20"/>
      <c r="S7" s="21">
        <f t="shared" si="1"/>
        <v>30</v>
      </c>
      <c r="W7">
        <v>15</v>
      </c>
      <c r="X7">
        <f t="shared" si="2"/>
        <v>23</v>
      </c>
      <c r="Y7" s="20">
        <v>30</v>
      </c>
    </row>
    <row r="8" spans="1:25">
      <c r="B8">
        <v>3</v>
      </c>
      <c r="C8" s="160" t="s">
        <v>2168</v>
      </c>
      <c r="D8" s="160" t="s">
        <v>736</v>
      </c>
      <c r="E8" s="160"/>
      <c r="F8" s="161" t="s">
        <v>2011</v>
      </c>
      <c r="G8" s="160" t="s">
        <v>739</v>
      </c>
      <c r="H8" s="160"/>
      <c r="I8" s="160" t="s">
        <v>2009</v>
      </c>
      <c r="J8" s="2" t="s">
        <v>1113</v>
      </c>
      <c r="K8" s="21">
        <f>K9*B8</f>
        <v>12</v>
      </c>
      <c r="L8" s="21">
        <f t="shared" ref="L8" si="3">L9*B8</f>
        <v>12</v>
      </c>
      <c r="M8" s="21">
        <f t="shared" si="0"/>
        <v>69</v>
      </c>
      <c r="N8" s="21">
        <f t="shared" ref="N8" si="4">N9*B8</f>
        <v>24</v>
      </c>
      <c r="O8" s="20"/>
      <c r="P8" s="20"/>
      <c r="Q8" s="20"/>
      <c r="R8" s="20"/>
      <c r="S8" s="21">
        <f t="shared" si="1"/>
        <v>117</v>
      </c>
      <c r="W8">
        <v>20</v>
      </c>
      <c r="X8">
        <f t="shared" si="2"/>
        <v>28</v>
      </c>
      <c r="Y8" s="20">
        <v>39</v>
      </c>
    </row>
    <row r="9" spans="1:25">
      <c r="B9">
        <v>1</v>
      </c>
      <c r="C9" s="160" t="s">
        <v>2169</v>
      </c>
      <c r="D9" s="160"/>
      <c r="E9" s="160"/>
      <c r="F9" s="160"/>
      <c r="G9" s="160"/>
      <c r="H9" s="160"/>
      <c r="I9" s="160"/>
      <c r="J9" s="2" t="s">
        <v>20</v>
      </c>
      <c r="K9">
        <v>4</v>
      </c>
      <c r="L9" s="21">
        <v>4</v>
      </c>
      <c r="M9" s="21">
        <f t="shared" si="0"/>
        <v>23</v>
      </c>
      <c r="N9" s="21">
        <v>8</v>
      </c>
      <c r="O9" s="20"/>
      <c r="P9" s="20"/>
      <c r="Q9" s="20"/>
      <c r="R9" s="20"/>
      <c r="S9" s="21">
        <f t="shared" si="1"/>
        <v>39</v>
      </c>
      <c r="W9">
        <v>20</v>
      </c>
      <c r="X9">
        <f t="shared" si="2"/>
        <v>28</v>
      </c>
      <c r="Y9" s="20">
        <v>39</v>
      </c>
    </row>
    <row r="10" spans="1:25">
      <c r="B10">
        <v>3</v>
      </c>
      <c r="C10" s="160" t="s">
        <v>1393</v>
      </c>
      <c r="D10" s="160" t="s">
        <v>738</v>
      </c>
      <c r="E10" s="160"/>
      <c r="F10" s="161" t="s">
        <v>2011</v>
      </c>
      <c r="G10" s="160" t="s">
        <v>747</v>
      </c>
      <c r="H10" s="160"/>
      <c r="I10" s="160" t="s">
        <v>2010</v>
      </c>
      <c r="J10" s="2" t="s">
        <v>1113</v>
      </c>
      <c r="L10" s="21">
        <f t="shared" ref="L10" si="5">L11*B10</f>
        <v>24</v>
      </c>
      <c r="M10" s="21">
        <f t="shared" si="0"/>
        <v>57</v>
      </c>
      <c r="N10" s="21">
        <f t="shared" ref="N10" si="6">N11*B10</f>
        <v>24</v>
      </c>
      <c r="O10" s="20"/>
      <c r="P10" s="20"/>
      <c r="Q10" s="20"/>
      <c r="R10" s="20"/>
      <c r="S10" s="21">
        <f t="shared" ref="S10:S11" si="7">Y10*B10</f>
        <v>105</v>
      </c>
      <c r="W10">
        <v>18</v>
      </c>
      <c r="X10">
        <f t="shared" ref="X10:X11" si="8">W10+8</f>
        <v>26</v>
      </c>
      <c r="Y10" s="20">
        <v>35</v>
      </c>
    </row>
    <row r="11" spans="1:25">
      <c r="B11">
        <v>1</v>
      </c>
      <c r="C11" s="160" t="s">
        <v>740</v>
      </c>
      <c r="D11" s="160"/>
      <c r="E11" s="160"/>
      <c r="F11" s="160"/>
      <c r="G11" s="160"/>
      <c r="H11" s="160"/>
      <c r="I11" s="160"/>
      <c r="J11" s="2" t="s">
        <v>20</v>
      </c>
      <c r="L11" s="21">
        <v>8</v>
      </c>
      <c r="M11" s="21">
        <f t="shared" si="0"/>
        <v>19</v>
      </c>
      <c r="N11" s="21">
        <v>8</v>
      </c>
      <c r="O11" s="20"/>
      <c r="P11" s="20"/>
      <c r="Q11" s="20"/>
      <c r="R11" s="20"/>
      <c r="S11" s="21">
        <f t="shared" si="7"/>
        <v>35</v>
      </c>
      <c r="W11">
        <v>18</v>
      </c>
      <c r="X11">
        <f t="shared" si="8"/>
        <v>26</v>
      </c>
      <c r="Y11" s="20">
        <v>35</v>
      </c>
    </row>
    <row r="12" spans="1:25">
      <c r="A12" s="42" t="s">
        <v>153</v>
      </c>
      <c r="B12" s="42">
        <v>2</v>
      </c>
      <c r="C12" s="161" t="s">
        <v>2170</v>
      </c>
      <c r="D12" s="161" t="s">
        <v>738</v>
      </c>
      <c r="E12" s="161"/>
      <c r="F12" s="161" t="s">
        <v>2011</v>
      </c>
      <c r="G12" s="161" t="s">
        <v>737</v>
      </c>
      <c r="H12" s="161"/>
      <c r="I12" s="161" t="s">
        <v>2011</v>
      </c>
      <c r="J12" s="18" t="s">
        <v>1113</v>
      </c>
      <c r="K12" s="21">
        <f>K13*B12</f>
        <v>8</v>
      </c>
      <c r="L12" s="21">
        <f t="shared" ref="L12" si="9">L13*B12</f>
        <v>8</v>
      </c>
      <c r="M12" s="21">
        <f t="shared" si="0"/>
        <v>4</v>
      </c>
      <c r="N12" s="21">
        <f t="shared" ref="N12" si="10">N13*B12</f>
        <v>16</v>
      </c>
      <c r="O12" s="20"/>
      <c r="P12" s="20"/>
      <c r="Q12" s="20"/>
      <c r="R12" s="20"/>
      <c r="S12" s="21">
        <f t="shared" si="1"/>
        <v>36</v>
      </c>
      <c r="W12">
        <v>4</v>
      </c>
      <c r="X12">
        <f t="shared" si="2"/>
        <v>12</v>
      </c>
      <c r="Y12" s="20">
        <v>18</v>
      </c>
    </row>
    <row r="13" spans="1:25">
      <c r="A13" s="42"/>
      <c r="B13" s="42">
        <v>1</v>
      </c>
      <c r="C13" s="161" t="s">
        <v>2171</v>
      </c>
      <c r="D13" s="161"/>
      <c r="E13" s="161"/>
      <c r="F13" s="161"/>
      <c r="G13" s="161"/>
      <c r="H13" s="161"/>
      <c r="I13" s="161"/>
      <c r="J13" s="18" t="s">
        <v>20</v>
      </c>
      <c r="K13">
        <v>4</v>
      </c>
      <c r="L13" s="21">
        <v>4</v>
      </c>
      <c r="M13" s="21">
        <f t="shared" si="0"/>
        <v>2</v>
      </c>
      <c r="N13" s="21">
        <v>8</v>
      </c>
      <c r="O13" s="20"/>
      <c r="P13" s="20"/>
      <c r="Q13" s="20"/>
      <c r="R13" s="20"/>
      <c r="S13" s="21">
        <f t="shared" si="1"/>
        <v>18</v>
      </c>
      <c r="W13">
        <v>4</v>
      </c>
      <c r="X13">
        <f t="shared" si="2"/>
        <v>12</v>
      </c>
      <c r="Y13" s="20">
        <v>18</v>
      </c>
    </row>
    <row r="14" spans="1:25">
      <c r="A14" s="42" t="s">
        <v>153</v>
      </c>
      <c r="B14" s="42">
        <v>2</v>
      </c>
      <c r="C14" s="161" t="s">
        <v>2172</v>
      </c>
      <c r="D14" s="161" t="s">
        <v>738</v>
      </c>
      <c r="E14" s="161"/>
      <c r="F14" s="161" t="s">
        <v>2011</v>
      </c>
      <c r="G14" s="161" t="s">
        <v>741</v>
      </c>
      <c r="H14" s="161"/>
      <c r="I14" s="161" t="s">
        <v>2009</v>
      </c>
      <c r="J14" s="18" t="s">
        <v>1113</v>
      </c>
      <c r="L14" s="21">
        <f t="shared" ref="L14" si="11">L15*B14</f>
        <v>20</v>
      </c>
      <c r="M14" s="21">
        <f t="shared" si="0"/>
        <v>26</v>
      </c>
      <c r="N14" s="21">
        <f t="shared" ref="N14" si="12">N15*B14</f>
        <v>16</v>
      </c>
      <c r="O14" s="20"/>
      <c r="P14" s="20"/>
      <c r="Q14" s="20"/>
      <c r="R14" s="20"/>
      <c r="S14" s="21">
        <f t="shared" si="1"/>
        <v>62</v>
      </c>
      <c r="W14">
        <v>15</v>
      </c>
      <c r="X14">
        <f t="shared" si="2"/>
        <v>23</v>
      </c>
      <c r="Y14" s="20">
        <v>31</v>
      </c>
    </row>
    <row r="15" spans="1:25">
      <c r="A15" s="42"/>
      <c r="B15" s="42">
        <v>1</v>
      </c>
      <c r="C15" s="161" t="s">
        <v>2173</v>
      </c>
      <c r="D15" s="161"/>
      <c r="E15" s="161"/>
      <c r="F15" s="161"/>
      <c r="G15" s="161"/>
      <c r="H15" s="161"/>
      <c r="I15" s="161"/>
      <c r="J15" s="18" t="s">
        <v>20</v>
      </c>
      <c r="L15" s="21">
        <v>10</v>
      </c>
      <c r="M15" s="21">
        <f t="shared" si="0"/>
        <v>13</v>
      </c>
      <c r="N15" s="21">
        <v>8</v>
      </c>
      <c r="O15" s="20"/>
      <c r="P15" s="20"/>
      <c r="Q15" s="20"/>
      <c r="R15" s="20"/>
      <c r="S15" s="21">
        <f t="shared" si="1"/>
        <v>31</v>
      </c>
      <c r="W15">
        <v>15</v>
      </c>
      <c r="X15">
        <f t="shared" si="2"/>
        <v>23</v>
      </c>
      <c r="Y15" s="20">
        <v>31</v>
      </c>
    </row>
    <row r="16" spans="1:25">
      <c r="B16">
        <v>3</v>
      </c>
      <c r="C16" s="160" t="s">
        <v>1394</v>
      </c>
      <c r="D16" s="160" t="s">
        <v>742</v>
      </c>
      <c r="E16" s="160"/>
      <c r="F16" s="161" t="s">
        <v>2015</v>
      </c>
      <c r="G16" s="160" t="s">
        <v>744</v>
      </c>
      <c r="H16" s="160"/>
      <c r="I16" s="160" t="s">
        <v>2012</v>
      </c>
      <c r="J16" s="2" t="s">
        <v>1113</v>
      </c>
      <c r="L16" s="21">
        <f t="shared" ref="L16" si="13">L17*B16</f>
        <v>24</v>
      </c>
      <c r="M16" s="21">
        <f t="shared" si="0"/>
        <v>120</v>
      </c>
      <c r="N16" s="21">
        <f t="shared" ref="N16" si="14">N17*B16</f>
        <v>24</v>
      </c>
      <c r="O16" s="20"/>
      <c r="P16" s="20"/>
      <c r="Q16" s="20"/>
      <c r="R16" s="20"/>
      <c r="S16" s="21">
        <f t="shared" si="1"/>
        <v>168</v>
      </c>
      <c r="W16">
        <v>35</v>
      </c>
      <c r="X16">
        <f t="shared" si="2"/>
        <v>43</v>
      </c>
      <c r="Y16" s="20">
        <v>56</v>
      </c>
    </row>
    <row r="17" spans="1:25">
      <c r="B17">
        <v>1</v>
      </c>
      <c r="C17" s="160" t="s">
        <v>1093</v>
      </c>
      <c r="D17" s="160"/>
      <c r="E17" s="160"/>
      <c r="F17" s="160"/>
      <c r="G17" s="160"/>
      <c r="H17" s="160"/>
      <c r="I17" s="160"/>
      <c r="J17" s="2" t="s">
        <v>20</v>
      </c>
      <c r="L17" s="21">
        <v>8</v>
      </c>
      <c r="M17" s="21">
        <f t="shared" si="0"/>
        <v>40</v>
      </c>
      <c r="N17" s="21">
        <v>8</v>
      </c>
      <c r="O17" s="20"/>
      <c r="P17" s="20"/>
      <c r="Q17" s="20"/>
      <c r="R17" s="20"/>
      <c r="S17" s="21">
        <f t="shared" si="1"/>
        <v>56</v>
      </c>
      <c r="W17">
        <v>35</v>
      </c>
      <c r="X17">
        <f t="shared" si="2"/>
        <v>43</v>
      </c>
      <c r="Y17" s="20">
        <v>56</v>
      </c>
    </row>
    <row r="18" spans="1:25">
      <c r="B18">
        <v>3</v>
      </c>
      <c r="C18" s="160" t="s">
        <v>2174</v>
      </c>
      <c r="D18" s="160" t="s">
        <v>742</v>
      </c>
      <c r="E18" s="160"/>
      <c r="F18" s="161" t="s">
        <v>2015</v>
      </c>
      <c r="G18" s="160" t="s">
        <v>745</v>
      </c>
      <c r="H18" s="160"/>
      <c r="I18" s="160" t="s">
        <v>2013</v>
      </c>
      <c r="J18" s="2" t="s">
        <v>1113</v>
      </c>
      <c r="L18" s="21">
        <f t="shared" ref="L18" si="15">L19*B18</f>
        <v>24</v>
      </c>
      <c r="M18" s="21">
        <f t="shared" si="0"/>
        <v>93</v>
      </c>
      <c r="N18" s="21">
        <f t="shared" ref="N18" si="16">N19*B18</f>
        <v>24</v>
      </c>
      <c r="O18" s="20"/>
      <c r="P18" s="20"/>
      <c r="Q18" s="20"/>
      <c r="R18" s="20"/>
      <c r="S18" s="21">
        <f t="shared" si="1"/>
        <v>141</v>
      </c>
      <c r="W18">
        <v>28</v>
      </c>
      <c r="X18">
        <f t="shared" si="2"/>
        <v>36</v>
      </c>
      <c r="Y18" s="20">
        <v>47</v>
      </c>
    </row>
    <row r="19" spans="1:25">
      <c r="B19">
        <v>1</v>
      </c>
      <c r="C19" s="160" t="s">
        <v>2175</v>
      </c>
      <c r="D19" s="160"/>
      <c r="E19" s="160"/>
      <c r="F19" s="160"/>
      <c r="G19" s="160"/>
      <c r="H19" s="160"/>
      <c r="I19" s="160"/>
      <c r="J19" s="2" t="s">
        <v>20</v>
      </c>
      <c r="L19" s="21">
        <v>8</v>
      </c>
      <c r="M19" s="21">
        <f t="shared" si="0"/>
        <v>31</v>
      </c>
      <c r="N19" s="21">
        <v>8</v>
      </c>
      <c r="O19" s="20"/>
      <c r="P19" s="20"/>
      <c r="Q19" s="20"/>
      <c r="R19" s="20"/>
      <c r="S19" s="21">
        <f t="shared" si="1"/>
        <v>47</v>
      </c>
      <c r="W19">
        <v>28</v>
      </c>
      <c r="X19">
        <f t="shared" si="2"/>
        <v>36</v>
      </c>
      <c r="Y19" s="20">
        <v>47</v>
      </c>
    </row>
    <row r="20" spans="1:25">
      <c r="A20" s="42"/>
      <c r="B20" s="42">
        <v>2</v>
      </c>
      <c r="C20" s="161" t="s">
        <v>2176</v>
      </c>
      <c r="D20" s="161" t="s">
        <v>746</v>
      </c>
      <c r="E20" s="161"/>
      <c r="F20" s="161" t="s">
        <v>2015</v>
      </c>
      <c r="G20" s="161" t="s">
        <v>2166</v>
      </c>
      <c r="H20" s="161"/>
      <c r="I20" s="161" t="s">
        <v>2014</v>
      </c>
      <c r="J20" s="18" t="s">
        <v>1113</v>
      </c>
      <c r="K20" s="21">
        <f>K21*B20</f>
        <v>8</v>
      </c>
      <c r="L20" s="21">
        <f t="shared" ref="L20" si="17">L21*B20</f>
        <v>12</v>
      </c>
      <c r="M20" s="21">
        <f t="shared" si="0"/>
        <v>114</v>
      </c>
      <c r="N20" s="21">
        <f t="shared" ref="N20" si="18">N21*B20</f>
        <v>16</v>
      </c>
      <c r="O20" s="20"/>
      <c r="P20" s="20"/>
      <c r="Q20" s="20"/>
      <c r="R20" s="20"/>
      <c r="S20" s="21">
        <f t="shared" si="1"/>
        <v>150</v>
      </c>
      <c r="W20">
        <v>50</v>
      </c>
      <c r="X20">
        <f t="shared" si="2"/>
        <v>58</v>
      </c>
      <c r="Y20" s="20">
        <v>75</v>
      </c>
    </row>
    <row r="21" spans="1:25">
      <c r="A21" s="42"/>
      <c r="B21" s="42">
        <v>1</v>
      </c>
      <c r="C21" s="161" t="s">
        <v>2177</v>
      </c>
      <c r="D21" s="161"/>
      <c r="E21" s="161"/>
      <c r="F21" s="161"/>
      <c r="G21" s="161"/>
      <c r="H21" s="161"/>
      <c r="I21" s="161"/>
      <c r="J21" s="18" t="s">
        <v>20</v>
      </c>
      <c r="K21">
        <v>4</v>
      </c>
      <c r="L21" s="21">
        <v>6</v>
      </c>
      <c r="M21" s="21">
        <f t="shared" si="0"/>
        <v>57</v>
      </c>
      <c r="N21" s="21">
        <v>8</v>
      </c>
      <c r="O21" s="20"/>
      <c r="P21" s="20"/>
      <c r="Q21" s="20"/>
      <c r="R21" s="20"/>
      <c r="S21" s="21">
        <f t="shared" si="1"/>
        <v>75</v>
      </c>
      <c r="W21">
        <v>50</v>
      </c>
      <c r="X21">
        <f t="shared" si="2"/>
        <v>58</v>
      </c>
      <c r="Y21" s="20">
        <v>75</v>
      </c>
    </row>
    <row r="22" spans="1:25">
      <c r="A22" s="42" t="s">
        <v>153</v>
      </c>
      <c r="B22" s="42">
        <v>2</v>
      </c>
      <c r="C22" s="161" t="s">
        <v>2178</v>
      </c>
      <c r="D22" s="161" t="s">
        <v>746</v>
      </c>
      <c r="E22" s="161"/>
      <c r="F22" s="161" t="s">
        <v>2015</v>
      </c>
      <c r="G22" s="161" t="s">
        <v>748</v>
      </c>
      <c r="H22" s="161"/>
      <c r="I22" s="161" t="s">
        <v>2015</v>
      </c>
      <c r="J22" s="18" t="s">
        <v>1113</v>
      </c>
      <c r="K22" s="21">
        <f>K23*B22</f>
        <v>8</v>
      </c>
      <c r="L22" s="21">
        <f t="shared" ref="L22" si="19">L23*B22</f>
        <v>12</v>
      </c>
      <c r="M22" s="21">
        <f t="shared" si="0"/>
        <v>50</v>
      </c>
      <c r="N22" s="21">
        <f t="shared" ref="N22:N24" si="20">N23*B22</f>
        <v>16</v>
      </c>
      <c r="O22" s="20"/>
      <c r="P22" s="20"/>
      <c r="Q22" s="20"/>
      <c r="R22" s="20"/>
      <c r="S22" s="21">
        <f t="shared" si="1"/>
        <v>86</v>
      </c>
      <c r="W22">
        <v>25</v>
      </c>
      <c r="X22">
        <f t="shared" si="2"/>
        <v>33</v>
      </c>
      <c r="Y22" s="20">
        <v>43</v>
      </c>
    </row>
    <row r="23" spans="1:25">
      <c r="A23" s="42"/>
      <c r="B23" s="42">
        <v>1</v>
      </c>
      <c r="C23" s="161" t="s">
        <v>2177</v>
      </c>
      <c r="D23" s="161"/>
      <c r="E23" s="161"/>
      <c r="F23" s="161"/>
      <c r="G23" s="161"/>
      <c r="H23" s="161"/>
      <c r="I23" s="161"/>
      <c r="J23" s="18" t="s">
        <v>20</v>
      </c>
      <c r="K23">
        <v>4</v>
      </c>
      <c r="L23" s="21">
        <v>6</v>
      </c>
      <c r="M23" s="21">
        <f t="shared" si="0"/>
        <v>25</v>
      </c>
      <c r="N23" s="21">
        <v>8</v>
      </c>
      <c r="O23" s="20"/>
      <c r="P23" s="20"/>
      <c r="Q23" s="20"/>
      <c r="R23" s="20"/>
      <c r="S23" s="21">
        <f t="shared" si="1"/>
        <v>43</v>
      </c>
      <c r="W23">
        <v>25</v>
      </c>
      <c r="X23">
        <f t="shared" si="2"/>
        <v>33</v>
      </c>
      <c r="Y23" s="20">
        <v>43</v>
      </c>
    </row>
    <row r="24" spans="1:25">
      <c r="B24">
        <v>3</v>
      </c>
      <c r="C24" s="160" t="s">
        <v>1395</v>
      </c>
      <c r="D24" s="160" t="s">
        <v>746</v>
      </c>
      <c r="E24" s="160"/>
      <c r="F24" s="161" t="s">
        <v>2015</v>
      </c>
      <c r="G24" s="160" t="s">
        <v>751</v>
      </c>
      <c r="H24" s="160"/>
      <c r="I24" s="160" t="s">
        <v>2016</v>
      </c>
      <c r="J24" s="2" t="s">
        <v>1113</v>
      </c>
      <c r="K24" s="21">
        <f>K25*B24</f>
        <v>12</v>
      </c>
      <c r="L24" s="21">
        <f t="shared" ref="L24" si="21">L25*B24</f>
        <v>12</v>
      </c>
      <c r="M24" s="21">
        <f t="shared" si="0"/>
        <v>27</v>
      </c>
      <c r="N24" s="21">
        <f t="shared" si="20"/>
        <v>24</v>
      </c>
      <c r="O24" s="20"/>
      <c r="P24" s="20"/>
      <c r="Q24" s="20"/>
      <c r="R24" s="20"/>
      <c r="S24" s="21">
        <f t="shared" si="1"/>
        <v>75</v>
      </c>
      <c r="W24">
        <v>10</v>
      </c>
      <c r="X24">
        <f t="shared" si="2"/>
        <v>18</v>
      </c>
      <c r="Y24" s="20">
        <v>25</v>
      </c>
    </row>
    <row r="25" spans="1:25">
      <c r="B25">
        <v>1</v>
      </c>
      <c r="C25" s="160" t="s">
        <v>749</v>
      </c>
      <c r="D25" s="160"/>
      <c r="E25" s="160"/>
      <c r="F25" s="160"/>
      <c r="G25" s="160"/>
      <c r="H25" s="160"/>
      <c r="I25" s="160"/>
      <c r="J25" s="2" t="s">
        <v>20</v>
      </c>
      <c r="K25">
        <v>4</v>
      </c>
      <c r="L25" s="21">
        <v>4</v>
      </c>
      <c r="M25" s="21">
        <f t="shared" si="0"/>
        <v>9</v>
      </c>
      <c r="N25" s="21">
        <v>8</v>
      </c>
      <c r="O25" s="20"/>
      <c r="P25" s="20"/>
      <c r="Q25" s="20"/>
      <c r="R25" s="20"/>
      <c r="S25" s="21">
        <f t="shared" si="1"/>
        <v>25</v>
      </c>
      <c r="W25">
        <v>10</v>
      </c>
      <c r="X25">
        <f t="shared" si="2"/>
        <v>18</v>
      </c>
      <c r="Y25" s="20">
        <v>25</v>
      </c>
    </row>
    <row r="26" spans="1:25" s="22" customFormat="1">
      <c r="A26" s="38"/>
      <c r="B26" s="22">
        <v>1</v>
      </c>
      <c r="C26" s="163" t="s">
        <v>1652</v>
      </c>
      <c r="D26" s="163" t="s">
        <v>753</v>
      </c>
      <c r="E26" s="163"/>
      <c r="F26" s="161" t="s">
        <v>2011</v>
      </c>
      <c r="G26" s="163" t="s">
        <v>1609</v>
      </c>
      <c r="H26" s="163"/>
      <c r="I26" s="161" t="s">
        <v>2011</v>
      </c>
      <c r="J26" s="15" t="s">
        <v>1113</v>
      </c>
      <c r="K26" s="93"/>
      <c r="L26" s="122"/>
      <c r="M26" s="122">
        <f t="shared" ref="M26:M27" si="22">S26-K26-L26-N26</f>
        <v>7</v>
      </c>
      <c r="N26" s="122">
        <v>8</v>
      </c>
      <c r="O26" s="93"/>
      <c r="P26" s="93"/>
      <c r="Q26" s="93"/>
      <c r="R26" s="93"/>
      <c r="S26" s="122">
        <f>Y26*B26</f>
        <v>15</v>
      </c>
      <c r="W26" s="22">
        <v>5</v>
      </c>
      <c r="X26" s="22">
        <f t="shared" si="2"/>
        <v>13</v>
      </c>
      <c r="Y26" s="22">
        <v>15</v>
      </c>
    </row>
    <row r="27" spans="1:25" s="22" customFormat="1">
      <c r="A27" s="38"/>
      <c r="B27" s="22">
        <v>1</v>
      </c>
      <c r="C27" s="163" t="s">
        <v>1653</v>
      </c>
      <c r="D27" s="163" t="s">
        <v>755</v>
      </c>
      <c r="E27" s="163"/>
      <c r="F27" s="161" t="s">
        <v>2015</v>
      </c>
      <c r="G27" s="163" t="s">
        <v>1609</v>
      </c>
      <c r="H27" s="163"/>
      <c r="I27" s="161" t="s">
        <v>2015</v>
      </c>
      <c r="J27" s="15" t="s">
        <v>1113</v>
      </c>
      <c r="K27" s="93"/>
      <c r="L27" s="122"/>
      <c r="M27" s="122">
        <f t="shared" si="22"/>
        <v>7</v>
      </c>
      <c r="N27" s="122">
        <v>8</v>
      </c>
      <c r="O27" s="93"/>
      <c r="P27" s="93"/>
      <c r="Q27" s="93"/>
      <c r="R27" s="93"/>
      <c r="S27" s="122">
        <f>Y27*B27</f>
        <v>15</v>
      </c>
      <c r="W27" s="22">
        <v>5</v>
      </c>
      <c r="X27" s="22">
        <f t="shared" si="2"/>
        <v>13</v>
      </c>
      <c r="Y27" s="22">
        <v>15</v>
      </c>
    </row>
    <row r="28" spans="1:25">
      <c r="B28" s="42">
        <v>3</v>
      </c>
      <c r="C28" s="160" t="s">
        <v>2167</v>
      </c>
      <c r="D28" s="160" t="s">
        <v>752</v>
      </c>
      <c r="E28" s="160"/>
      <c r="F28" s="161" t="s">
        <v>2011</v>
      </c>
      <c r="G28" s="160" t="s">
        <v>753</v>
      </c>
      <c r="H28" s="160"/>
      <c r="I28" s="161" t="s">
        <v>2011</v>
      </c>
      <c r="J28" s="15" t="s">
        <v>1595</v>
      </c>
      <c r="L28" s="21"/>
      <c r="M28" s="21"/>
      <c r="N28" s="21">
        <f>S28</f>
        <v>9</v>
      </c>
      <c r="O28" s="20"/>
      <c r="P28" s="20"/>
      <c r="Q28" s="20"/>
      <c r="R28" s="20"/>
      <c r="S28" s="21">
        <f t="shared" si="1"/>
        <v>9</v>
      </c>
      <c r="W28" s="14"/>
      <c r="X28" s="14"/>
      <c r="Y28" s="20">
        <v>3</v>
      </c>
    </row>
    <row r="29" spans="1:25">
      <c r="B29" s="42">
        <v>3</v>
      </c>
      <c r="C29" s="160" t="s">
        <v>2182</v>
      </c>
      <c r="D29" s="160" t="s">
        <v>754</v>
      </c>
      <c r="E29" s="160"/>
      <c r="F29" s="161" t="s">
        <v>2015</v>
      </c>
      <c r="G29" s="160" t="s">
        <v>755</v>
      </c>
      <c r="H29" s="160"/>
      <c r="I29" s="161" t="s">
        <v>2015</v>
      </c>
      <c r="J29" s="15" t="s">
        <v>1595</v>
      </c>
      <c r="L29" s="21"/>
      <c r="M29" s="21"/>
      <c r="N29" s="21">
        <f t="shared" ref="N29:N37" si="23">S29</f>
        <v>6</v>
      </c>
      <c r="O29" s="20"/>
      <c r="P29" s="20"/>
      <c r="Q29" s="20"/>
      <c r="R29" s="20"/>
      <c r="S29" s="21">
        <f t="shared" si="1"/>
        <v>6</v>
      </c>
      <c r="W29" s="14"/>
      <c r="X29" s="14"/>
      <c r="Y29" s="20">
        <v>2</v>
      </c>
    </row>
    <row r="30" spans="1:25">
      <c r="B30" s="42">
        <v>1</v>
      </c>
      <c r="C30" s="160" t="s">
        <v>1655</v>
      </c>
      <c r="D30" s="160" t="s">
        <v>756</v>
      </c>
      <c r="E30" s="160"/>
      <c r="F30" s="161" t="s">
        <v>2011</v>
      </c>
      <c r="G30" s="160" t="s">
        <v>1654</v>
      </c>
      <c r="H30" s="160"/>
      <c r="I30" s="161" t="s">
        <v>2011</v>
      </c>
      <c r="J30" s="2" t="s">
        <v>20</v>
      </c>
      <c r="L30" s="21"/>
      <c r="M30" s="21"/>
      <c r="N30" s="21">
        <f t="shared" si="23"/>
        <v>2</v>
      </c>
      <c r="O30" s="20"/>
      <c r="P30" s="20"/>
      <c r="Q30" s="20"/>
      <c r="R30" s="20"/>
      <c r="S30" s="21">
        <f t="shared" si="1"/>
        <v>2</v>
      </c>
      <c r="W30" s="22"/>
      <c r="X30" s="22"/>
      <c r="Y30" s="20">
        <v>2</v>
      </c>
    </row>
    <row r="31" spans="1:25">
      <c r="B31" s="42">
        <v>1</v>
      </c>
      <c r="C31" s="160" t="s">
        <v>1657</v>
      </c>
      <c r="D31" s="160" t="s">
        <v>757</v>
      </c>
      <c r="E31" s="160"/>
      <c r="F31" s="161" t="s">
        <v>2015</v>
      </c>
      <c r="G31" s="160" t="s">
        <v>1656</v>
      </c>
      <c r="H31" s="160"/>
      <c r="I31" s="161" t="s">
        <v>2015</v>
      </c>
      <c r="J31" s="2" t="s">
        <v>20</v>
      </c>
      <c r="L31" s="21"/>
      <c r="M31" s="21"/>
      <c r="N31" s="21">
        <f t="shared" si="23"/>
        <v>2</v>
      </c>
      <c r="O31" s="20"/>
      <c r="P31" s="20"/>
      <c r="Q31" s="20"/>
      <c r="R31" s="20"/>
      <c r="S31" s="21">
        <f t="shared" si="1"/>
        <v>2</v>
      </c>
      <c r="Y31" s="20">
        <v>2</v>
      </c>
    </row>
    <row r="32" spans="1:25">
      <c r="B32" s="42">
        <v>1</v>
      </c>
      <c r="C32" s="160" t="s">
        <v>758</v>
      </c>
      <c r="D32" s="160" t="s">
        <v>759</v>
      </c>
      <c r="E32" s="160"/>
      <c r="F32" s="161" t="s">
        <v>2011</v>
      </c>
      <c r="G32" s="160" t="s">
        <v>760</v>
      </c>
      <c r="H32" s="160"/>
      <c r="I32" s="161" t="s">
        <v>2011</v>
      </c>
      <c r="J32" s="2" t="s">
        <v>20</v>
      </c>
      <c r="L32" s="21"/>
      <c r="M32" s="21"/>
      <c r="N32" s="21">
        <f t="shared" si="23"/>
        <v>2</v>
      </c>
      <c r="O32" s="20"/>
      <c r="P32" s="20"/>
      <c r="Q32" s="20"/>
      <c r="R32" s="20"/>
      <c r="S32" s="21">
        <f t="shared" si="1"/>
        <v>2</v>
      </c>
      <c r="Y32" s="20">
        <v>2</v>
      </c>
    </row>
    <row r="33" spans="2:25">
      <c r="B33" s="42">
        <v>1</v>
      </c>
      <c r="C33" s="160" t="s">
        <v>761</v>
      </c>
      <c r="D33" s="160" t="s">
        <v>762</v>
      </c>
      <c r="E33" s="160"/>
      <c r="F33" s="161" t="s">
        <v>2015</v>
      </c>
      <c r="G33" s="160" t="s">
        <v>763</v>
      </c>
      <c r="H33" s="160"/>
      <c r="I33" s="161" t="s">
        <v>2015</v>
      </c>
      <c r="J33" s="2" t="s">
        <v>20</v>
      </c>
      <c r="L33" s="21"/>
      <c r="M33" s="21"/>
      <c r="N33" s="21">
        <f t="shared" si="23"/>
        <v>2</v>
      </c>
      <c r="O33" s="20"/>
      <c r="P33" s="20"/>
      <c r="Q33" s="20"/>
      <c r="R33" s="20"/>
      <c r="S33" s="21">
        <f t="shared" si="1"/>
        <v>2</v>
      </c>
      <c r="Y33" s="20">
        <v>2</v>
      </c>
    </row>
    <row r="34" spans="2:25">
      <c r="B34" s="42">
        <v>2</v>
      </c>
      <c r="C34" s="160" t="s">
        <v>2179</v>
      </c>
      <c r="D34" s="160" t="s">
        <v>1654</v>
      </c>
      <c r="E34" s="160"/>
      <c r="F34" s="161" t="s">
        <v>2011</v>
      </c>
      <c r="G34" s="160" t="s">
        <v>738</v>
      </c>
      <c r="H34" s="160"/>
      <c r="I34" s="161" t="s">
        <v>2011</v>
      </c>
      <c r="J34" s="2" t="s">
        <v>20</v>
      </c>
      <c r="L34" s="21"/>
      <c r="M34" s="21"/>
      <c r="N34" s="21">
        <f t="shared" si="23"/>
        <v>4</v>
      </c>
      <c r="O34" s="20"/>
      <c r="P34" s="20"/>
      <c r="Q34" s="20"/>
      <c r="R34" s="20"/>
      <c r="S34" s="21">
        <f t="shared" si="1"/>
        <v>4</v>
      </c>
      <c r="Y34" s="20">
        <v>2</v>
      </c>
    </row>
    <row r="35" spans="2:25">
      <c r="B35" s="42">
        <v>3</v>
      </c>
      <c r="C35" s="160" t="s">
        <v>2180</v>
      </c>
      <c r="D35" s="160" t="s">
        <v>1654</v>
      </c>
      <c r="E35" s="160"/>
      <c r="F35" s="161" t="s">
        <v>2011</v>
      </c>
      <c r="G35" s="160" t="s">
        <v>742</v>
      </c>
      <c r="H35" s="160"/>
      <c r="I35" s="161" t="s">
        <v>2011</v>
      </c>
      <c r="J35" s="2" t="s">
        <v>20</v>
      </c>
      <c r="L35" s="21"/>
      <c r="M35" s="21"/>
      <c r="N35" s="21">
        <f t="shared" si="23"/>
        <v>6</v>
      </c>
      <c r="O35" s="20"/>
      <c r="P35" s="20"/>
      <c r="Q35" s="20"/>
      <c r="R35" s="20"/>
      <c r="S35" s="21">
        <f t="shared" si="1"/>
        <v>6</v>
      </c>
      <c r="Y35" s="20">
        <v>2</v>
      </c>
    </row>
    <row r="36" spans="2:25">
      <c r="B36" s="42">
        <v>2</v>
      </c>
      <c r="C36" s="160" t="s">
        <v>1396</v>
      </c>
      <c r="D36" s="160" t="s">
        <v>1656</v>
      </c>
      <c r="E36" s="160"/>
      <c r="F36" s="161" t="s">
        <v>2015</v>
      </c>
      <c r="G36" s="160" t="s">
        <v>746</v>
      </c>
      <c r="H36" s="160"/>
      <c r="I36" s="161" t="s">
        <v>2015</v>
      </c>
      <c r="J36" s="2" t="s">
        <v>20</v>
      </c>
      <c r="L36" s="21"/>
      <c r="M36" s="21"/>
      <c r="N36" s="21">
        <f t="shared" si="23"/>
        <v>4</v>
      </c>
      <c r="O36" s="20"/>
      <c r="P36" s="20"/>
      <c r="Q36" s="20"/>
      <c r="R36" s="20"/>
      <c r="S36" s="21">
        <f t="shared" si="1"/>
        <v>4</v>
      </c>
      <c r="Y36" s="20">
        <v>2</v>
      </c>
    </row>
    <row r="37" spans="2:25">
      <c r="B37" s="42">
        <v>3</v>
      </c>
      <c r="C37" s="160" t="s">
        <v>2181</v>
      </c>
      <c r="D37" s="160" t="s">
        <v>1656</v>
      </c>
      <c r="E37" s="160"/>
      <c r="F37" s="161" t="s">
        <v>2015</v>
      </c>
      <c r="G37" s="160" t="s">
        <v>750</v>
      </c>
      <c r="H37" s="160"/>
      <c r="I37" s="161" t="s">
        <v>2015</v>
      </c>
      <c r="J37" s="2" t="s">
        <v>20</v>
      </c>
      <c r="L37" s="21"/>
      <c r="M37" s="21"/>
      <c r="N37" s="21">
        <f t="shared" si="23"/>
        <v>9</v>
      </c>
      <c r="O37" s="20"/>
      <c r="P37" s="20"/>
      <c r="Q37" s="20"/>
      <c r="R37" s="20"/>
      <c r="S37" s="21">
        <f t="shared" si="1"/>
        <v>9</v>
      </c>
      <c r="Y37" s="20">
        <v>3</v>
      </c>
    </row>
    <row r="38" spans="2:25">
      <c r="J38" s="18" t="s">
        <v>1113</v>
      </c>
      <c r="K38" s="47">
        <f t="shared" ref="K38:R38" si="24">SUMIF($J$6:$J$37,$J$38,K6:K37)</f>
        <v>48</v>
      </c>
      <c r="L38" s="47">
        <f t="shared" si="24"/>
        <v>172</v>
      </c>
      <c r="M38" s="47">
        <f t="shared" si="24"/>
        <v>616</v>
      </c>
      <c r="N38" s="47">
        <f t="shared" si="24"/>
        <v>224</v>
      </c>
      <c r="O38" s="47">
        <f t="shared" si="24"/>
        <v>0</v>
      </c>
      <c r="P38" s="47">
        <f t="shared" si="24"/>
        <v>0</v>
      </c>
      <c r="Q38" s="47">
        <f t="shared" si="24"/>
        <v>0</v>
      </c>
      <c r="R38" s="47">
        <f t="shared" si="24"/>
        <v>0</v>
      </c>
      <c r="S38" s="47">
        <f>SUMIF($J$6:$J$37,$J$38,S6:S37)</f>
        <v>1060</v>
      </c>
      <c r="T38" s="39"/>
    </row>
    <row r="39" spans="2:25">
      <c r="J39" s="18" t="s">
        <v>20</v>
      </c>
      <c r="K39" s="47">
        <f t="shared" ref="K39:S39" si="25">SUMIF($J$6:$J$37,$J$39,K6:K37)</f>
        <v>20</v>
      </c>
      <c r="L39" s="47">
        <f t="shared" si="25"/>
        <v>66</v>
      </c>
      <c r="M39" s="47">
        <f t="shared" si="25"/>
        <v>233</v>
      </c>
      <c r="N39" s="47">
        <f t="shared" si="25"/>
        <v>111</v>
      </c>
      <c r="O39" s="47">
        <f t="shared" si="25"/>
        <v>0</v>
      </c>
      <c r="P39" s="47">
        <f t="shared" si="25"/>
        <v>0</v>
      </c>
      <c r="Q39" s="47">
        <f t="shared" si="25"/>
        <v>0</v>
      </c>
      <c r="R39" s="47">
        <f t="shared" si="25"/>
        <v>0</v>
      </c>
      <c r="S39" s="47">
        <f t="shared" si="25"/>
        <v>430</v>
      </c>
      <c r="T39" s="39"/>
    </row>
    <row r="40" spans="2:25">
      <c r="J40" s="123" t="s">
        <v>1595</v>
      </c>
      <c r="K40" s="47">
        <f t="shared" ref="K40:S40" si="26">SUMIF($J$6:$J$37,$J$40,K6:K37)</f>
        <v>0</v>
      </c>
      <c r="L40" s="47">
        <f t="shared" si="26"/>
        <v>0</v>
      </c>
      <c r="M40" s="47">
        <f t="shared" si="26"/>
        <v>0</v>
      </c>
      <c r="N40" s="47">
        <f t="shared" si="26"/>
        <v>15</v>
      </c>
      <c r="O40" s="47">
        <f t="shared" si="26"/>
        <v>0</v>
      </c>
      <c r="P40" s="47">
        <f t="shared" si="26"/>
        <v>0</v>
      </c>
      <c r="Q40" s="47">
        <f t="shared" si="26"/>
        <v>0</v>
      </c>
      <c r="R40" s="47">
        <f t="shared" si="26"/>
        <v>0</v>
      </c>
      <c r="S40" s="47">
        <f t="shared" si="26"/>
        <v>15</v>
      </c>
      <c r="T40" s="39"/>
    </row>
    <row r="41" spans="2:25">
      <c r="J41" s="55"/>
      <c r="K41" s="38"/>
      <c r="L41" s="38"/>
      <c r="M41" s="38"/>
      <c r="N41" s="38"/>
      <c r="O41" s="38"/>
      <c r="P41" s="38"/>
      <c r="Q41" s="38"/>
      <c r="R41" s="38"/>
      <c r="S41" s="38"/>
    </row>
    <row r="42" spans="2:25">
      <c r="J42" s="55"/>
      <c r="K42" s="38"/>
      <c r="L42" s="38"/>
      <c r="M42" s="38"/>
      <c r="N42" s="38"/>
      <c r="O42" s="38"/>
      <c r="P42" s="38"/>
      <c r="Q42" s="38"/>
      <c r="R42" s="38"/>
      <c r="S42" s="38"/>
    </row>
    <row r="43" spans="2:25">
      <c r="J43" s="55"/>
      <c r="K43" s="38"/>
      <c r="L43" s="38"/>
      <c r="M43" s="38"/>
      <c r="N43" s="38"/>
      <c r="O43" s="38"/>
      <c r="P43" s="38"/>
      <c r="Q43" s="38"/>
      <c r="R43" s="38"/>
      <c r="S43" s="38"/>
    </row>
    <row r="44" spans="2:25">
      <c r="J44" s="55"/>
      <c r="K44" s="38"/>
      <c r="L44" s="38"/>
      <c r="M44" s="38"/>
      <c r="N44" s="38"/>
      <c r="O44" s="38"/>
      <c r="P44" s="38"/>
      <c r="Q44" s="38"/>
      <c r="R44" s="38"/>
      <c r="S44" s="38"/>
    </row>
    <row r="45" spans="2:25">
      <c r="J45" s="55"/>
      <c r="K45" s="38"/>
      <c r="L45" s="38"/>
      <c r="M45" s="38"/>
      <c r="N45" s="38"/>
      <c r="O45" s="38"/>
      <c r="P45" s="38"/>
      <c r="Q45" s="38"/>
      <c r="R45" s="38"/>
      <c r="S45" s="38"/>
    </row>
    <row r="46" spans="2:25">
      <c r="J46" s="55"/>
      <c r="K46" s="38"/>
      <c r="L46" s="38"/>
      <c r="M46" s="38"/>
      <c r="N46" s="38"/>
      <c r="O46" s="38"/>
      <c r="P46" s="38"/>
      <c r="Q46" s="38"/>
      <c r="R46" s="38"/>
      <c r="S46" s="38"/>
    </row>
    <row r="47" spans="2:25">
      <c r="J47" s="38"/>
      <c r="K47" s="38"/>
      <c r="L47" s="38"/>
      <c r="M47" s="38"/>
      <c r="N47" s="38"/>
      <c r="O47" s="38"/>
      <c r="P47" s="38"/>
      <c r="Q47" s="38"/>
      <c r="R47" s="38"/>
      <c r="S47" s="38"/>
    </row>
    <row r="48" spans="2:25">
      <c r="B48">
        <f>SUM(B6:B37)</f>
        <v>58</v>
      </c>
    </row>
    <row r="50" spans="1:25">
      <c r="A50" t="s">
        <v>1109</v>
      </c>
      <c r="B50">
        <f>B48*2+SUM(B6:B25)</f>
        <v>152</v>
      </c>
    </row>
    <row r="51" spans="1:25">
      <c r="A51" t="s">
        <v>1110</v>
      </c>
      <c r="B51" t="e">
        <f>(SUM(#REF!,B6,B6,B8,B10,B12,B14,#REF!,B16,B18,B20,B22,B24,B26:B29))*2</f>
        <v>#REF!</v>
      </c>
    </row>
    <row r="52" spans="1:25" ht="45">
      <c r="A52" s="132" t="s">
        <v>1794</v>
      </c>
      <c r="B52">
        <f>(SUM(B6,B8,B10,B12,B14,B16,B18,B20,B22,B24,B26:B27)*4)+(SUM(B7,B9,B11,B13,B15,B17,B19,B21,B23,B25))+(SUM(B28:B29))+(SUM(B29:B37)*2)</f>
        <v>162</v>
      </c>
      <c r="Y52"/>
    </row>
    <row r="53" spans="1:25" ht="75">
      <c r="A53" s="132" t="s">
        <v>2125</v>
      </c>
      <c r="B53" s="184" t="e">
        <f>(SUM(#REF!))*2</f>
        <v>#REF!</v>
      </c>
      <c r="G53" s="64"/>
      <c r="Y53"/>
    </row>
  </sheetData>
  <mergeCells count="19">
    <mergeCell ref="G1:I2"/>
    <mergeCell ref="J1:J4"/>
    <mergeCell ref="K1:R2"/>
    <mergeCell ref="S1:S4"/>
    <mergeCell ref="D3:D4"/>
    <mergeCell ref="E3:E4"/>
    <mergeCell ref="F3:F4"/>
    <mergeCell ref="G3:G4"/>
    <mergeCell ref="H3:H4"/>
    <mergeCell ref="P3:P4"/>
    <mergeCell ref="Q3:Q4"/>
    <mergeCell ref="R3:R4"/>
    <mergeCell ref="I3:I4"/>
    <mergeCell ref="K3:K4"/>
    <mergeCell ref="L3:L4"/>
    <mergeCell ref="M3:M4"/>
    <mergeCell ref="N3:N4"/>
    <mergeCell ref="O3:O4"/>
    <mergeCell ref="D1:F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Y53"/>
  <sheetViews>
    <sheetView zoomScale="70" zoomScaleNormal="70" workbookViewId="0">
      <selection activeCell="A40" sqref="A40:XFD40"/>
    </sheetView>
  </sheetViews>
  <sheetFormatPr defaultRowHeight="15"/>
  <cols>
    <col min="1" max="1" width="17.140625" customWidth="1"/>
    <col min="3" max="3" width="20.42578125" bestFit="1" customWidth="1"/>
    <col min="4" max="4" width="20.85546875" bestFit="1" customWidth="1"/>
    <col min="5" max="5" width="5.5703125" bestFit="1" customWidth="1"/>
    <col min="6" max="6" width="11.5703125" bestFit="1" customWidth="1"/>
    <col min="7" max="7" width="22" bestFit="1" customWidth="1"/>
    <col min="8" max="8" width="5.5703125" bestFit="1" customWidth="1"/>
    <col min="9" max="9" width="11.5703125" bestFit="1" customWidth="1"/>
    <col min="10" max="10" width="30.42578125" customWidth="1"/>
    <col min="11" max="11" width="21.140625" bestFit="1" customWidth="1"/>
    <col min="12" max="12" width="12.85546875" bestFit="1" customWidth="1"/>
    <col min="13" max="13" width="22" bestFit="1" customWidth="1"/>
    <col min="14" max="14" width="15.42578125" bestFit="1" customWidth="1"/>
    <col min="15" max="18" width="2.28515625" bestFit="1" customWidth="1"/>
    <col min="19" max="19" width="23.5703125" bestFit="1" customWidth="1"/>
    <col min="20" max="20" width="5.28515625" bestFit="1" customWidth="1"/>
    <col min="23" max="24" width="17" customWidth="1"/>
    <col min="25" max="25" width="15.85546875" customWidth="1"/>
  </cols>
  <sheetData>
    <row r="1" spans="1:25" ht="15.75" thickTop="1">
      <c r="C1" s="30" t="s">
        <v>1</v>
      </c>
      <c r="D1" s="325" t="s">
        <v>2</v>
      </c>
      <c r="E1" s="326"/>
      <c r="F1" s="327"/>
      <c r="G1" s="325" t="s">
        <v>3</v>
      </c>
      <c r="H1" s="326"/>
      <c r="I1" s="327"/>
      <c r="J1" s="331" t="s">
        <v>4</v>
      </c>
      <c r="K1" s="325" t="s">
        <v>154</v>
      </c>
      <c r="L1" s="326"/>
      <c r="M1" s="326"/>
      <c r="N1" s="326"/>
      <c r="O1" s="326"/>
      <c r="P1" s="326"/>
      <c r="Q1" s="326"/>
      <c r="R1" s="327"/>
      <c r="S1" s="325" t="s">
        <v>0</v>
      </c>
      <c r="W1" s="29"/>
      <c r="X1" s="29"/>
    </row>
    <row r="2" spans="1:25" ht="15.75" thickBot="1">
      <c r="C2" s="8" t="s">
        <v>5</v>
      </c>
      <c r="D2" s="328"/>
      <c r="E2" s="329"/>
      <c r="F2" s="330"/>
      <c r="G2" s="328"/>
      <c r="H2" s="329"/>
      <c r="I2" s="330"/>
      <c r="J2" s="332"/>
      <c r="K2" s="328"/>
      <c r="L2" s="329"/>
      <c r="M2" s="329"/>
      <c r="N2" s="329"/>
      <c r="O2" s="329"/>
      <c r="P2" s="329"/>
      <c r="Q2" s="329"/>
      <c r="R2" s="330"/>
      <c r="S2" s="333"/>
      <c r="W2" s="32"/>
      <c r="X2" s="32"/>
    </row>
    <row r="3" spans="1:25" ht="15.75" thickTop="1">
      <c r="C3" s="8" t="s">
        <v>7</v>
      </c>
      <c r="D3" s="331" t="s">
        <v>8</v>
      </c>
      <c r="E3" s="331" t="s">
        <v>9</v>
      </c>
      <c r="F3" s="331" t="s">
        <v>10</v>
      </c>
      <c r="G3" s="331" t="s">
        <v>8</v>
      </c>
      <c r="H3" s="331" t="s">
        <v>9</v>
      </c>
      <c r="I3" s="331" t="s">
        <v>10</v>
      </c>
      <c r="J3" s="332"/>
      <c r="K3" s="331" t="s">
        <v>1085</v>
      </c>
      <c r="L3" s="331" t="s">
        <v>11</v>
      </c>
      <c r="M3" s="331" t="s">
        <v>155</v>
      </c>
      <c r="N3" s="331" t="s">
        <v>12</v>
      </c>
      <c r="O3" s="331" t="s">
        <v>13</v>
      </c>
      <c r="P3" s="331" t="s">
        <v>13</v>
      </c>
      <c r="Q3" s="331" t="s">
        <v>13</v>
      </c>
      <c r="R3" s="331" t="s">
        <v>13</v>
      </c>
      <c r="S3" s="333"/>
      <c r="W3" s="28"/>
      <c r="X3" s="28"/>
    </row>
    <row r="4" spans="1:25">
      <c r="C4" s="35"/>
      <c r="D4" s="332"/>
      <c r="E4" s="332"/>
      <c r="F4" s="332"/>
      <c r="G4" s="332"/>
      <c r="H4" s="332"/>
      <c r="I4" s="332"/>
      <c r="J4" s="332"/>
      <c r="K4" s="332"/>
      <c r="L4" s="332"/>
      <c r="M4" s="332"/>
      <c r="N4" s="332"/>
      <c r="O4" s="332"/>
      <c r="P4" s="332"/>
      <c r="Q4" s="332"/>
      <c r="R4" s="332"/>
      <c r="S4" s="333"/>
      <c r="W4" s="28" t="s">
        <v>765</v>
      </c>
      <c r="X4" s="28" t="s">
        <v>16</v>
      </c>
      <c r="Y4" s="20" t="s">
        <v>149</v>
      </c>
    </row>
    <row r="5" spans="1:25">
      <c r="C5" s="142"/>
      <c r="D5" s="142"/>
      <c r="E5" s="142"/>
      <c r="F5" s="142"/>
      <c r="G5" s="142"/>
      <c r="H5" s="142"/>
      <c r="I5" s="142"/>
      <c r="J5" s="36" t="s">
        <v>766</v>
      </c>
      <c r="K5" s="2"/>
      <c r="L5" s="2"/>
      <c r="M5" s="2"/>
      <c r="N5" s="2"/>
      <c r="O5" s="2"/>
      <c r="P5" s="2"/>
      <c r="Q5" s="2"/>
      <c r="R5" s="2"/>
      <c r="S5" s="2"/>
      <c r="U5" s="22"/>
      <c r="V5" s="22"/>
      <c r="W5" s="36"/>
      <c r="X5" s="36"/>
    </row>
    <row r="6" spans="1:25">
      <c r="A6" s="42" t="s">
        <v>153</v>
      </c>
      <c r="B6" s="161">
        <v>2</v>
      </c>
      <c r="C6" s="161" t="s">
        <v>1397</v>
      </c>
      <c r="D6" s="161" t="s">
        <v>767</v>
      </c>
      <c r="E6" s="161"/>
      <c r="F6" s="165" t="s">
        <v>2018</v>
      </c>
      <c r="G6" s="161" t="s">
        <v>770</v>
      </c>
      <c r="H6" s="161"/>
      <c r="I6" s="161" t="s">
        <v>2017</v>
      </c>
      <c r="J6" s="18" t="s">
        <v>1113</v>
      </c>
      <c r="L6" s="21">
        <f>L7*B8</f>
        <v>20</v>
      </c>
      <c r="M6" s="21">
        <f t="shared" ref="M6:M9" si="0">S6-L6-N6-K6</f>
        <v>26</v>
      </c>
      <c r="N6" s="21">
        <f>N7*B8</f>
        <v>16</v>
      </c>
      <c r="O6" s="20"/>
      <c r="P6" s="20"/>
      <c r="Q6" s="20"/>
      <c r="R6" s="20"/>
      <c r="S6" s="21">
        <f>Y6*B6</f>
        <v>62</v>
      </c>
      <c r="W6">
        <v>16</v>
      </c>
      <c r="X6">
        <f>W6+8</f>
        <v>24</v>
      </c>
      <c r="Y6" s="20">
        <v>31</v>
      </c>
    </row>
    <row r="7" spans="1:25">
      <c r="A7" s="42"/>
      <c r="B7" s="161">
        <v>1</v>
      </c>
      <c r="C7" s="161" t="s">
        <v>769</v>
      </c>
      <c r="D7" s="161"/>
      <c r="E7" s="161"/>
      <c r="F7" s="165"/>
      <c r="G7" s="161"/>
      <c r="H7" s="161"/>
      <c r="I7" s="161"/>
      <c r="J7" s="18" t="s">
        <v>20</v>
      </c>
      <c r="L7" s="21">
        <v>10</v>
      </c>
      <c r="M7" s="21">
        <f t="shared" si="0"/>
        <v>13</v>
      </c>
      <c r="N7" s="21">
        <v>8</v>
      </c>
      <c r="O7" s="20"/>
      <c r="P7" s="20"/>
      <c r="Q7" s="20"/>
      <c r="R7" s="20"/>
      <c r="S7" s="21">
        <f>Y7*B7</f>
        <v>31</v>
      </c>
      <c r="W7">
        <v>16</v>
      </c>
      <c r="X7">
        <f>W7+8</f>
        <v>24</v>
      </c>
      <c r="Y7" s="20">
        <v>31</v>
      </c>
    </row>
    <row r="8" spans="1:25">
      <c r="A8" s="42" t="s">
        <v>153</v>
      </c>
      <c r="B8" s="161">
        <v>2</v>
      </c>
      <c r="C8" s="161" t="s">
        <v>1398</v>
      </c>
      <c r="D8" s="161" t="s">
        <v>767</v>
      </c>
      <c r="E8" s="161"/>
      <c r="F8" s="165" t="s">
        <v>2018</v>
      </c>
      <c r="G8" s="161" t="s">
        <v>768</v>
      </c>
      <c r="H8" s="161"/>
      <c r="I8" s="161" t="s">
        <v>2018</v>
      </c>
      <c r="J8" s="18" t="s">
        <v>1113</v>
      </c>
      <c r="K8" s="21">
        <f>K9*B8</f>
        <v>8</v>
      </c>
      <c r="L8" s="21">
        <f>L9*B6</f>
        <v>8</v>
      </c>
      <c r="M8" s="21">
        <f t="shared" si="0"/>
        <v>0</v>
      </c>
      <c r="N8" s="21">
        <f>N9*B6</f>
        <v>16</v>
      </c>
      <c r="O8" s="20"/>
      <c r="P8" s="20"/>
      <c r="Q8" s="20"/>
      <c r="R8" s="20"/>
      <c r="S8" s="21">
        <f>Y8*B8</f>
        <v>32</v>
      </c>
      <c r="U8" s="22"/>
      <c r="V8" s="22"/>
      <c r="W8">
        <v>4</v>
      </c>
      <c r="X8">
        <f>W8+8</f>
        <v>12</v>
      </c>
      <c r="Y8" s="20">
        <v>16</v>
      </c>
    </row>
    <row r="9" spans="1:25">
      <c r="A9" s="42"/>
      <c r="B9" s="161">
        <v>1</v>
      </c>
      <c r="C9" s="161" t="s">
        <v>771</v>
      </c>
      <c r="D9" s="161"/>
      <c r="E9" s="161"/>
      <c r="F9" s="165"/>
      <c r="G9" s="161"/>
      <c r="H9" s="161"/>
      <c r="I9" s="161"/>
      <c r="J9" s="18" t="s">
        <v>20</v>
      </c>
      <c r="K9">
        <v>4</v>
      </c>
      <c r="L9" s="21">
        <v>4</v>
      </c>
      <c r="M9" s="21">
        <f t="shared" si="0"/>
        <v>0</v>
      </c>
      <c r="N9" s="21">
        <v>8</v>
      </c>
      <c r="O9" s="20"/>
      <c r="P9" s="20"/>
      <c r="Q9" s="20"/>
      <c r="R9" s="20"/>
      <c r="S9" s="21">
        <f>Y9*B9</f>
        <v>16</v>
      </c>
      <c r="W9">
        <v>4</v>
      </c>
      <c r="X9">
        <f>W9+8</f>
        <v>12</v>
      </c>
      <c r="Y9" s="20">
        <v>16</v>
      </c>
    </row>
    <row r="10" spans="1:25">
      <c r="B10" s="160">
        <v>3</v>
      </c>
      <c r="C10" s="160" t="s">
        <v>1399</v>
      </c>
      <c r="D10" s="160" t="s">
        <v>767</v>
      </c>
      <c r="E10" s="160"/>
      <c r="F10" s="164" t="s">
        <v>2018</v>
      </c>
      <c r="G10" s="160" t="s">
        <v>772</v>
      </c>
      <c r="H10" s="160"/>
      <c r="I10" s="160" t="s">
        <v>2019</v>
      </c>
      <c r="J10" s="2" t="s">
        <v>1113</v>
      </c>
      <c r="L10" s="21">
        <f t="shared" ref="L10" si="1">L11*B10</f>
        <v>21</v>
      </c>
      <c r="M10" s="21">
        <f t="shared" ref="M10:M25" si="2">S10-L10-N10-K10</f>
        <v>57</v>
      </c>
      <c r="N10" s="21">
        <f t="shared" ref="N10" si="3">N11*B10</f>
        <v>24</v>
      </c>
      <c r="O10" s="20"/>
      <c r="P10" s="20"/>
      <c r="Q10" s="20"/>
      <c r="R10" s="20"/>
      <c r="S10" s="21">
        <f t="shared" ref="S10:S37" si="4">Y10*B10</f>
        <v>102</v>
      </c>
      <c r="W10">
        <v>18</v>
      </c>
      <c r="X10">
        <f t="shared" ref="X10:X21" si="5">W10+8</f>
        <v>26</v>
      </c>
      <c r="Y10" s="20">
        <v>34</v>
      </c>
    </row>
    <row r="11" spans="1:25">
      <c r="B11" s="160">
        <v>1</v>
      </c>
      <c r="C11" s="160" t="s">
        <v>773</v>
      </c>
      <c r="D11" s="160"/>
      <c r="E11" s="160"/>
      <c r="F11" s="164"/>
      <c r="G11" s="160"/>
      <c r="H11" s="160"/>
      <c r="I11" s="160"/>
      <c r="J11" s="2" t="s">
        <v>20</v>
      </c>
      <c r="L11" s="21">
        <v>7</v>
      </c>
      <c r="M11" s="21">
        <f t="shared" si="2"/>
        <v>19</v>
      </c>
      <c r="N11" s="21">
        <v>8</v>
      </c>
      <c r="O11" s="20"/>
      <c r="P11" s="20"/>
      <c r="Q11" s="20"/>
      <c r="R11" s="20"/>
      <c r="S11" s="21">
        <f t="shared" si="4"/>
        <v>34</v>
      </c>
      <c r="W11">
        <v>18</v>
      </c>
      <c r="X11">
        <f t="shared" si="5"/>
        <v>26</v>
      </c>
      <c r="Y11" s="20">
        <v>34</v>
      </c>
    </row>
    <row r="12" spans="1:25">
      <c r="B12" s="160">
        <v>3</v>
      </c>
      <c r="C12" s="160" t="s">
        <v>1400</v>
      </c>
      <c r="D12" s="160" t="s">
        <v>774</v>
      </c>
      <c r="E12" s="160"/>
      <c r="F12" s="164" t="s">
        <v>2018</v>
      </c>
      <c r="G12" s="160" t="s">
        <v>775</v>
      </c>
      <c r="H12" s="160"/>
      <c r="I12" s="160" t="s">
        <v>2020</v>
      </c>
      <c r="J12" s="2" t="s">
        <v>1113</v>
      </c>
      <c r="L12" s="21">
        <f t="shared" ref="L12" si="6">L13*B12</f>
        <v>21</v>
      </c>
      <c r="M12" s="21">
        <f t="shared" si="2"/>
        <v>48</v>
      </c>
      <c r="N12" s="21">
        <f t="shared" ref="N12" si="7">N13*B12</f>
        <v>24</v>
      </c>
      <c r="O12" s="20"/>
      <c r="P12" s="20"/>
      <c r="Q12" s="20"/>
      <c r="R12" s="20"/>
      <c r="S12" s="21">
        <f t="shared" si="4"/>
        <v>93</v>
      </c>
      <c r="W12">
        <v>16</v>
      </c>
      <c r="X12">
        <f t="shared" si="5"/>
        <v>24</v>
      </c>
      <c r="Y12" s="20">
        <v>31</v>
      </c>
    </row>
    <row r="13" spans="1:25">
      <c r="B13" s="160">
        <v>1</v>
      </c>
      <c r="C13" s="160" t="s">
        <v>776</v>
      </c>
      <c r="D13" s="160"/>
      <c r="E13" s="160"/>
      <c r="F13" s="164"/>
      <c r="G13" s="160"/>
      <c r="H13" s="160"/>
      <c r="I13" s="160"/>
      <c r="J13" s="2" t="s">
        <v>20</v>
      </c>
      <c r="L13" s="21">
        <v>7</v>
      </c>
      <c r="M13" s="21">
        <f t="shared" si="2"/>
        <v>16</v>
      </c>
      <c r="N13" s="21">
        <v>8</v>
      </c>
      <c r="O13" s="20"/>
      <c r="P13" s="20"/>
      <c r="Q13" s="20"/>
      <c r="R13" s="20"/>
      <c r="S13" s="21">
        <f t="shared" si="4"/>
        <v>31</v>
      </c>
      <c r="W13">
        <v>16</v>
      </c>
      <c r="X13">
        <f t="shared" si="5"/>
        <v>24</v>
      </c>
      <c r="Y13" s="20">
        <v>31</v>
      </c>
    </row>
    <row r="14" spans="1:25">
      <c r="B14" s="160">
        <v>3</v>
      </c>
      <c r="C14" s="160" t="s">
        <v>1401</v>
      </c>
      <c r="D14" s="160" t="s">
        <v>774</v>
      </c>
      <c r="E14" s="160"/>
      <c r="F14" s="164" t="s">
        <v>2018</v>
      </c>
      <c r="G14" s="160" t="s">
        <v>777</v>
      </c>
      <c r="H14" s="160"/>
      <c r="I14" s="160" t="s">
        <v>2021</v>
      </c>
      <c r="J14" s="2" t="s">
        <v>1113</v>
      </c>
      <c r="K14" s="21">
        <f>K15*B14</f>
        <v>12</v>
      </c>
      <c r="L14" s="21">
        <f t="shared" ref="L14" si="8">L15*B14</f>
        <v>9</v>
      </c>
      <c r="M14" s="21">
        <f t="shared" si="2"/>
        <v>63</v>
      </c>
      <c r="N14" s="21">
        <f t="shared" ref="N14" si="9">N15*B14</f>
        <v>24</v>
      </c>
      <c r="O14" s="20"/>
      <c r="P14" s="20"/>
      <c r="Q14" s="20"/>
      <c r="R14" s="20"/>
      <c r="S14" s="21">
        <f t="shared" si="4"/>
        <v>108</v>
      </c>
      <c r="W14">
        <v>20</v>
      </c>
      <c r="X14">
        <f t="shared" si="5"/>
        <v>28</v>
      </c>
      <c r="Y14" s="20">
        <v>36</v>
      </c>
    </row>
    <row r="15" spans="1:25">
      <c r="B15" s="160">
        <v>1</v>
      </c>
      <c r="C15" s="160" t="s">
        <v>798</v>
      </c>
      <c r="D15" s="160"/>
      <c r="E15" s="160"/>
      <c r="F15" s="164"/>
      <c r="G15" s="160"/>
      <c r="H15" s="160"/>
      <c r="I15" s="160"/>
      <c r="J15" s="2" t="s">
        <v>20</v>
      </c>
      <c r="K15">
        <v>4</v>
      </c>
      <c r="L15" s="21">
        <v>3</v>
      </c>
      <c r="M15" s="21">
        <f t="shared" si="2"/>
        <v>21</v>
      </c>
      <c r="N15" s="21">
        <v>8</v>
      </c>
      <c r="O15" s="20"/>
      <c r="P15" s="20"/>
      <c r="Q15" s="20"/>
      <c r="R15" s="20"/>
      <c r="S15" s="21">
        <f t="shared" si="4"/>
        <v>36</v>
      </c>
      <c r="W15">
        <v>20</v>
      </c>
      <c r="X15">
        <f t="shared" si="5"/>
        <v>28</v>
      </c>
      <c r="Y15" s="20">
        <v>36</v>
      </c>
    </row>
    <row r="16" spans="1:25">
      <c r="B16" s="160">
        <v>3</v>
      </c>
      <c r="C16" s="160" t="s">
        <v>1402</v>
      </c>
      <c r="D16" s="160" t="s">
        <v>778</v>
      </c>
      <c r="E16" s="160"/>
      <c r="F16" s="164" t="s">
        <v>2025</v>
      </c>
      <c r="G16" s="160" t="s">
        <v>779</v>
      </c>
      <c r="H16" s="160"/>
      <c r="I16" s="160" t="s">
        <v>2022</v>
      </c>
      <c r="J16" s="2" t="s">
        <v>1113</v>
      </c>
      <c r="L16" s="21">
        <f t="shared" ref="L16" si="10">L17*B16</f>
        <v>21</v>
      </c>
      <c r="M16" s="21">
        <f t="shared" si="2"/>
        <v>126</v>
      </c>
      <c r="N16" s="21">
        <f t="shared" ref="N16" si="11">N17*B16</f>
        <v>24</v>
      </c>
      <c r="O16" s="20"/>
      <c r="P16" s="20"/>
      <c r="Q16" s="20"/>
      <c r="R16" s="20"/>
      <c r="S16" s="21">
        <f t="shared" si="4"/>
        <v>171</v>
      </c>
      <c r="W16">
        <v>36</v>
      </c>
      <c r="X16">
        <f t="shared" si="5"/>
        <v>44</v>
      </c>
      <c r="Y16" s="20">
        <v>57</v>
      </c>
    </row>
    <row r="17" spans="1:25">
      <c r="B17" s="160">
        <v>1</v>
      </c>
      <c r="C17" s="160" t="s">
        <v>780</v>
      </c>
      <c r="D17" s="160"/>
      <c r="E17" s="160"/>
      <c r="F17" s="164"/>
      <c r="G17" s="160"/>
      <c r="H17" s="160"/>
      <c r="I17" s="160"/>
      <c r="J17" s="2" t="s">
        <v>20</v>
      </c>
      <c r="L17" s="21">
        <v>7</v>
      </c>
      <c r="M17" s="21">
        <f t="shared" si="2"/>
        <v>42</v>
      </c>
      <c r="N17" s="21">
        <v>8</v>
      </c>
      <c r="O17" s="20"/>
      <c r="P17" s="20"/>
      <c r="Q17" s="20"/>
      <c r="R17" s="20"/>
      <c r="S17" s="21">
        <f t="shared" si="4"/>
        <v>57</v>
      </c>
      <c r="W17">
        <v>36</v>
      </c>
      <c r="X17">
        <f t="shared" si="5"/>
        <v>44</v>
      </c>
      <c r="Y17" s="20">
        <v>57</v>
      </c>
    </row>
    <row r="18" spans="1:25">
      <c r="B18" s="160">
        <v>3</v>
      </c>
      <c r="C18" s="160" t="s">
        <v>1403</v>
      </c>
      <c r="D18" s="160" t="s">
        <v>778</v>
      </c>
      <c r="E18" s="160"/>
      <c r="F18" s="164" t="s">
        <v>2025</v>
      </c>
      <c r="G18" s="160" t="s">
        <v>781</v>
      </c>
      <c r="H18" s="160"/>
      <c r="I18" s="160" t="s">
        <v>2023</v>
      </c>
      <c r="J18" s="2" t="s">
        <v>1113</v>
      </c>
      <c r="L18" s="21">
        <f t="shared" ref="L18" si="12">L19*B18</f>
        <v>21</v>
      </c>
      <c r="M18" s="21">
        <f t="shared" si="2"/>
        <v>102</v>
      </c>
      <c r="N18" s="21">
        <f t="shared" ref="N18" si="13">N19*B18</f>
        <v>24</v>
      </c>
      <c r="O18" s="20"/>
      <c r="P18" s="20"/>
      <c r="Q18" s="20"/>
      <c r="R18" s="20"/>
      <c r="S18" s="21">
        <f t="shared" si="4"/>
        <v>147</v>
      </c>
      <c r="W18">
        <v>29</v>
      </c>
      <c r="X18">
        <f t="shared" si="5"/>
        <v>37</v>
      </c>
      <c r="Y18" s="20">
        <v>49</v>
      </c>
    </row>
    <row r="19" spans="1:25">
      <c r="B19" s="160">
        <v>1</v>
      </c>
      <c r="C19" s="160" t="s">
        <v>782</v>
      </c>
      <c r="D19" s="160"/>
      <c r="E19" s="160"/>
      <c r="F19" s="164"/>
      <c r="G19" s="160"/>
      <c r="H19" s="160"/>
      <c r="I19" s="160"/>
      <c r="J19" s="2" t="s">
        <v>20</v>
      </c>
      <c r="L19" s="21">
        <v>7</v>
      </c>
      <c r="M19" s="21">
        <f t="shared" si="2"/>
        <v>34</v>
      </c>
      <c r="N19" s="21">
        <v>8</v>
      </c>
      <c r="O19" s="20"/>
      <c r="P19" s="20"/>
      <c r="Q19" s="20"/>
      <c r="R19" s="20"/>
      <c r="S19" s="21">
        <f t="shared" si="4"/>
        <v>49</v>
      </c>
      <c r="W19">
        <v>29</v>
      </c>
      <c r="X19">
        <f t="shared" si="5"/>
        <v>37</v>
      </c>
      <c r="Y19" s="20">
        <v>49</v>
      </c>
    </row>
    <row r="20" spans="1:25">
      <c r="A20" s="42"/>
      <c r="B20" s="161">
        <v>2</v>
      </c>
      <c r="C20" s="161" t="s">
        <v>1658</v>
      </c>
      <c r="D20" s="161" t="s">
        <v>783</v>
      </c>
      <c r="E20" s="161"/>
      <c r="F20" s="165" t="s">
        <v>2025</v>
      </c>
      <c r="G20" s="161" t="s">
        <v>784</v>
      </c>
      <c r="H20" s="161"/>
      <c r="I20" s="161" t="s">
        <v>2024</v>
      </c>
      <c r="J20" s="18" t="s">
        <v>1113</v>
      </c>
      <c r="K20" s="21">
        <f>K21*B20</f>
        <v>8</v>
      </c>
      <c r="L20" s="21">
        <f t="shared" ref="L20" si="14">L21*B20</f>
        <v>12</v>
      </c>
      <c r="M20" s="21">
        <f t="shared" si="2"/>
        <v>114</v>
      </c>
      <c r="N20" s="21">
        <f t="shared" ref="N20" si="15">N21*B20</f>
        <v>16</v>
      </c>
      <c r="O20" s="20"/>
      <c r="P20" s="20"/>
      <c r="Q20" s="20"/>
      <c r="R20" s="20"/>
      <c r="S20" s="21">
        <f t="shared" si="4"/>
        <v>150</v>
      </c>
      <c r="W20">
        <v>50</v>
      </c>
      <c r="X20">
        <f t="shared" si="5"/>
        <v>58</v>
      </c>
      <c r="Y20" s="20">
        <v>75</v>
      </c>
    </row>
    <row r="21" spans="1:25">
      <c r="A21" s="42"/>
      <c r="B21" s="161">
        <v>1</v>
      </c>
      <c r="C21" s="161" t="s">
        <v>1659</v>
      </c>
      <c r="D21" s="161"/>
      <c r="E21" s="161"/>
      <c r="F21" s="165"/>
      <c r="G21" s="161"/>
      <c r="H21" s="161"/>
      <c r="I21" s="161"/>
      <c r="J21" s="18" t="s">
        <v>20</v>
      </c>
      <c r="K21">
        <v>4</v>
      </c>
      <c r="L21" s="21">
        <v>6</v>
      </c>
      <c r="M21" s="21">
        <f t="shared" si="2"/>
        <v>57</v>
      </c>
      <c r="N21" s="21">
        <v>8</v>
      </c>
      <c r="O21" s="20"/>
      <c r="P21" s="20"/>
      <c r="Q21" s="20"/>
      <c r="R21" s="20"/>
      <c r="S21" s="21">
        <f t="shared" si="4"/>
        <v>75</v>
      </c>
      <c r="W21">
        <v>50</v>
      </c>
      <c r="X21">
        <f t="shared" si="5"/>
        <v>58</v>
      </c>
      <c r="Y21" s="20">
        <v>75</v>
      </c>
    </row>
    <row r="22" spans="1:25">
      <c r="A22" s="42" t="s">
        <v>153</v>
      </c>
      <c r="B22" s="161">
        <v>2</v>
      </c>
      <c r="C22" s="161" t="s">
        <v>2184</v>
      </c>
      <c r="D22" s="161" t="s">
        <v>783</v>
      </c>
      <c r="E22" s="161"/>
      <c r="F22" s="165" t="s">
        <v>2025</v>
      </c>
      <c r="G22" s="161" t="s">
        <v>2183</v>
      </c>
      <c r="H22" s="161"/>
      <c r="I22" s="161" t="s">
        <v>2025</v>
      </c>
      <c r="J22" s="18" t="s">
        <v>1113</v>
      </c>
      <c r="K22" s="21">
        <f>K23*B22</f>
        <v>8</v>
      </c>
      <c r="L22" s="21">
        <f>L23*B22</f>
        <v>8</v>
      </c>
      <c r="M22" s="21">
        <f>S22-L22-N22-K22</f>
        <v>0</v>
      </c>
      <c r="N22" s="21">
        <f>N23*B22</f>
        <v>16</v>
      </c>
      <c r="O22" s="20"/>
      <c r="P22" s="20"/>
      <c r="Q22" s="20"/>
      <c r="R22" s="20"/>
      <c r="S22" s="21">
        <f t="shared" si="4"/>
        <v>32</v>
      </c>
      <c r="W22">
        <v>4</v>
      </c>
      <c r="X22">
        <f>W22+8</f>
        <v>12</v>
      </c>
      <c r="Y22" s="20">
        <v>16</v>
      </c>
    </row>
    <row r="23" spans="1:25">
      <c r="A23" s="42"/>
      <c r="B23" s="161">
        <v>1</v>
      </c>
      <c r="C23" s="161" t="s">
        <v>2185</v>
      </c>
      <c r="D23" s="161"/>
      <c r="E23" s="161"/>
      <c r="F23" s="165"/>
      <c r="G23" s="161"/>
      <c r="H23" s="161"/>
      <c r="I23" s="161"/>
      <c r="J23" s="18" t="s">
        <v>20</v>
      </c>
      <c r="K23">
        <v>4</v>
      </c>
      <c r="L23" s="21">
        <v>4</v>
      </c>
      <c r="M23" s="21">
        <f t="shared" si="2"/>
        <v>0</v>
      </c>
      <c r="N23" s="21">
        <v>8</v>
      </c>
      <c r="O23" s="20"/>
      <c r="P23" s="20"/>
      <c r="Q23" s="20"/>
      <c r="R23" s="20"/>
      <c r="S23" s="21">
        <f t="shared" si="4"/>
        <v>16</v>
      </c>
      <c r="W23">
        <v>4</v>
      </c>
      <c r="X23">
        <f>W23+8</f>
        <v>12</v>
      </c>
      <c r="Y23" s="20">
        <v>16</v>
      </c>
    </row>
    <row r="24" spans="1:25">
      <c r="B24" s="160">
        <v>3</v>
      </c>
      <c r="C24" s="163" t="s">
        <v>2186</v>
      </c>
      <c r="D24" s="163" t="s">
        <v>783</v>
      </c>
      <c r="E24" s="160"/>
      <c r="F24" s="164" t="s">
        <v>2025</v>
      </c>
      <c r="G24" s="160" t="s">
        <v>785</v>
      </c>
      <c r="H24" s="160"/>
      <c r="I24" s="160" t="s">
        <v>2026</v>
      </c>
      <c r="J24" s="2" t="s">
        <v>1113</v>
      </c>
      <c r="K24" s="21">
        <f>K25*B24</f>
        <v>12</v>
      </c>
      <c r="L24" s="21">
        <f t="shared" ref="L24" si="16">L25*B24</f>
        <v>9</v>
      </c>
      <c r="M24" s="21">
        <f t="shared" si="2"/>
        <v>33</v>
      </c>
      <c r="N24" s="21">
        <f t="shared" ref="N24" si="17">N25*B24</f>
        <v>24</v>
      </c>
      <c r="O24" s="20"/>
      <c r="P24" s="20"/>
      <c r="Q24" s="20"/>
      <c r="R24" s="20"/>
      <c r="S24" s="21">
        <f t="shared" ref="S24:S25" si="18">Y24*B24</f>
        <v>78</v>
      </c>
      <c r="W24">
        <v>11</v>
      </c>
      <c r="X24">
        <f t="shared" ref="X24:X27" si="19">W24+8</f>
        <v>19</v>
      </c>
      <c r="Y24" s="20">
        <v>26</v>
      </c>
    </row>
    <row r="25" spans="1:25">
      <c r="B25" s="160">
        <v>1</v>
      </c>
      <c r="C25" s="163" t="s">
        <v>2187</v>
      </c>
      <c r="D25" s="160"/>
      <c r="E25" s="160"/>
      <c r="F25" s="164"/>
      <c r="G25" s="160"/>
      <c r="H25" s="160"/>
      <c r="I25" s="160"/>
      <c r="J25" s="2" t="s">
        <v>20</v>
      </c>
      <c r="K25">
        <v>4</v>
      </c>
      <c r="L25" s="21">
        <v>3</v>
      </c>
      <c r="M25" s="21">
        <f t="shared" si="2"/>
        <v>11</v>
      </c>
      <c r="N25" s="21">
        <v>8</v>
      </c>
      <c r="O25" s="20"/>
      <c r="P25" s="20"/>
      <c r="Q25" s="20"/>
      <c r="R25" s="20"/>
      <c r="S25" s="21">
        <f t="shared" si="18"/>
        <v>26</v>
      </c>
      <c r="W25">
        <v>11</v>
      </c>
      <c r="X25">
        <f t="shared" si="19"/>
        <v>19</v>
      </c>
      <c r="Y25" s="20">
        <v>26</v>
      </c>
    </row>
    <row r="26" spans="1:25" s="22" customFormat="1">
      <c r="A26" s="38"/>
      <c r="B26" s="163">
        <v>1</v>
      </c>
      <c r="C26" s="163" t="s">
        <v>1660</v>
      </c>
      <c r="D26" s="163" t="s">
        <v>787</v>
      </c>
      <c r="E26" s="163"/>
      <c r="F26" s="164" t="s">
        <v>2018</v>
      </c>
      <c r="G26" s="163" t="s">
        <v>1609</v>
      </c>
      <c r="H26" s="163"/>
      <c r="I26" s="160" t="s">
        <v>2018</v>
      </c>
      <c r="J26" s="15" t="s">
        <v>1113</v>
      </c>
      <c r="K26" s="93"/>
      <c r="L26" s="122"/>
      <c r="M26" s="122">
        <f t="shared" ref="M26:M27" si="20">S26-K26-L26-N26</f>
        <v>7</v>
      </c>
      <c r="N26" s="122">
        <v>8</v>
      </c>
      <c r="O26" s="93"/>
      <c r="P26" s="93"/>
      <c r="Q26" s="93"/>
      <c r="R26" s="93"/>
      <c r="S26" s="122">
        <f>Y26*B26</f>
        <v>15</v>
      </c>
      <c r="W26" s="22">
        <v>5</v>
      </c>
      <c r="X26" s="22">
        <f t="shared" si="19"/>
        <v>13</v>
      </c>
      <c r="Y26" s="22">
        <v>15</v>
      </c>
    </row>
    <row r="27" spans="1:25" s="22" customFormat="1">
      <c r="A27" s="38"/>
      <c r="B27" s="163">
        <v>1</v>
      </c>
      <c r="C27" s="163" t="s">
        <v>1661</v>
      </c>
      <c r="D27" s="163" t="s">
        <v>789</v>
      </c>
      <c r="E27" s="163"/>
      <c r="F27" s="166" t="s">
        <v>2025</v>
      </c>
      <c r="G27" s="163" t="s">
        <v>1609</v>
      </c>
      <c r="H27" s="163"/>
      <c r="I27" s="163" t="s">
        <v>2025</v>
      </c>
      <c r="J27" s="15" t="s">
        <v>1113</v>
      </c>
      <c r="K27" s="93"/>
      <c r="L27" s="122"/>
      <c r="M27" s="122">
        <f t="shared" si="20"/>
        <v>7</v>
      </c>
      <c r="N27" s="122">
        <v>8</v>
      </c>
      <c r="O27" s="93"/>
      <c r="P27" s="93"/>
      <c r="Q27" s="93"/>
      <c r="R27" s="93"/>
      <c r="S27" s="122">
        <f>Y27*B27</f>
        <v>15</v>
      </c>
      <c r="W27" s="22">
        <v>5</v>
      </c>
      <c r="X27" s="22">
        <f t="shared" si="19"/>
        <v>13</v>
      </c>
      <c r="Y27" s="22">
        <v>15</v>
      </c>
    </row>
    <row r="28" spans="1:25">
      <c r="B28" s="161">
        <v>3</v>
      </c>
      <c r="C28" s="160" t="s">
        <v>1404</v>
      </c>
      <c r="D28" s="160" t="s">
        <v>786</v>
      </c>
      <c r="E28" s="160"/>
      <c r="F28" s="164" t="s">
        <v>2018</v>
      </c>
      <c r="G28" s="160" t="s">
        <v>787</v>
      </c>
      <c r="H28" s="160"/>
      <c r="I28" s="160" t="s">
        <v>2018</v>
      </c>
      <c r="J28" s="15" t="s">
        <v>1595</v>
      </c>
      <c r="L28" s="21"/>
      <c r="M28" s="21"/>
      <c r="N28" s="21">
        <f>S28</f>
        <v>6</v>
      </c>
      <c r="O28" s="20"/>
      <c r="P28" s="20"/>
      <c r="Q28" s="20"/>
      <c r="R28" s="20"/>
      <c r="S28" s="21">
        <f t="shared" si="4"/>
        <v>6</v>
      </c>
      <c r="W28" s="14"/>
      <c r="X28" s="14"/>
      <c r="Y28" s="20">
        <v>2</v>
      </c>
    </row>
    <row r="29" spans="1:25">
      <c r="B29" s="161">
        <v>3</v>
      </c>
      <c r="C29" s="160" t="s">
        <v>2206</v>
      </c>
      <c r="D29" s="160" t="s">
        <v>788</v>
      </c>
      <c r="E29" s="160"/>
      <c r="F29" s="164" t="s">
        <v>2025</v>
      </c>
      <c r="G29" s="160" t="s">
        <v>789</v>
      </c>
      <c r="H29" s="160"/>
      <c r="I29" s="160" t="s">
        <v>2025</v>
      </c>
      <c r="J29" s="15" t="s">
        <v>1595</v>
      </c>
      <c r="L29" s="21"/>
      <c r="M29" s="21"/>
      <c r="N29" s="21">
        <f t="shared" ref="N29:N37" si="21">S29</f>
        <v>9</v>
      </c>
      <c r="O29" s="20"/>
      <c r="P29" s="20"/>
      <c r="Q29" s="20"/>
      <c r="R29" s="20"/>
      <c r="S29" s="21">
        <f t="shared" si="4"/>
        <v>9</v>
      </c>
      <c r="W29" s="14"/>
      <c r="X29" s="14"/>
      <c r="Y29" s="20">
        <v>3</v>
      </c>
    </row>
    <row r="30" spans="1:25">
      <c r="B30" s="161">
        <v>1</v>
      </c>
      <c r="C30" s="160" t="s">
        <v>1662</v>
      </c>
      <c r="D30" s="160" t="s">
        <v>790</v>
      </c>
      <c r="E30" s="160"/>
      <c r="F30" s="164" t="s">
        <v>2018</v>
      </c>
      <c r="G30" s="160" t="s">
        <v>1663</v>
      </c>
      <c r="H30" s="160"/>
      <c r="I30" s="160" t="s">
        <v>2018</v>
      </c>
      <c r="J30" s="2" t="s">
        <v>20</v>
      </c>
      <c r="L30" s="21"/>
      <c r="M30" s="21"/>
      <c r="N30" s="21">
        <f t="shared" si="21"/>
        <v>2</v>
      </c>
      <c r="O30" s="20"/>
      <c r="P30" s="20"/>
      <c r="Q30" s="20"/>
      <c r="R30" s="20"/>
      <c r="S30" s="21">
        <f t="shared" si="4"/>
        <v>2</v>
      </c>
      <c r="Y30" s="20">
        <v>2</v>
      </c>
    </row>
    <row r="31" spans="1:25">
      <c r="B31" s="161">
        <v>1</v>
      </c>
      <c r="C31" s="160" t="s">
        <v>1664</v>
      </c>
      <c r="D31" s="160" t="s">
        <v>791</v>
      </c>
      <c r="E31" s="160"/>
      <c r="F31" s="164" t="s">
        <v>2025</v>
      </c>
      <c r="G31" s="160" t="s">
        <v>1665</v>
      </c>
      <c r="H31" s="160"/>
      <c r="I31" s="160" t="s">
        <v>2025</v>
      </c>
      <c r="J31" s="2" t="s">
        <v>20</v>
      </c>
      <c r="L31" s="21"/>
      <c r="M31" s="21"/>
      <c r="N31" s="21">
        <f t="shared" si="21"/>
        <v>3</v>
      </c>
      <c r="O31" s="20"/>
      <c r="P31" s="20"/>
      <c r="Q31" s="20"/>
      <c r="R31" s="20"/>
      <c r="S31" s="21">
        <f t="shared" si="4"/>
        <v>3</v>
      </c>
      <c r="Y31" s="20">
        <v>3</v>
      </c>
    </row>
    <row r="32" spans="1:25">
      <c r="B32" s="161">
        <v>1</v>
      </c>
      <c r="C32" s="160" t="s">
        <v>792</v>
      </c>
      <c r="D32" s="160" t="s">
        <v>793</v>
      </c>
      <c r="E32" s="160"/>
      <c r="F32" s="164" t="s">
        <v>2018</v>
      </c>
      <c r="G32" s="160" t="s">
        <v>794</v>
      </c>
      <c r="H32" s="160"/>
      <c r="I32" s="160" t="s">
        <v>2018</v>
      </c>
      <c r="J32" s="2" t="s">
        <v>20</v>
      </c>
      <c r="L32" s="21"/>
      <c r="M32" s="21"/>
      <c r="N32" s="21">
        <f t="shared" si="21"/>
        <v>2</v>
      </c>
      <c r="O32" s="20"/>
      <c r="P32" s="20"/>
      <c r="Q32" s="20"/>
      <c r="R32" s="20"/>
      <c r="S32" s="21">
        <f t="shared" si="4"/>
        <v>2</v>
      </c>
      <c r="Y32" s="20">
        <v>2</v>
      </c>
    </row>
    <row r="33" spans="2:25">
      <c r="B33" s="161">
        <v>1</v>
      </c>
      <c r="C33" s="160" t="s">
        <v>795</v>
      </c>
      <c r="D33" s="160" t="s">
        <v>796</v>
      </c>
      <c r="E33" s="160"/>
      <c r="F33" s="164" t="s">
        <v>2025</v>
      </c>
      <c r="G33" s="160" t="s">
        <v>797</v>
      </c>
      <c r="H33" s="160"/>
      <c r="I33" s="160" t="s">
        <v>2025</v>
      </c>
      <c r="J33" s="2" t="s">
        <v>20</v>
      </c>
      <c r="L33" s="21"/>
      <c r="M33" s="21"/>
      <c r="N33" s="21">
        <f t="shared" si="21"/>
        <v>2</v>
      </c>
      <c r="O33" s="20"/>
      <c r="P33" s="20"/>
      <c r="Q33" s="20"/>
      <c r="R33" s="20"/>
      <c r="S33" s="21">
        <f t="shared" si="4"/>
        <v>2</v>
      </c>
      <c r="Y33" s="20">
        <v>2</v>
      </c>
    </row>
    <row r="34" spans="2:25">
      <c r="B34" s="161">
        <v>3</v>
      </c>
      <c r="C34" s="160" t="s">
        <v>1666</v>
      </c>
      <c r="D34" s="160" t="s">
        <v>1663</v>
      </c>
      <c r="E34" s="160"/>
      <c r="F34" s="164" t="s">
        <v>2018</v>
      </c>
      <c r="G34" s="160" t="s">
        <v>767</v>
      </c>
      <c r="H34" s="160"/>
      <c r="I34" s="160" t="s">
        <v>2018</v>
      </c>
      <c r="J34" s="2" t="s">
        <v>20</v>
      </c>
      <c r="L34" s="21"/>
      <c r="M34" s="21"/>
      <c r="N34" s="21">
        <f t="shared" si="21"/>
        <v>6</v>
      </c>
      <c r="O34" s="20"/>
      <c r="P34" s="20"/>
      <c r="Q34" s="20"/>
      <c r="R34" s="20"/>
      <c r="S34" s="21">
        <f t="shared" si="4"/>
        <v>6</v>
      </c>
      <c r="Y34" s="20">
        <v>2</v>
      </c>
    </row>
    <row r="35" spans="2:25">
      <c r="B35" s="161">
        <v>2</v>
      </c>
      <c r="C35" s="160" t="s">
        <v>1405</v>
      </c>
      <c r="D35" s="160" t="s">
        <v>1663</v>
      </c>
      <c r="E35" s="160"/>
      <c r="F35" s="164" t="s">
        <v>2018</v>
      </c>
      <c r="G35" s="160" t="s">
        <v>774</v>
      </c>
      <c r="H35" s="160"/>
      <c r="I35" s="160" t="s">
        <v>2018</v>
      </c>
      <c r="J35" s="2" t="s">
        <v>20</v>
      </c>
      <c r="L35" s="21"/>
      <c r="M35" s="21"/>
      <c r="N35" s="21">
        <f t="shared" si="21"/>
        <v>4</v>
      </c>
      <c r="O35" s="20"/>
      <c r="P35" s="20"/>
      <c r="Q35" s="20"/>
      <c r="R35" s="20"/>
      <c r="S35" s="21">
        <f t="shared" si="4"/>
        <v>4</v>
      </c>
      <c r="Y35" s="20">
        <v>2</v>
      </c>
    </row>
    <row r="36" spans="2:25">
      <c r="B36" s="161">
        <v>2</v>
      </c>
      <c r="C36" s="160" t="s">
        <v>1406</v>
      </c>
      <c r="D36" s="160" t="s">
        <v>1665</v>
      </c>
      <c r="E36" s="160"/>
      <c r="F36" s="164" t="s">
        <v>2025</v>
      </c>
      <c r="G36" s="160" t="s">
        <v>778</v>
      </c>
      <c r="H36" s="160"/>
      <c r="I36" s="160" t="s">
        <v>2025</v>
      </c>
      <c r="J36" s="2" t="s">
        <v>20</v>
      </c>
      <c r="L36" s="21"/>
      <c r="M36" s="21"/>
      <c r="N36" s="21">
        <f t="shared" si="21"/>
        <v>4</v>
      </c>
      <c r="O36" s="20"/>
      <c r="P36" s="20"/>
      <c r="Q36" s="20"/>
      <c r="R36" s="20"/>
      <c r="S36" s="21">
        <f t="shared" si="4"/>
        <v>4</v>
      </c>
      <c r="Y36" s="20">
        <v>2</v>
      </c>
    </row>
    <row r="37" spans="2:25">
      <c r="B37" s="161" t="s">
        <v>1966</v>
      </c>
      <c r="C37" s="160" t="s">
        <v>2188</v>
      </c>
      <c r="D37" s="160" t="s">
        <v>1665</v>
      </c>
      <c r="E37" s="160"/>
      <c r="F37" s="164" t="s">
        <v>2025</v>
      </c>
      <c r="G37" s="160" t="s">
        <v>783</v>
      </c>
      <c r="H37" s="160"/>
      <c r="I37" s="160" t="s">
        <v>2025</v>
      </c>
      <c r="J37" s="2" t="s">
        <v>20</v>
      </c>
      <c r="L37" s="21"/>
      <c r="M37" s="21"/>
      <c r="N37" s="21">
        <f t="shared" si="21"/>
        <v>6</v>
      </c>
      <c r="O37" s="20"/>
      <c r="P37" s="20"/>
      <c r="Q37" s="20"/>
      <c r="R37" s="20"/>
      <c r="S37" s="21">
        <f t="shared" si="4"/>
        <v>6</v>
      </c>
      <c r="Y37" s="20">
        <v>2</v>
      </c>
    </row>
    <row r="38" spans="2:25">
      <c r="J38" s="18" t="s">
        <v>1113</v>
      </c>
      <c r="K38" s="47">
        <f t="shared" ref="K38:S38" si="22">SUMIF($J$6:$J$37,$J$38,K6:K37)</f>
        <v>48</v>
      </c>
      <c r="L38" s="47">
        <f t="shared" si="22"/>
        <v>150</v>
      </c>
      <c r="M38" s="47">
        <f t="shared" si="22"/>
        <v>583</v>
      </c>
      <c r="N38" s="47">
        <f t="shared" si="22"/>
        <v>224</v>
      </c>
      <c r="O38" s="47">
        <f t="shared" si="22"/>
        <v>0</v>
      </c>
      <c r="P38" s="47">
        <f t="shared" si="22"/>
        <v>0</v>
      </c>
      <c r="Q38" s="47">
        <f t="shared" si="22"/>
        <v>0</v>
      </c>
      <c r="R38" s="47">
        <f t="shared" si="22"/>
        <v>0</v>
      </c>
      <c r="S38" s="47">
        <f t="shared" si="22"/>
        <v>1005</v>
      </c>
      <c r="T38" s="39"/>
    </row>
    <row r="39" spans="2:25">
      <c r="J39" s="18" t="s">
        <v>20</v>
      </c>
      <c r="K39" s="47">
        <f t="shared" ref="K39:S39" si="23">SUMIF($J$6:$J$37,$J$39,K6:K37)</f>
        <v>20</v>
      </c>
      <c r="L39" s="47">
        <f t="shared" si="23"/>
        <v>58</v>
      </c>
      <c r="M39" s="47">
        <f t="shared" si="23"/>
        <v>213</v>
      </c>
      <c r="N39" s="47">
        <f t="shared" si="23"/>
        <v>109</v>
      </c>
      <c r="O39" s="47">
        <f t="shared" si="23"/>
        <v>0</v>
      </c>
      <c r="P39" s="47">
        <f t="shared" si="23"/>
        <v>0</v>
      </c>
      <c r="Q39" s="47">
        <f t="shared" si="23"/>
        <v>0</v>
      </c>
      <c r="R39" s="47">
        <f t="shared" si="23"/>
        <v>0</v>
      </c>
      <c r="S39" s="47">
        <f t="shared" si="23"/>
        <v>400</v>
      </c>
      <c r="T39" s="39"/>
    </row>
    <row r="40" spans="2:25">
      <c r="J40" s="123" t="s">
        <v>1595</v>
      </c>
      <c r="K40" s="47">
        <f t="shared" ref="K40:S40" si="24">SUMIF($J$6:$J$37,$J$40,K6:K37)</f>
        <v>0</v>
      </c>
      <c r="L40" s="47">
        <f t="shared" si="24"/>
        <v>0</v>
      </c>
      <c r="M40" s="47">
        <f t="shared" si="24"/>
        <v>0</v>
      </c>
      <c r="N40" s="47">
        <f t="shared" si="24"/>
        <v>15</v>
      </c>
      <c r="O40" s="47">
        <f t="shared" si="24"/>
        <v>0</v>
      </c>
      <c r="P40" s="47">
        <f t="shared" si="24"/>
        <v>0</v>
      </c>
      <c r="Q40" s="47">
        <f t="shared" si="24"/>
        <v>0</v>
      </c>
      <c r="R40" s="47">
        <f t="shared" si="24"/>
        <v>0</v>
      </c>
      <c r="S40" s="47">
        <f t="shared" si="24"/>
        <v>15</v>
      </c>
      <c r="T40" s="39"/>
    </row>
    <row r="41" spans="2:25">
      <c r="J41" s="55"/>
      <c r="K41" s="38"/>
      <c r="L41" s="38"/>
      <c r="M41" s="38"/>
      <c r="N41" s="38"/>
      <c r="O41" s="38"/>
      <c r="P41" s="38"/>
      <c r="Q41" s="38"/>
      <c r="R41" s="38"/>
      <c r="S41" s="38"/>
    </row>
    <row r="42" spans="2:25">
      <c r="J42" s="55"/>
      <c r="K42" s="38"/>
      <c r="L42" s="38"/>
      <c r="M42" s="38"/>
      <c r="N42" s="38"/>
      <c r="O42" s="38"/>
      <c r="P42" s="38"/>
      <c r="Q42" s="38"/>
      <c r="R42" s="38"/>
      <c r="S42" s="38"/>
    </row>
    <row r="43" spans="2:25">
      <c r="J43" s="55"/>
      <c r="K43" s="38"/>
      <c r="L43" s="38"/>
      <c r="M43" s="38"/>
      <c r="N43" s="38"/>
      <c r="O43" s="38"/>
      <c r="P43" s="38"/>
      <c r="Q43" s="38"/>
      <c r="R43" s="38"/>
      <c r="S43" s="38"/>
    </row>
    <row r="44" spans="2:25">
      <c r="J44" s="55"/>
      <c r="K44" s="38"/>
      <c r="L44" s="38"/>
      <c r="M44" s="38"/>
      <c r="N44" s="38"/>
      <c r="O44" s="38"/>
      <c r="P44" s="38"/>
      <c r="Q44" s="38"/>
      <c r="R44" s="38"/>
      <c r="S44" s="38"/>
    </row>
    <row r="45" spans="2:25">
      <c r="J45" s="55"/>
      <c r="K45" s="38"/>
      <c r="L45" s="38"/>
      <c r="M45" s="38"/>
      <c r="N45" s="38"/>
      <c r="O45" s="38"/>
      <c r="P45" s="38"/>
      <c r="Q45" s="38"/>
      <c r="R45" s="38"/>
      <c r="S45" s="38"/>
    </row>
    <row r="46" spans="2:25">
      <c r="J46" s="55"/>
      <c r="K46" s="38"/>
      <c r="L46" s="38"/>
      <c r="M46" s="38"/>
      <c r="N46" s="38"/>
      <c r="O46" s="38"/>
      <c r="P46" s="38"/>
      <c r="Q46" s="38"/>
      <c r="R46" s="38"/>
      <c r="S46" s="38"/>
    </row>
    <row r="47" spans="2:25">
      <c r="J47" s="38"/>
      <c r="K47" s="38"/>
      <c r="L47" s="38"/>
      <c r="M47" s="38"/>
      <c r="N47" s="38"/>
      <c r="O47" s="38"/>
      <c r="P47" s="38"/>
      <c r="Q47" s="38"/>
      <c r="R47" s="38"/>
      <c r="S47" s="38"/>
    </row>
    <row r="48" spans="2:25">
      <c r="B48">
        <f>SUM(B6:B37)</f>
        <v>55</v>
      </c>
    </row>
    <row r="50" spans="1:7">
      <c r="A50" t="s">
        <v>1109</v>
      </c>
      <c r="B50">
        <f>B48*2+SUM(B6:B25)</f>
        <v>146</v>
      </c>
    </row>
    <row r="51" spans="1:7">
      <c r="A51" t="s">
        <v>1110</v>
      </c>
      <c r="B51">
        <f>(SUM(B6,B8,B10,B12,B14,B16,B18,B20,B22,B24,B26:B29))*2</f>
        <v>68</v>
      </c>
    </row>
    <row r="52" spans="1:7" ht="45">
      <c r="A52" s="132" t="s">
        <v>1794</v>
      </c>
      <c r="B52">
        <f>(SUM(B4,B6,B8,B10,B12,B14,B16,B18,B20,B22,B24:B25)*4)+(SUM(B5,B7,B9,B11,B13,B15,B17,B19,B21,B23))+(SUM(B26:B27))+(SUM(B28:B37)*2)</f>
        <v>153</v>
      </c>
    </row>
    <row r="53" spans="1:7" ht="105">
      <c r="A53" s="132" t="s">
        <v>2125</v>
      </c>
      <c r="B53" s="184" t="e">
        <f>(SUM(#REF!))*2</f>
        <v>#REF!</v>
      </c>
      <c r="G53" s="64"/>
    </row>
  </sheetData>
  <mergeCells count="19">
    <mergeCell ref="G1:I2"/>
    <mergeCell ref="J1:J4"/>
    <mergeCell ref="K1:R2"/>
    <mergeCell ref="S1:S4"/>
    <mergeCell ref="D3:D4"/>
    <mergeCell ref="E3:E4"/>
    <mergeCell ref="F3:F4"/>
    <mergeCell ref="G3:G4"/>
    <mergeCell ref="H3:H4"/>
    <mergeCell ref="P3:P4"/>
    <mergeCell ref="Q3:Q4"/>
    <mergeCell ref="R3:R4"/>
    <mergeCell ref="I3:I4"/>
    <mergeCell ref="K3:K4"/>
    <mergeCell ref="L3:L4"/>
    <mergeCell ref="M3:M4"/>
    <mergeCell ref="N3:N4"/>
    <mergeCell ref="O3:O4"/>
    <mergeCell ref="D1:F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Y53"/>
  <sheetViews>
    <sheetView zoomScale="70" zoomScaleNormal="70" workbookViewId="0">
      <selection activeCell="A40" sqref="A40:XFD40"/>
    </sheetView>
  </sheetViews>
  <sheetFormatPr defaultRowHeight="15"/>
  <cols>
    <col min="1" max="1" width="17.85546875" customWidth="1"/>
    <col min="3" max="3" width="20.42578125" bestFit="1" customWidth="1"/>
    <col min="4" max="4" width="20.85546875" bestFit="1" customWidth="1"/>
    <col min="5" max="5" width="5.5703125" bestFit="1" customWidth="1"/>
    <col min="6" max="6" width="11.5703125" style="169" bestFit="1" customWidth="1"/>
    <col min="7" max="7" width="20.85546875" bestFit="1" customWidth="1"/>
    <col min="8" max="8" width="5.5703125" bestFit="1" customWidth="1"/>
    <col min="9" max="9" width="11.5703125" bestFit="1" customWidth="1"/>
    <col min="10" max="10" width="31.5703125" customWidth="1"/>
    <col min="11" max="11" width="21.140625" bestFit="1" customWidth="1"/>
    <col min="12" max="12" width="12.85546875" bestFit="1" customWidth="1"/>
    <col min="13" max="13" width="22" bestFit="1" customWidth="1"/>
    <col min="14" max="14" width="15.42578125" bestFit="1" customWidth="1"/>
    <col min="15" max="18" width="2.28515625" bestFit="1" customWidth="1"/>
    <col min="19" max="19" width="23.5703125" bestFit="1" customWidth="1"/>
    <col min="20" max="20" width="5.28515625" bestFit="1" customWidth="1"/>
    <col min="23" max="23" width="15.85546875" customWidth="1"/>
    <col min="24" max="24" width="10.7109375" customWidth="1"/>
    <col min="25" max="25" width="15.85546875" customWidth="1"/>
  </cols>
  <sheetData>
    <row r="1" spans="1:25" ht="15.75" thickTop="1">
      <c r="C1" s="30" t="s">
        <v>1</v>
      </c>
      <c r="D1" s="325" t="s">
        <v>2</v>
      </c>
      <c r="E1" s="326"/>
      <c r="F1" s="327"/>
      <c r="G1" s="325" t="s">
        <v>3</v>
      </c>
      <c r="H1" s="326"/>
      <c r="I1" s="327"/>
      <c r="J1" s="331" t="s">
        <v>4</v>
      </c>
      <c r="K1" s="325" t="s">
        <v>154</v>
      </c>
      <c r="L1" s="326"/>
      <c r="M1" s="326"/>
      <c r="N1" s="326"/>
      <c r="O1" s="326"/>
      <c r="P1" s="326"/>
      <c r="Q1" s="326"/>
      <c r="R1" s="327"/>
      <c r="S1" s="325" t="s">
        <v>0</v>
      </c>
      <c r="W1" s="29"/>
      <c r="X1" s="29"/>
    </row>
    <row r="2" spans="1:25" ht="15.75" thickBot="1">
      <c r="C2" s="8" t="s">
        <v>5</v>
      </c>
      <c r="D2" s="328"/>
      <c r="E2" s="329"/>
      <c r="F2" s="330"/>
      <c r="G2" s="328"/>
      <c r="H2" s="329"/>
      <c r="I2" s="330"/>
      <c r="J2" s="332"/>
      <c r="K2" s="328"/>
      <c r="L2" s="329"/>
      <c r="M2" s="329"/>
      <c r="N2" s="329"/>
      <c r="O2" s="329"/>
      <c r="P2" s="329"/>
      <c r="Q2" s="329"/>
      <c r="R2" s="330"/>
      <c r="S2" s="333"/>
      <c r="W2" s="32"/>
      <c r="X2" s="32"/>
    </row>
    <row r="3" spans="1:25" ht="15.75" thickTop="1">
      <c r="C3" s="8" t="s">
        <v>7</v>
      </c>
      <c r="D3" s="331" t="s">
        <v>8</v>
      </c>
      <c r="E3" s="331" t="s">
        <v>9</v>
      </c>
      <c r="F3" s="342" t="s">
        <v>10</v>
      </c>
      <c r="G3" s="331" t="s">
        <v>8</v>
      </c>
      <c r="H3" s="331" t="s">
        <v>9</v>
      </c>
      <c r="I3" s="331" t="s">
        <v>10</v>
      </c>
      <c r="J3" s="332"/>
      <c r="K3" s="331" t="s">
        <v>1085</v>
      </c>
      <c r="L3" s="331" t="s">
        <v>11</v>
      </c>
      <c r="M3" s="331" t="s">
        <v>155</v>
      </c>
      <c r="N3" s="331" t="s">
        <v>12</v>
      </c>
      <c r="O3" s="331" t="s">
        <v>13</v>
      </c>
      <c r="P3" s="331" t="s">
        <v>13</v>
      </c>
      <c r="Q3" s="331" t="s">
        <v>13</v>
      </c>
      <c r="R3" s="331" t="s">
        <v>13</v>
      </c>
      <c r="S3" s="333"/>
      <c r="W3" s="28"/>
      <c r="X3" s="28"/>
    </row>
    <row r="4" spans="1:25" ht="15" customHeight="1">
      <c r="C4" s="35"/>
      <c r="D4" s="332"/>
      <c r="E4" s="332"/>
      <c r="F4" s="343"/>
      <c r="G4" s="332"/>
      <c r="H4" s="332"/>
      <c r="I4" s="332"/>
      <c r="J4" s="332"/>
      <c r="K4" s="332"/>
      <c r="L4" s="332"/>
      <c r="M4" s="332"/>
      <c r="N4" s="332"/>
      <c r="O4" s="332"/>
      <c r="P4" s="332"/>
      <c r="Q4" s="332"/>
      <c r="R4" s="332"/>
      <c r="S4" s="333"/>
      <c r="W4" s="28" t="s">
        <v>765</v>
      </c>
      <c r="X4" s="28" t="s">
        <v>16</v>
      </c>
      <c r="Y4" s="20" t="s">
        <v>149</v>
      </c>
    </row>
    <row r="5" spans="1:25">
      <c r="C5" s="142"/>
      <c r="D5" s="142"/>
      <c r="E5" s="142"/>
      <c r="F5" s="168"/>
      <c r="G5" s="142"/>
      <c r="H5" s="142"/>
      <c r="I5" s="142"/>
      <c r="J5" s="36" t="s">
        <v>800</v>
      </c>
      <c r="K5" s="2"/>
      <c r="L5" s="2"/>
      <c r="M5" s="2"/>
      <c r="N5" s="2"/>
      <c r="O5" s="2"/>
      <c r="P5" s="2"/>
      <c r="Q5" s="2"/>
      <c r="R5" s="2"/>
      <c r="S5" s="2"/>
      <c r="U5" s="22"/>
      <c r="V5" s="22"/>
      <c r="W5" s="36"/>
      <c r="X5" s="36"/>
    </row>
    <row r="6" spans="1:25">
      <c r="A6" s="42" t="s">
        <v>153</v>
      </c>
      <c r="B6" s="161">
        <v>2</v>
      </c>
      <c r="C6" s="161" t="s">
        <v>1407</v>
      </c>
      <c r="D6" s="161" t="s">
        <v>801</v>
      </c>
      <c r="E6" s="161"/>
      <c r="F6" s="161" t="s">
        <v>2027</v>
      </c>
      <c r="G6" s="161" t="s">
        <v>804</v>
      </c>
      <c r="H6" s="161"/>
      <c r="I6" s="161" t="s">
        <v>2039</v>
      </c>
      <c r="J6" s="174" t="s">
        <v>1113</v>
      </c>
      <c r="L6" s="21">
        <f>L7*B8</f>
        <v>20</v>
      </c>
      <c r="M6" s="21">
        <f t="shared" ref="M6:M25" si="0">S6-L6-N6-K6</f>
        <v>26</v>
      </c>
      <c r="N6" s="21">
        <f>N7*B8</f>
        <v>16</v>
      </c>
      <c r="O6" s="20"/>
      <c r="P6" s="20"/>
      <c r="Q6" s="20"/>
      <c r="R6" s="20"/>
      <c r="S6" s="21">
        <f>Y6*B6</f>
        <v>62</v>
      </c>
      <c r="W6">
        <v>16</v>
      </c>
      <c r="X6">
        <f>W6+8</f>
        <v>24</v>
      </c>
      <c r="Y6" s="20">
        <v>31</v>
      </c>
    </row>
    <row r="7" spans="1:25">
      <c r="A7" s="42"/>
      <c r="B7" s="161">
        <v>1</v>
      </c>
      <c r="C7" s="161" t="s">
        <v>803</v>
      </c>
      <c r="D7" s="161"/>
      <c r="E7" s="161"/>
      <c r="F7" s="161"/>
      <c r="G7" s="161"/>
      <c r="H7" s="161"/>
      <c r="I7" s="161"/>
      <c r="J7" s="174" t="s">
        <v>20</v>
      </c>
      <c r="L7" s="21">
        <v>10</v>
      </c>
      <c r="M7" s="21">
        <f t="shared" si="0"/>
        <v>13</v>
      </c>
      <c r="N7" s="21">
        <v>8</v>
      </c>
      <c r="O7" s="20"/>
      <c r="P7" s="20"/>
      <c r="Q7" s="20"/>
      <c r="R7" s="20"/>
      <c r="S7" s="21">
        <f>Y7*B7</f>
        <v>31</v>
      </c>
      <c r="W7">
        <v>16</v>
      </c>
      <c r="X7">
        <f>W7+8</f>
        <v>24</v>
      </c>
      <c r="Y7" s="20">
        <v>31</v>
      </c>
    </row>
    <row r="8" spans="1:25">
      <c r="A8" s="42" t="s">
        <v>153</v>
      </c>
      <c r="B8" s="161">
        <v>2</v>
      </c>
      <c r="C8" s="161" t="s">
        <v>1408</v>
      </c>
      <c r="D8" s="161" t="s">
        <v>801</v>
      </c>
      <c r="E8" s="161"/>
      <c r="F8" s="161" t="s">
        <v>2027</v>
      </c>
      <c r="G8" s="161" t="s">
        <v>802</v>
      </c>
      <c r="H8" s="161"/>
      <c r="I8" s="161" t="s">
        <v>2027</v>
      </c>
      <c r="J8" s="174" t="s">
        <v>1113</v>
      </c>
      <c r="K8" s="21">
        <f>K9*B8</f>
        <v>8</v>
      </c>
      <c r="L8" s="21">
        <f>L9*B6</f>
        <v>8</v>
      </c>
      <c r="M8" s="21">
        <f t="shared" si="0"/>
        <v>0</v>
      </c>
      <c r="N8" s="21">
        <f>N9*B6</f>
        <v>16</v>
      </c>
      <c r="O8" s="20"/>
      <c r="P8" s="20"/>
      <c r="Q8" s="20"/>
      <c r="R8" s="20"/>
      <c r="S8" s="21">
        <f>Y8*B8</f>
        <v>32</v>
      </c>
      <c r="U8" s="22"/>
      <c r="V8" s="22"/>
      <c r="W8">
        <v>4</v>
      </c>
      <c r="X8">
        <f>W8+8</f>
        <v>12</v>
      </c>
      <c r="Y8" s="20">
        <v>16</v>
      </c>
    </row>
    <row r="9" spans="1:25">
      <c r="A9" s="42"/>
      <c r="B9" s="161">
        <v>1</v>
      </c>
      <c r="C9" s="161" t="s">
        <v>805</v>
      </c>
      <c r="D9" s="161"/>
      <c r="E9" s="161"/>
      <c r="F9" s="161"/>
      <c r="G9" s="161"/>
      <c r="H9" s="161"/>
      <c r="I9" s="161"/>
      <c r="J9" s="174" t="s">
        <v>20</v>
      </c>
      <c r="K9">
        <v>4</v>
      </c>
      <c r="L9" s="21">
        <v>4</v>
      </c>
      <c r="M9" s="21">
        <f t="shared" si="0"/>
        <v>0</v>
      </c>
      <c r="N9" s="21">
        <v>8</v>
      </c>
      <c r="O9" s="20"/>
      <c r="P9" s="20"/>
      <c r="Q9" s="20"/>
      <c r="R9" s="20"/>
      <c r="S9" s="21">
        <f>Y9*B9</f>
        <v>16</v>
      </c>
      <c r="W9">
        <v>4</v>
      </c>
      <c r="X9">
        <f>W9+8</f>
        <v>12</v>
      </c>
      <c r="Y9" s="20">
        <v>16</v>
      </c>
    </row>
    <row r="10" spans="1:25">
      <c r="B10" s="160">
        <v>3</v>
      </c>
      <c r="C10" s="160" t="s">
        <v>1409</v>
      </c>
      <c r="D10" s="160" t="s">
        <v>801</v>
      </c>
      <c r="E10" s="160"/>
      <c r="F10" s="160" t="s">
        <v>2027</v>
      </c>
      <c r="G10" s="160" t="s">
        <v>806</v>
      </c>
      <c r="H10" s="160"/>
      <c r="I10" s="160" t="s">
        <v>2040</v>
      </c>
      <c r="J10" s="36" t="s">
        <v>1113</v>
      </c>
      <c r="L10" s="21">
        <f t="shared" ref="L10" si="1">L11*B10</f>
        <v>21</v>
      </c>
      <c r="M10" s="21">
        <f t="shared" si="0"/>
        <v>57</v>
      </c>
      <c r="N10" s="21">
        <f t="shared" ref="N10" si="2">N11*B10</f>
        <v>24</v>
      </c>
      <c r="O10" s="20"/>
      <c r="P10" s="20"/>
      <c r="Q10" s="20"/>
      <c r="R10" s="20"/>
      <c r="S10" s="21">
        <f t="shared" ref="S10:S37" si="3">Y10*B10</f>
        <v>102</v>
      </c>
      <c r="W10">
        <v>18</v>
      </c>
      <c r="X10">
        <f t="shared" ref="X10:X27" si="4">W10+8</f>
        <v>26</v>
      </c>
      <c r="Y10" s="20">
        <v>34</v>
      </c>
    </row>
    <row r="11" spans="1:25">
      <c r="B11" s="160">
        <v>1</v>
      </c>
      <c r="C11" s="160" t="s">
        <v>807</v>
      </c>
      <c r="D11" s="160"/>
      <c r="E11" s="160"/>
      <c r="F11" s="160"/>
      <c r="G11" s="160"/>
      <c r="H11" s="160"/>
      <c r="I11" s="160"/>
      <c r="J11" s="36" t="s">
        <v>20</v>
      </c>
      <c r="L11" s="21">
        <v>7</v>
      </c>
      <c r="M11" s="21">
        <f t="shared" si="0"/>
        <v>19</v>
      </c>
      <c r="N11" s="21">
        <v>8</v>
      </c>
      <c r="O11" s="20"/>
      <c r="P11" s="20"/>
      <c r="Q11" s="20"/>
      <c r="R11" s="20"/>
      <c r="S11" s="21">
        <f t="shared" si="3"/>
        <v>34</v>
      </c>
      <c r="W11">
        <v>18</v>
      </c>
      <c r="X11">
        <f t="shared" si="4"/>
        <v>26</v>
      </c>
      <c r="Y11" s="20">
        <v>34</v>
      </c>
    </row>
    <row r="12" spans="1:25">
      <c r="B12" s="160">
        <v>3</v>
      </c>
      <c r="C12" s="160" t="s">
        <v>1410</v>
      </c>
      <c r="D12" s="160" t="s">
        <v>808</v>
      </c>
      <c r="E12" s="160"/>
      <c r="F12" s="160" t="s">
        <v>2027</v>
      </c>
      <c r="G12" s="160" t="s">
        <v>809</v>
      </c>
      <c r="H12" s="160"/>
      <c r="I12" s="160" t="s">
        <v>2041</v>
      </c>
      <c r="J12" s="36" t="s">
        <v>1113</v>
      </c>
      <c r="L12" s="21">
        <f t="shared" ref="L12" si="5">L13*B12</f>
        <v>21</v>
      </c>
      <c r="M12" s="21">
        <f t="shared" si="0"/>
        <v>48</v>
      </c>
      <c r="N12" s="21">
        <f t="shared" ref="N12" si="6">N13*B12</f>
        <v>24</v>
      </c>
      <c r="O12" s="20"/>
      <c r="P12" s="20"/>
      <c r="Q12" s="20"/>
      <c r="R12" s="20"/>
      <c r="S12" s="21">
        <f t="shared" si="3"/>
        <v>93</v>
      </c>
      <c r="W12">
        <v>16</v>
      </c>
      <c r="X12">
        <f t="shared" si="4"/>
        <v>24</v>
      </c>
      <c r="Y12" s="20">
        <v>31</v>
      </c>
    </row>
    <row r="13" spans="1:25">
      <c r="B13" s="160">
        <v>1</v>
      </c>
      <c r="C13" s="160" t="s">
        <v>810</v>
      </c>
      <c r="D13" s="160"/>
      <c r="E13" s="160"/>
      <c r="F13" s="160"/>
      <c r="G13" s="160"/>
      <c r="H13" s="160"/>
      <c r="I13" s="160"/>
      <c r="J13" s="36" t="s">
        <v>20</v>
      </c>
      <c r="L13" s="21">
        <v>7</v>
      </c>
      <c r="M13" s="21">
        <f t="shared" si="0"/>
        <v>16</v>
      </c>
      <c r="N13" s="21">
        <v>8</v>
      </c>
      <c r="O13" s="20"/>
      <c r="P13" s="20"/>
      <c r="Q13" s="20"/>
      <c r="R13" s="20"/>
      <c r="S13" s="21">
        <f t="shared" si="3"/>
        <v>31</v>
      </c>
      <c r="W13">
        <v>16</v>
      </c>
      <c r="X13">
        <f t="shared" si="4"/>
        <v>24</v>
      </c>
      <c r="Y13" s="20">
        <v>31</v>
      </c>
    </row>
    <row r="14" spans="1:25">
      <c r="B14" s="160">
        <v>3</v>
      </c>
      <c r="C14" s="160" t="s">
        <v>1411</v>
      </c>
      <c r="D14" s="160" t="s">
        <v>808</v>
      </c>
      <c r="E14" s="160"/>
      <c r="F14" s="160" t="s">
        <v>2027</v>
      </c>
      <c r="G14" s="160" t="s">
        <v>811</v>
      </c>
      <c r="H14" s="160"/>
      <c r="I14" s="160" t="s">
        <v>2042</v>
      </c>
      <c r="J14" s="36" t="s">
        <v>1113</v>
      </c>
      <c r="K14" s="21">
        <f>K15*B14</f>
        <v>12</v>
      </c>
      <c r="L14" s="21">
        <f t="shared" ref="L14" si="7">L15*B14</f>
        <v>9</v>
      </c>
      <c r="M14" s="21">
        <f t="shared" si="0"/>
        <v>63</v>
      </c>
      <c r="N14" s="21">
        <f t="shared" ref="N14" si="8">N15*B14</f>
        <v>24</v>
      </c>
      <c r="O14" s="20"/>
      <c r="P14" s="20"/>
      <c r="Q14" s="20"/>
      <c r="R14" s="20"/>
      <c r="S14" s="21">
        <f t="shared" si="3"/>
        <v>108</v>
      </c>
      <c r="W14">
        <v>20</v>
      </c>
      <c r="X14">
        <f t="shared" si="4"/>
        <v>28</v>
      </c>
      <c r="Y14" s="20">
        <v>36</v>
      </c>
    </row>
    <row r="15" spans="1:25">
      <c r="B15" s="160">
        <v>1</v>
      </c>
      <c r="C15" s="160" t="s">
        <v>832</v>
      </c>
      <c r="D15" s="160"/>
      <c r="E15" s="160"/>
      <c r="F15" s="160"/>
      <c r="G15" s="160"/>
      <c r="H15" s="160"/>
      <c r="I15" s="160"/>
      <c r="J15" s="36" t="s">
        <v>20</v>
      </c>
      <c r="K15">
        <v>4</v>
      </c>
      <c r="L15" s="21">
        <v>3</v>
      </c>
      <c r="M15" s="21">
        <f t="shared" si="0"/>
        <v>21</v>
      </c>
      <c r="N15" s="21">
        <v>8</v>
      </c>
      <c r="O15" s="20"/>
      <c r="P15" s="20"/>
      <c r="Q15" s="20"/>
      <c r="R15" s="20"/>
      <c r="S15" s="21">
        <f t="shared" si="3"/>
        <v>36</v>
      </c>
      <c r="W15">
        <v>20</v>
      </c>
      <c r="X15">
        <f t="shared" si="4"/>
        <v>28</v>
      </c>
      <c r="Y15" s="20">
        <v>36</v>
      </c>
    </row>
    <row r="16" spans="1:25">
      <c r="B16" s="160">
        <v>3</v>
      </c>
      <c r="C16" s="160" t="s">
        <v>1412</v>
      </c>
      <c r="D16" s="160" t="s">
        <v>812</v>
      </c>
      <c r="E16" s="160"/>
      <c r="F16" s="160" t="s">
        <v>2028</v>
      </c>
      <c r="G16" s="160" t="s">
        <v>813</v>
      </c>
      <c r="H16" s="160"/>
      <c r="I16" s="160" t="s">
        <v>2043</v>
      </c>
      <c r="J16" s="36" t="s">
        <v>1113</v>
      </c>
      <c r="L16" s="21">
        <f t="shared" ref="L16" si="9">L17*B16</f>
        <v>21</v>
      </c>
      <c r="M16" s="21">
        <f t="shared" si="0"/>
        <v>126</v>
      </c>
      <c r="N16" s="21">
        <f t="shared" ref="N16" si="10">N17*B16</f>
        <v>24</v>
      </c>
      <c r="O16" s="20"/>
      <c r="P16" s="20"/>
      <c r="Q16" s="20"/>
      <c r="R16" s="20"/>
      <c r="S16" s="21">
        <f t="shared" si="3"/>
        <v>171</v>
      </c>
      <c r="W16">
        <v>36</v>
      </c>
      <c r="X16">
        <f t="shared" si="4"/>
        <v>44</v>
      </c>
      <c r="Y16" s="20">
        <v>57</v>
      </c>
    </row>
    <row r="17" spans="1:25">
      <c r="B17" s="160">
        <v>1</v>
      </c>
      <c r="C17" s="160" t="s">
        <v>814</v>
      </c>
      <c r="D17" s="160"/>
      <c r="E17" s="160"/>
      <c r="F17" s="160"/>
      <c r="G17" s="160"/>
      <c r="H17" s="160"/>
      <c r="I17" s="160"/>
      <c r="J17" s="36" t="s">
        <v>20</v>
      </c>
      <c r="L17" s="21">
        <v>7</v>
      </c>
      <c r="M17" s="21">
        <f t="shared" si="0"/>
        <v>42</v>
      </c>
      <c r="N17" s="21">
        <v>8</v>
      </c>
      <c r="O17" s="20"/>
      <c r="P17" s="20"/>
      <c r="Q17" s="20"/>
      <c r="R17" s="20"/>
      <c r="S17" s="21">
        <f t="shared" si="3"/>
        <v>57</v>
      </c>
      <c r="W17">
        <v>36</v>
      </c>
      <c r="X17">
        <f t="shared" si="4"/>
        <v>44</v>
      </c>
      <c r="Y17" s="20">
        <v>57</v>
      </c>
    </row>
    <row r="18" spans="1:25">
      <c r="B18" s="160">
        <v>3</v>
      </c>
      <c r="C18" s="160" t="s">
        <v>1413</v>
      </c>
      <c r="D18" s="160" t="s">
        <v>812</v>
      </c>
      <c r="E18" s="160"/>
      <c r="F18" s="160" t="s">
        <v>2028</v>
      </c>
      <c r="G18" s="160" t="s">
        <v>815</v>
      </c>
      <c r="H18" s="160"/>
      <c r="I18" s="160" t="s">
        <v>2044</v>
      </c>
      <c r="J18" s="36" t="s">
        <v>1113</v>
      </c>
      <c r="L18" s="21">
        <f t="shared" ref="L18" si="11">L19*B18</f>
        <v>21</v>
      </c>
      <c r="M18" s="21">
        <f t="shared" si="0"/>
        <v>102</v>
      </c>
      <c r="N18" s="21">
        <f t="shared" ref="N18" si="12">N19*B18</f>
        <v>24</v>
      </c>
      <c r="O18" s="20"/>
      <c r="P18" s="20"/>
      <c r="Q18" s="20"/>
      <c r="R18" s="20"/>
      <c r="S18" s="21">
        <f t="shared" si="3"/>
        <v>147</v>
      </c>
      <c r="W18">
        <v>29</v>
      </c>
      <c r="X18">
        <f t="shared" si="4"/>
        <v>37</v>
      </c>
      <c r="Y18" s="20">
        <v>49</v>
      </c>
    </row>
    <row r="19" spans="1:25">
      <c r="B19" s="160">
        <v>1</v>
      </c>
      <c r="C19" s="160" t="s">
        <v>816</v>
      </c>
      <c r="D19" s="160"/>
      <c r="E19" s="160"/>
      <c r="F19" s="160"/>
      <c r="G19" s="160"/>
      <c r="H19" s="160"/>
      <c r="I19" s="160"/>
      <c r="J19" s="36" t="s">
        <v>20</v>
      </c>
      <c r="L19" s="21">
        <v>7</v>
      </c>
      <c r="M19" s="21">
        <f t="shared" si="0"/>
        <v>34</v>
      </c>
      <c r="N19" s="21">
        <v>8</v>
      </c>
      <c r="O19" s="20"/>
      <c r="P19" s="20"/>
      <c r="Q19" s="20"/>
      <c r="R19" s="20"/>
      <c r="S19" s="21">
        <f t="shared" si="3"/>
        <v>49</v>
      </c>
      <c r="W19">
        <v>29</v>
      </c>
      <c r="X19">
        <f t="shared" si="4"/>
        <v>37</v>
      </c>
      <c r="Y19" s="20">
        <v>49</v>
      </c>
    </row>
    <row r="20" spans="1:25">
      <c r="A20" s="42"/>
      <c r="B20" s="161">
        <v>2</v>
      </c>
      <c r="C20" s="161" t="s">
        <v>1672</v>
      </c>
      <c r="D20" s="161" t="s">
        <v>817</v>
      </c>
      <c r="E20" s="161"/>
      <c r="F20" s="161" t="s">
        <v>2028</v>
      </c>
      <c r="G20" s="161" t="s">
        <v>818</v>
      </c>
      <c r="H20" s="161"/>
      <c r="I20" s="161" t="s">
        <v>2045</v>
      </c>
      <c r="J20" s="174" t="s">
        <v>1113</v>
      </c>
      <c r="K20" s="21">
        <f>K21*B20</f>
        <v>8</v>
      </c>
      <c r="L20" s="21">
        <f t="shared" ref="L20" si="13">L21*B20</f>
        <v>12</v>
      </c>
      <c r="M20" s="21">
        <f t="shared" si="0"/>
        <v>114</v>
      </c>
      <c r="N20" s="21">
        <f t="shared" ref="N20" si="14">N21*B20</f>
        <v>16</v>
      </c>
      <c r="O20" s="20"/>
      <c r="P20" s="20"/>
      <c r="Q20" s="20"/>
      <c r="R20" s="20"/>
      <c r="S20" s="21">
        <f t="shared" si="3"/>
        <v>150</v>
      </c>
      <c r="W20">
        <v>50</v>
      </c>
      <c r="X20">
        <f t="shared" si="4"/>
        <v>58</v>
      </c>
      <c r="Y20" s="20">
        <v>75</v>
      </c>
    </row>
    <row r="21" spans="1:25">
      <c r="A21" s="42"/>
      <c r="B21" s="161">
        <v>1</v>
      </c>
      <c r="C21" s="161" t="s">
        <v>1673</v>
      </c>
      <c r="D21" s="161"/>
      <c r="E21" s="161"/>
      <c r="F21" s="161"/>
      <c r="G21" s="161"/>
      <c r="H21" s="161"/>
      <c r="I21" s="161"/>
      <c r="J21" s="18" t="s">
        <v>20</v>
      </c>
      <c r="K21">
        <v>4</v>
      </c>
      <c r="L21" s="21">
        <v>6</v>
      </c>
      <c r="M21" s="21">
        <f t="shared" si="0"/>
        <v>57</v>
      </c>
      <c r="N21" s="21">
        <v>8</v>
      </c>
      <c r="O21" s="20"/>
      <c r="P21" s="20"/>
      <c r="Q21" s="20"/>
      <c r="R21" s="20"/>
      <c r="S21" s="21">
        <f t="shared" si="3"/>
        <v>75</v>
      </c>
      <c r="W21">
        <v>50</v>
      </c>
      <c r="X21">
        <f t="shared" si="4"/>
        <v>58</v>
      </c>
      <c r="Y21" s="20">
        <v>75</v>
      </c>
    </row>
    <row r="22" spans="1:25">
      <c r="A22" s="42" t="s">
        <v>153</v>
      </c>
      <c r="B22" s="161">
        <v>2</v>
      </c>
      <c r="C22" s="161" t="s">
        <v>2190</v>
      </c>
      <c r="D22" s="161" t="s">
        <v>817</v>
      </c>
      <c r="E22" s="161"/>
      <c r="F22" s="161" t="s">
        <v>2028</v>
      </c>
      <c r="G22" s="161" t="s">
        <v>2189</v>
      </c>
      <c r="H22" s="161"/>
      <c r="I22" s="161" t="s">
        <v>2028</v>
      </c>
      <c r="J22" s="174" t="s">
        <v>1113</v>
      </c>
      <c r="K22" s="21">
        <f>K23*B22</f>
        <v>8</v>
      </c>
      <c r="L22" s="21">
        <f>L23*B22</f>
        <v>8</v>
      </c>
      <c r="M22" s="21">
        <f t="shared" si="0"/>
        <v>0</v>
      </c>
      <c r="N22" s="21">
        <f>N23*B22</f>
        <v>16</v>
      </c>
      <c r="O22" s="20"/>
      <c r="P22" s="20"/>
      <c r="Q22" s="20"/>
      <c r="R22" s="20"/>
      <c r="S22" s="21">
        <f t="shared" si="3"/>
        <v>32</v>
      </c>
      <c r="W22">
        <v>4</v>
      </c>
      <c r="X22">
        <f>W22+8</f>
        <v>12</v>
      </c>
      <c r="Y22" s="20">
        <v>16</v>
      </c>
    </row>
    <row r="23" spans="1:25">
      <c r="A23" s="42"/>
      <c r="B23" s="161">
        <v>1</v>
      </c>
      <c r="C23" s="161" t="s">
        <v>2191</v>
      </c>
      <c r="D23" s="161"/>
      <c r="E23" s="161"/>
      <c r="F23" s="161"/>
      <c r="G23" s="161"/>
      <c r="H23" s="161"/>
      <c r="I23" s="161"/>
      <c r="J23" s="174" t="s">
        <v>20</v>
      </c>
      <c r="K23">
        <v>4</v>
      </c>
      <c r="L23" s="21">
        <v>4</v>
      </c>
      <c r="M23" s="21">
        <f t="shared" si="0"/>
        <v>0</v>
      </c>
      <c r="N23" s="21">
        <v>8</v>
      </c>
      <c r="O23" s="20"/>
      <c r="P23" s="20"/>
      <c r="Q23" s="20"/>
      <c r="R23" s="20"/>
      <c r="S23" s="21">
        <f t="shared" si="3"/>
        <v>16</v>
      </c>
      <c r="W23">
        <v>4</v>
      </c>
      <c r="X23">
        <f>W23+8</f>
        <v>12</v>
      </c>
      <c r="Y23" s="20">
        <v>16</v>
      </c>
    </row>
    <row r="24" spans="1:25">
      <c r="B24" s="160">
        <v>3</v>
      </c>
      <c r="C24" s="163" t="s">
        <v>2192</v>
      </c>
      <c r="D24" s="163" t="s">
        <v>817</v>
      </c>
      <c r="E24" s="160"/>
      <c r="F24" s="160" t="s">
        <v>2028</v>
      </c>
      <c r="G24" s="160" t="s">
        <v>819</v>
      </c>
      <c r="H24" s="160"/>
      <c r="I24" s="160" t="s">
        <v>2046</v>
      </c>
      <c r="J24" s="36" t="s">
        <v>1113</v>
      </c>
      <c r="K24" s="21">
        <f>K25*B24</f>
        <v>12</v>
      </c>
      <c r="L24" s="21">
        <f t="shared" ref="L24" si="15">L25*B24</f>
        <v>9</v>
      </c>
      <c r="M24" s="21">
        <f t="shared" si="0"/>
        <v>33</v>
      </c>
      <c r="N24" s="21">
        <f t="shared" ref="N24" si="16">N25*B24</f>
        <v>24</v>
      </c>
      <c r="O24" s="20"/>
      <c r="P24" s="20"/>
      <c r="Q24" s="20"/>
      <c r="R24" s="20"/>
      <c r="S24" s="21">
        <f t="shared" si="3"/>
        <v>78</v>
      </c>
      <c r="W24">
        <v>11</v>
      </c>
      <c r="X24">
        <f t="shared" si="4"/>
        <v>19</v>
      </c>
      <c r="Y24" s="20">
        <v>26</v>
      </c>
    </row>
    <row r="25" spans="1:25">
      <c r="B25" s="160">
        <v>1</v>
      </c>
      <c r="C25" s="163" t="s">
        <v>2193</v>
      </c>
      <c r="D25" s="160"/>
      <c r="E25" s="160"/>
      <c r="F25" s="160"/>
      <c r="G25" s="160"/>
      <c r="H25" s="160"/>
      <c r="I25" s="160"/>
      <c r="J25" s="36" t="s">
        <v>20</v>
      </c>
      <c r="K25">
        <v>4</v>
      </c>
      <c r="L25" s="21">
        <v>3</v>
      </c>
      <c r="M25" s="21">
        <f t="shared" si="0"/>
        <v>11</v>
      </c>
      <c r="N25" s="21">
        <v>8</v>
      </c>
      <c r="O25" s="20"/>
      <c r="P25" s="20"/>
      <c r="Q25" s="20"/>
      <c r="R25" s="20"/>
      <c r="S25" s="21">
        <f t="shared" si="3"/>
        <v>26</v>
      </c>
      <c r="W25">
        <v>11</v>
      </c>
      <c r="X25">
        <f t="shared" si="4"/>
        <v>19</v>
      </c>
      <c r="Y25" s="20">
        <v>26</v>
      </c>
    </row>
    <row r="26" spans="1:25" s="22" customFormat="1">
      <c r="A26" s="38"/>
      <c r="B26" s="163">
        <v>1</v>
      </c>
      <c r="C26" s="163" t="s">
        <v>1679</v>
      </c>
      <c r="D26" s="163" t="s">
        <v>821</v>
      </c>
      <c r="E26" s="163"/>
      <c r="F26" s="160" t="s">
        <v>2027</v>
      </c>
      <c r="G26" s="163" t="s">
        <v>1609</v>
      </c>
      <c r="H26" s="163"/>
      <c r="I26" s="160" t="s">
        <v>2027</v>
      </c>
      <c r="J26" s="175" t="s">
        <v>1113</v>
      </c>
      <c r="K26" s="93"/>
      <c r="L26" s="122"/>
      <c r="M26" s="122">
        <f t="shared" ref="M26:M27" si="17">S26-K26-L26-N26</f>
        <v>7</v>
      </c>
      <c r="N26" s="122">
        <v>8</v>
      </c>
      <c r="O26" s="93"/>
      <c r="P26" s="93"/>
      <c r="Q26" s="93"/>
      <c r="R26" s="93"/>
      <c r="S26" s="122">
        <f>Y26*B26</f>
        <v>15</v>
      </c>
      <c r="W26" s="22">
        <v>5</v>
      </c>
      <c r="X26" s="22">
        <f t="shared" si="4"/>
        <v>13</v>
      </c>
      <c r="Y26" s="22">
        <v>15</v>
      </c>
    </row>
    <row r="27" spans="1:25" s="22" customFormat="1">
      <c r="A27" s="38"/>
      <c r="B27" s="163">
        <v>1</v>
      </c>
      <c r="C27" s="163" t="s">
        <v>1680</v>
      </c>
      <c r="D27" s="163" t="s">
        <v>823</v>
      </c>
      <c r="E27" s="163"/>
      <c r="F27" s="163" t="s">
        <v>2028</v>
      </c>
      <c r="G27" s="163" t="s">
        <v>1609</v>
      </c>
      <c r="H27" s="163"/>
      <c r="I27" s="163" t="s">
        <v>2028</v>
      </c>
      <c r="J27" s="175" t="s">
        <v>1113</v>
      </c>
      <c r="K27" s="93"/>
      <c r="L27" s="122"/>
      <c r="M27" s="122">
        <f t="shared" si="17"/>
        <v>7</v>
      </c>
      <c r="N27" s="122">
        <v>8</v>
      </c>
      <c r="O27" s="93"/>
      <c r="P27" s="93"/>
      <c r="Q27" s="93"/>
      <c r="R27" s="93"/>
      <c r="S27" s="122">
        <f>Y27*B27</f>
        <v>15</v>
      </c>
      <c r="W27" s="22">
        <v>5</v>
      </c>
      <c r="X27" s="22">
        <f t="shared" si="4"/>
        <v>13</v>
      </c>
      <c r="Y27" s="22">
        <v>15</v>
      </c>
    </row>
    <row r="28" spans="1:25">
      <c r="B28" s="161">
        <v>3</v>
      </c>
      <c r="C28" s="160" t="s">
        <v>1414</v>
      </c>
      <c r="D28" s="160" t="s">
        <v>820</v>
      </c>
      <c r="E28" s="160"/>
      <c r="F28" s="160" t="s">
        <v>2027</v>
      </c>
      <c r="G28" s="160" t="s">
        <v>821</v>
      </c>
      <c r="H28" s="160"/>
      <c r="I28" s="160" t="s">
        <v>2027</v>
      </c>
      <c r="J28" s="175" t="s">
        <v>1595</v>
      </c>
      <c r="L28" s="21"/>
      <c r="M28" s="21"/>
      <c r="N28" s="21">
        <f>S28</f>
        <v>6</v>
      </c>
      <c r="O28" s="20"/>
      <c r="P28" s="20"/>
      <c r="Q28" s="20"/>
      <c r="R28" s="20"/>
      <c r="S28" s="21">
        <f t="shared" si="3"/>
        <v>6</v>
      </c>
      <c r="W28" s="14"/>
      <c r="X28" s="14"/>
      <c r="Y28" s="20">
        <v>2</v>
      </c>
    </row>
    <row r="29" spans="1:25">
      <c r="B29" s="161">
        <v>3</v>
      </c>
      <c r="C29" s="160" t="s">
        <v>2207</v>
      </c>
      <c r="D29" s="160" t="s">
        <v>822</v>
      </c>
      <c r="E29" s="160"/>
      <c r="F29" s="160" t="s">
        <v>2028</v>
      </c>
      <c r="G29" s="160" t="s">
        <v>823</v>
      </c>
      <c r="H29" s="160"/>
      <c r="I29" s="160" t="s">
        <v>2028</v>
      </c>
      <c r="J29" s="175" t="s">
        <v>1595</v>
      </c>
      <c r="L29" s="21"/>
      <c r="M29" s="21"/>
      <c r="N29" s="21">
        <f t="shared" ref="N29:N37" si="18">S29</f>
        <v>9</v>
      </c>
      <c r="O29" s="20"/>
      <c r="P29" s="20"/>
      <c r="Q29" s="20"/>
      <c r="R29" s="20"/>
      <c r="S29" s="21">
        <f t="shared" si="3"/>
        <v>9</v>
      </c>
      <c r="W29" s="14"/>
      <c r="X29" s="14"/>
      <c r="Y29" s="20">
        <v>3</v>
      </c>
    </row>
    <row r="30" spans="1:25">
      <c r="B30" s="161">
        <v>1</v>
      </c>
      <c r="C30" s="160" t="s">
        <v>1668</v>
      </c>
      <c r="D30" s="160" t="s">
        <v>824</v>
      </c>
      <c r="E30" s="160"/>
      <c r="F30" s="160" t="s">
        <v>2027</v>
      </c>
      <c r="G30" s="160" t="s">
        <v>1667</v>
      </c>
      <c r="H30" s="160"/>
      <c r="I30" s="160" t="s">
        <v>2027</v>
      </c>
      <c r="J30" s="36" t="s">
        <v>20</v>
      </c>
      <c r="L30" s="21"/>
      <c r="M30" s="21"/>
      <c r="N30" s="21">
        <f t="shared" si="18"/>
        <v>2</v>
      </c>
      <c r="O30" s="20"/>
      <c r="P30" s="20"/>
      <c r="Q30" s="20"/>
      <c r="R30" s="20"/>
      <c r="S30" s="21">
        <f t="shared" si="3"/>
        <v>2</v>
      </c>
      <c r="Y30" s="20">
        <v>2</v>
      </c>
    </row>
    <row r="31" spans="1:25">
      <c r="B31" s="161">
        <v>1</v>
      </c>
      <c r="C31" s="160" t="s">
        <v>1670</v>
      </c>
      <c r="D31" s="160" t="s">
        <v>825</v>
      </c>
      <c r="E31" s="160"/>
      <c r="F31" s="160" t="s">
        <v>2028</v>
      </c>
      <c r="G31" s="160" t="s">
        <v>1669</v>
      </c>
      <c r="H31" s="160"/>
      <c r="I31" s="160" t="s">
        <v>2028</v>
      </c>
      <c r="J31" s="36" t="s">
        <v>20</v>
      </c>
      <c r="L31" s="21"/>
      <c r="M31" s="21"/>
      <c r="N31" s="21">
        <f t="shared" si="18"/>
        <v>3</v>
      </c>
      <c r="O31" s="20"/>
      <c r="P31" s="20"/>
      <c r="Q31" s="20"/>
      <c r="R31" s="20"/>
      <c r="S31" s="21">
        <f t="shared" si="3"/>
        <v>3</v>
      </c>
      <c r="Y31" s="20">
        <v>3</v>
      </c>
    </row>
    <row r="32" spans="1:25">
      <c r="B32" s="161">
        <v>1</v>
      </c>
      <c r="C32" s="160" t="s">
        <v>826</v>
      </c>
      <c r="D32" s="160" t="s">
        <v>827</v>
      </c>
      <c r="E32" s="160"/>
      <c r="F32" s="160" t="s">
        <v>2027</v>
      </c>
      <c r="G32" s="160" t="s">
        <v>828</v>
      </c>
      <c r="H32" s="160"/>
      <c r="I32" s="160" t="s">
        <v>2027</v>
      </c>
      <c r="J32" s="36" t="s">
        <v>20</v>
      </c>
      <c r="L32" s="21"/>
      <c r="M32" s="21"/>
      <c r="N32" s="21">
        <f t="shared" si="18"/>
        <v>2</v>
      </c>
      <c r="O32" s="20"/>
      <c r="P32" s="20"/>
      <c r="Q32" s="20"/>
      <c r="R32" s="20"/>
      <c r="S32" s="21">
        <f t="shared" si="3"/>
        <v>2</v>
      </c>
      <c r="Y32" s="20">
        <v>2</v>
      </c>
    </row>
    <row r="33" spans="2:25">
      <c r="B33" s="161">
        <v>1</v>
      </c>
      <c r="C33" s="160" t="s">
        <v>829</v>
      </c>
      <c r="D33" s="160" t="s">
        <v>830</v>
      </c>
      <c r="E33" s="160"/>
      <c r="F33" s="160" t="s">
        <v>2028</v>
      </c>
      <c r="G33" s="160" t="s">
        <v>831</v>
      </c>
      <c r="H33" s="160"/>
      <c r="I33" s="160" t="s">
        <v>2028</v>
      </c>
      <c r="J33" s="36" t="s">
        <v>20</v>
      </c>
      <c r="L33" s="21"/>
      <c r="M33" s="21"/>
      <c r="N33" s="21">
        <f t="shared" si="18"/>
        <v>2</v>
      </c>
      <c r="O33" s="20"/>
      <c r="P33" s="20"/>
      <c r="Q33" s="20"/>
      <c r="R33" s="20"/>
      <c r="S33" s="21">
        <f t="shared" si="3"/>
        <v>2</v>
      </c>
      <c r="Y33" s="20">
        <v>2</v>
      </c>
    </row>
    <row r="34" spans="2:25">
      <c r="B34" s="161">
        <v>3</v>
      </c>
      <c r="C34" s="160" t="s">
        <v>1671</v>
      </c>
      <c r="D34" s="160" t="s">
        <v>1667</v>
      </c>
      <c r="E34" s="160"/>
      <c r="F34" s="160" t="s">
        <v>2027</v>
      </c>
      <c r="G34" s="160" t="s">
        <v>801</v>
      </c>
      <c r="H34" s="160"/>
      <c r="I34" s="160" t="s">
        <v>2027</v>
      </c>
      <c r="J34" s="36" t="s">
        <v>20</v>
      </c>
      <c r="L34" s="21"/>
      <c r="M34" s="21"/>
      <c r="N34" s="21">
        <f t="shared" si="18"/>
        <v>6</v>
      </c>
      <c r="O34" s="20"/>
      <c r="P34" s="20"/>
      <c r="Q34" s="20"/>
      <c r="R34" s="20"/>
      <c r="S34" s="21">
        <f t="shared" si="3"/>
        <v>6</v>
      </c>
      <c r="Y34" s="20">
        <v>2</v>
      </c>
    </row>
    <row r="35" spans="2:25">
      <c r="B35" s="161">
        <v>2</v>
      </c>
      <c r="C35" s="160" t="s">
        <v>1415</v>
      </c>
      <c r="D35" s="160" t="s">
        <v>1667</v>
      </c>
      <c r="E35" s="160"/>
      <c r="F35" s="160" t="s">
        <v>2027</v>
      </c>
      <c r="G35" s="160" t="s">
        <v>808</v>
      </c>
      <c r="H35" s="160"/>
      <c r="I35" s="160" t="s">
        <v>2027</v>
      </c>
      <c r="J35" s="36" t="s">
        <v>20</v>
      </c>
      <c r="L35" s="21"/>
      <c r="M35" s="21"/>
      <c r="N35" s="21">
        <f t="shared" si="18"/>
        <v>4</v>
      </c>
      <c r="O35" s="20"/>
      <c r="P35" s="20"/>
      <c r="Q35" s="20"/>
      <c r="R35" s="20"/>
      <c r="S35" s="21">
        <f t="shared" si="3"/>
        <v>4</v>
      </c>
      <c r="Y35" s="20">
        <v>2</v>
      </c>
    </row>
    <row r="36" spans="2:25">
      <c r="B36" s="161">
        <v>2</v>
      </c>
      <c r="C36" s="160" t="s">
        <v>1416</v>
      </c>
      <c r="D36" s="160" t="s">
        <v>1669</v>
      </c>
      <c r="E36" s="160"/>
      <c r="F36" s="160" t="s">
        <v>2028</v>
      </c>
      <c r="G36" s="160" t="s">
        <v>812</v>
      </c>
      <c r="H36" s="160"/>
      <c r="I36" s="160" t="s">
        <v>2028</v>
      </c>
      <c r="J36" s="36" t="s">
        <v>20</v>
      </c>
      <c r="L36" s="21"/>
      <c r="M36" s="21"/>
      <c r="N36" s="21">
        <f t="shared" si="18"/>
        <v>4</v>
      </c>
      <c r="O36" s="20"/>
      <c r="P36" s="20"/>
      <c r="Q36" s="20"/>
      <c r="R36" s="20"/>
      <c r="S36" s="21">
        <f t="shared" si="3"/>
        <v>4</v>
      </c>
      <c r="Y36" s="20">
        <v>2</v>
      </c>
    </row>
    <row r="37" spans="2:25">
      <c r="B37" s="161" t="s">
        <v>1966</v>
      </c>
      <c r="C37" s="160" t="s">
        <v>2194</v>
      </c>
      <c r="D37" s="160" t="s">
        <v>1669</v>
      </c>
      <c r="E37" s="160"/>
      <c r="F37" s="160" t="s">
        <v>2028</v>
      </c>
      <c r="G37" s="160" t="s">
        <v>817</v>
      </c>
      <c r="H37" s="160"/>
      <c r="I37" s="160" t="s">
        <v>2028</v>
      </c>
      <c r="J37" s="36" t="s">
        <v>20</v>
      </c>
      <c r="L37" s="21"/>
      <c r="M37" s="21"/>
      <c r="N37" s="21">
        <f t="shared" si="18"/>
        <v>6</v>
      </c>
      <c r="O37" s="20"/>
      <c r="P37" s="20"/>
      <c r="Q37" s="20"/>
      <c r="R37" s="20"/>
      <c r="S37" s="21">
        <f t="shared" si="3"/>
        <v>6</v>
      </c>
      <c r="Y37" s="20">
        <v>2</v>
      </c>
    </row>
    <row r="38" spans="2:25">
      <c r="J38" s="18" t="s">
        <v>1113</v>
      </c>
      <c r="K38" s="47">
        <f t="shared" ref="K38:S38" si="19">SUMIF($J$6:$J$37,$J$38,K6:K37)</f>
        <v>48</v>
      </c>
      <c r="L38" s="47">
        <f t="shared" si="19"/>
        <v>150</v>
      </c>
      <c r="M38" s="47">
        <f t="shared" si="19"/>
        <v>583</v>
      </c>
      <c r="N38" s="47">
        <f t="shared" si="19"/>
        <v>224</v>
      </c>
      <c r="O38" s="47">
        <f t="shared" si="19"/>
        <v>0</v>
      </c>
      <c r="P38" s="47">
        <f t="shared" si="19"/>
        <v>0</v>
      </c>
      <c r="Q38" s="47">
        <f t="shared" si="19"/>
        <v>0</v>
      </c>
      <c r="R38" s="47">
        <f t="shared" si="19"/>
        <v>0</v>
      </c>
      <c r="S38" s="47">
        <f t="shared" si="19"/>
        <v>1005</v>
      </c>
      <c r="T38" s="39"/>
    </row>
    <row r="39" spans="2:25">
      <c r="J39" s="18" t="s">
        <v>20</v>
      </c>
      <c r="K39" s="47">
        <f t="shared" ref="K39:S39" si="20">SUMIF($J$6:$J$37,$J$39,K6:K37)</f>
        <v>20</v>
      </c>
      <c r="L39" s="47">
        <f t="shared" si="20"/>
        <v>58</v>
      </c>
      <c r="M39" s="47">
        <f t="shared" si="20"/>
        <v>213</v>
      </c>
      <c r="N39" s="47">
        <f t="shared" si="20"/>
        <v>109</v>
      </c>
      <c r="O39" s="47">
        <f t="shared" si="20"/>
        <v>0</v>
      </c>
      <c r="P39" s="47">
        <f t="shared" si="20"/>
        <v>0</v>
      </c>
      <c r="Q39" s="47">
        <f t="shared" si="20"/>
        <v>0</v>
      </c>
      <c r="R39" s="47">
        <f t="shared" si="20"/>
        <v>0</v>
      </c>
      <c r="S39" s="47">
        <f t="shared" si="20"/>
        <v>400</v>
      </c>
      <c r="T39" s="39"/>
    </row>
    <row r="40" spans="2:25">
      <c r="J40" s="123" t="s">
        <v>1595</v>
      </c>
      <c r="K40" s="47">
        <f t="shared" ref="K40:S40" si="21">SUMIF($J$6:$J$37,$J$40,K6:K37)</f>
        <v>0</v>
      </c>
      <c r="L40" s="47">
        <f t="shared" si="21"/>
        <v>0</v>
      </c>
      <c r="M40" s="47">
        <f t="shared" si="21"/>
        <v>0</v>
      </c>
      <c r="N40" s="47">
        <f t="shared" si="21"/>
        <v>15</v>
      </c>
      <c r="O40" s="47">
        <f t="shared" si="21"/>
        <v>0</v>
      </c>
      <c r="P40" s="47">
        <f t="shared" si="21"/>
        <v>0</v>
      </c>
      <c r="Q40" s="47">
        <f t="shared" si="21"/>
        <v>0</v>
      </c>
      <c r="R40" s="47">
        <f t="shared" si="21"/>
        <v>0</v>
      </c>
      <c r="S40" s="47">
        <f t="shared" si="21"/>
        <v>15</v>
      </c>
      <c r="T40" s="39"/>
    </row>
    <row r="41" spans="2:25">
      <c r="J41" s="55"/>
      <c r="K41" s="38"/>
      <c r="L41" s="38"/>
      <c r="M41" s="38"/>
      <c r="N41" s="38"/>
      <c r="O41" s="38"/>
      <c r="P41" s="38"/>
      <c r="Q41" s="38"/>
      <c r="R41" s="38"/>
      <c r="S41" s="38"/>
    </row>
    <row r="42" spans="2:25">
      <c r="J42" s="55"/>
      <c r="K42" s="38"/>
      <c r="L42" s="38"/>
      <c r="M42" s="38"/>
      <c r="N42" s="38"/>
      <c r="O42" s="38"/>
      <c r="P42" s="38"/>
      <c r="Q42" s="38"/>
      <c r="R42" s="38"/>
      <c r="S42" s="38"/>
    </row>
    <row r="43" spans="2:25">
      <c r="J43" s="55"/>
      <c r="K43" s="38"/>
      <c r="L43" s="38"/>
      <c r="M43" s="38"/>
      <c r="N43" s="38"/>
      <c r="O43" s="38"/>
      <c r="P43" s="38"/>
      <c r="Q43" s="38"/>
      <c r="R43" s="38"/>
      <c r="S43" s="38"/>
    </row>
    <row r="44" spans="2:25">
      <c r="J44" s="55"/>
      <c r="K44" s="38"/>
      <c r="L44" s="38"/>
      <c r="M44" s="38"/>
      <c r="N44" s="38"/>
      <c r="O44" s="38"/>
      <c r="P44" s="38"/>
      <c r="Q44" s="38"/>
      <c r="R44" s="38"/>
      <c r="S44" s="38"/>
    </row>
    <row r="45" spans="2:25">
      <c r="J45" s="55"/>
      <c r="K45" s="38"/>
      <c r="L45" s="38"/>
      <c r="M45" s="38"/>
      <c r="N45" s="38"/>
      <c r="O45" s="38"/>
      <c r="P45" s="38"/>
      <c r="Q45" s="38"/>
      <c r="R45" s="38"/>
      <c r="S45" s="38"/>
    </row>
    <row r="46" spans="2:25">
      <c r="J46" s="55"/>
      <c r="K46" s="38"/>
      <c r="L46" s="38"/>
      <c r="M46" s="38"/>
      <c r="N46" s="38"/>
      <c r="O46" s="38"/>
      <c r="P46" s="38"/>
      <c r="Q46" s="38"/>
      <c r="R46" s="38"/>
      <c r="S46" s="38"/>
    </row>
    <row r="47" spans="2:25">
      <c r="J47" s="38"/>
      <c r="K47" s="38"/>
      <c r="L47" s="38"/>
      <c r="M47" s="38"/>
      <c r="N47" s="38"/>
      <c r="O47" s="38"/>
      <c r="P47" s="38"/>
      <c r="Q47" s="38"/>
      <c r="R47" s="38"/>
      <c r="S47" s="38"/>
    </row>
    <row r="48" spans="2:25">
      <c r="B48">
        <f>SUM(B6:B37)</f>
        <v>55</v>
      </c>
      <c r="J48" s="38"/>
      <c r="K48" s="38"/>
      <c r="L48" s="38"/>
      <c r="M48" s="38"/>
      <c r="N48" s="38"/>
      <c r="O48" s="38"/>
      <c r="P48" s="38"/>
      <c r="Q48" s="38"/>
      <c r="R48" s="38"/>
      <c r="S48" s="38"/>
    </row>
    <row r="50" spans="1:7">
      <c r="A50" t="s">
        <v>1109</v>
      </c>
      <c r="B50">
        <f>B48*2+SUM(B6:B25)</f>
        <v>146</v>
      </c>
    </row>
    <row r="51" spans="1:7">
      <c r="A51" t="s">
        <v>1110</v>
      </c>
      <c r="B51">
        <f>(SUM(B6,B8,B10,B12,B14,B16,B18,B20,B22,B24,B26:B29))*2</f>
        <v>68</v>
      </c>
    </row>
    <row r="52" spans="1:7" ht="45">
      <c r="A52" s="132" t="s">
        <v>1794</v>
      </c>
      <c r="B52">
        <f>(SUM(B4,B6,B8,B10,B12,B14,B16,B18,B20,B22,B24:B25)*4)+(SUM(B5,B7,B9,B11,B13,B15,B17,B19,B21,B23))+(SUM(B26:B27))+(SUM(B28:B37)*2)</f>
        <v>153</v>
      </c>
    </row>
    <row r="53" spans="1:7" ht="90">
      <c r="A53" s="132" t="s">
        <v>2125</v>
      </c>
      <c r="B53" s="184" t="e">
        <f>(SUM(#REF!))*2</f>
        <v>#REF!</v>
      </c>
      <c r="F53"/>
      <c r="G53" s="64"/>
    </row>
  </sheetData>
  <mergeCells count="19">
    <mergeCell ref="G1:I2"/>
    <mergeCell ref="J1:J4"/>
    <mergeCell ref="K1:R2"/>
    <mergeCell ref="S1:S4"/>
    <mergeCell ref="D3:D4"/>
    <mergeCell ref="E3:E4"/>
    <mergeCell ref="F3:F4"/>
    <mergeCell ref="G3:G4"/>
    <mergeCell ref="H3:H4"/>
    <mergeCell ref="P3:P4"/>
    <mergeCell ref="Q3:Q4"/>
    <mergeCell ref="R3:R4"/>
    <mergeCell ref="I3:I4"/>
    <mergeCell ref="K3:K4"/>
    <mergeCell ref="L3:L4"/>
    <mergeCell ref="M3:M4"/>
    <mergeCell ref="N3:N4"/>
    <mergeCell ref="O3:O4"/>
    <mergeCell ref="D1:F2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Y53"/>
  <sheetViews>
    <sheetView zoomScale="70" zoomScaleNormal="70" workbookViewId="0">
      <selection activeCell="A40" sqref="A40:XFD40"/>
    </sheetView>
  </sheetViews>
  <sheetFormatPr defaultRowHeight="15"/>
  <cols>
    <col min="1" max="1" width="16" customWidth="1"/>
    <col min="3" max="3" width="20.42578125" bestFit="1" customWidth="1"/>
    <col min="4" max="4" width="20.85546875" bestFit="1" customWidth="1"/>
    <col min="5" max="5" width="5.5703125" bestFit="1" customWidth="1"/>
    <col min="6" max="6" width="11.5703125" bestFit="1" customWidth="1"/>
    <col min="7" max="7" width="20.85546875" bestFit="1" customWidth="1"/>
    <col min="8" max="8" width="5.5703125" bestFit="1" customWidth="1"/>
    <col min="9" max="9" width="11.5703125" style="169" bestFit="1" customWidth="1"/>
    <col min="10" max="10" width="31" customWidth="1"/>
    <col min="11" max="11" width="21.140625" bestFit="1" customWidth="1"/>
    <col min="12" max="12" width="12.85546875" bestFit="1" customWidth="1"/>
    <col min="13" max="13" width="22" bestFit="1" customWidth="1"/>
    <col min="14" max="14" width="15.42578125" bestFit="1" customWidth="1"/>
    <col min="15" max="18" width="2.28515625" bestFit="1" customWidth="1"/>
    <col min="19" max="19" width="23.5703125" bestFit="1" customWidth="1"/>
    <col min="20" max="20" width="5.28515625" bestFit="1" customWidth="1"/>
    <col min="23" max="23" width="15.85546875" customWidth="1"/>
    <col min="24" max="24" width="12.5703125" customWidth="1"/>
    <col min="25" max="25" width="15.85546875" customWidth="1"/>
  </cols>
  <sheetData>
    <row r="1" spans="1:25" ht="15.75" thickTop="1">
      <c r="C1" s="30" t="s">
        <v>1</v>
      </c>
      <c r="D1" s="325" t="s">
        <v>2</v>
      </c>
      <c r="E1" s="326"/>
      <c r="F1" s="327"/>
      <c r="G1" s="325" t="s">
        <v>3</v>
      </c>
      <c r="H1" s="326"/>
      <c r="I1" s="327"/>
      <c r="J1" s="331" t="s">
        <v>4</v>
      </c>
      <c r="K1" s="325" t="s">
        <v>154</v>
      </c>
      <c r="L1" s="326"/>
      <c r="M1" s="326"/>
      <c r="N1" s="326"/>
      <c r="O1" s="326"/>
      <c r="P1" s="326"/>
      <c r="Q1" s="326"/>
      <c r="R1" s="327"/>
      <c r="S1" s="325" t="s">
        <v>0</v>
      </c>
      <c r="W1" s="29"/>
      <c r="X1" s="29"/>
    </row>
    <row r="2" spans="1:25" ht="15.75" thickBot="1">
      <c r="C2" s="8" t="s">
        <v>5</v>
      </c>
      <c r="D2" s="328"/>
      <c r="E2" s="329"/>
      <c r="F2" s="330"/>
      <c r="G2" s="328"/>
      <c r="H2" s="329"/>
      <c r="I2" s="330"/>
      <c r="J2" s="332"/>
      <c r="K2" s="328"/>
      <c r="L2" s="329"/>
      <c r="M2" s="329"/>
      <c r="N2" s="329"/>
      <c r="O2" s="329"/>
      <c r="P2" s="329"/>
      <c r="Q2" s="329"/>
      <c r="R2" s="330"/>
      <c r="S2" s="333"/>
      <c r="W2" s="32"/>
      <c r="X2" s="32"/>
    </row>
    <row r="3" spans="1:25" ht="15.75" thickTop="1">
      <c r="C3" s="8" t="s">
        <v>7</v>
      </c>
      <c r="D3" s="331" t="s">
        <v>8</v>
      </c>
      <c r="E3" s="331" t="s">
        <v>9</v>
      </c>
      <c r="F3" s="331" t="s">
        <v>10</v>
      </c>
      <c r="G3" s="331" t="s">
        <v>8</v>
      </c>
      <c r="H3" s="331" t="s">
        <v>9</v>
      </c>
      <c r="I3" s="342" t="s">
        <v>10</v>
      </c>
      <c r="J3" s="332"/>
      <c r="K3" s="331" t="s">
        <v>1085</v>
      </c>
      <c r="L3" s="331" t="s">
        <v>11</v>
      </c>
      <c r="M3" s="331" t="s">
        <v>155</v>
      </c>
      <c r="N3" s="331" t="s">
        <v>12</v>
      </c>
      <c r="O3" s="331" t="s">
        <v>13</v>
      </c>
      <c r="P3" s="331" t="s">
        <v>13</v>
      </c>
      <c r="Q3" s="331" t="s">
        <v>13</v>
      </c>
      <c r="R3" s="331" t="s">
        <v>13</v>
      </c>
      <c r="S3" s="333"/>
      <c r="W3" s="28"/>
      <c r="X3" s="28"/>
    </row>
    <row r="4" spans="1:25">
      <c r="C4" s="35"/>
      <c r="D4" s="332"/>
      <c r="E4" s="332"/>
      <c r="F4" s="332"/>
      <c r="G4" s="332"/>
      <c r="H4" s="332"/>
      <c r="I4" s="343"/>
      <c r="J4" s="332"/>
      <c r="K4" s="332"/>
      <c r="L4" s="332"/>
      <c r="M4" s="332"/>
      <c r="N4" s="332"/>
      <c r="O4" s="332"/>
      <c r="P4" s="332"/>
      <c r="Q4" s="332"/>
      <c r="R4" s="332"/>
      <c r="S4" s="333"/>
      <c r="W4" s="28" t="s">
        <v>765</v>
      </c>
      <c r="X4" s="28" t="s">
        <v>16</v>
      </c>
      <c r="Y4" s="20" t="s">
        <v>149</v>
      </c>
    </row>
    <row r="5" spans="1:25">
      <c r="C5" s="2"/>
      <c r="D5" s="2"/>
      <c r="E5" s="2"/>
      <c r="F5" s="2"/>
      <c r="G5" s="2"/>
      <c r="H5" s="2"/>
      <c r="I5" s="36"/>
      <c r="J5" s="36" t="s">
        <v>833</v>
      </c>
      <c r="K5" s="2"/>
      <c r="L5" s="2"/>
      <c r="M5" s="2"/>
      <c r="N5" s="2"/>
      <c r="O5" s="2"/>
      <c r="P5" s="2"/>
      <c r="Q5" s="2"/>
      <c r="R5" s="2"/>
      <c r="S5" s="2"/>
      <c r="U5" s="22"/>
      <c r="V5" s="22"/>
      <c r="W5" s="36"/>
      <c r="X5" s="36"/>
    </row>
    <row r="6" spans="1:25">
      <c r="A6" s="42" t="s">
        <v>153</v>
      </c>
      <c r="B6" s="170">
        <v>2</v>
      </c>
      <c r="C6" s="170" t="s">
        <v>1417</v>
      </c>
      <c r="D6" s="170" t="s">
        <v>834</v>
      </c>
      <c r="E6" s="170"/>
      <c r="F6" s="165" t="s">
        <v>2029</v>
      </c>
      <c r="G6" s="170" t="s">
        <v>837</v>
      </c>
      <c r="H6" s="170"/>
      <c r="I6" s="161" t="s">
        <v>2032</v>
      </c>
      <c r="J6" s="18" t="s">
        <v>1113</v>
      </c>
      <c r="L6" s="21">
        <f>L7*B8</f>
        <v>20</v>
      </c>
      <c r="M6" s="21">
        <f>S6-L6-N6-K6</f>
        <v>26</v>
      </c>
      <c r="N6" s="21">
        <f>N7*B6</f>
        <v>16</v>
      </c>
      <c r="O6" s="20"/>
      <c r="P6" s="20"/>
      <c r="Q6" s="20"/>
      <c r="R6" s="20"/>
      <c r="S6" s="21">
        <f>Y6*B6</f>
        <v>62</v>
      </c>
      <c r="W6">
        <v>16</v>
      </c>
      <c r="X6">
        <f>W6+8</f>
        <v>24</v>
      </c>
      <c r="Y6" s="20">
        <v>31</v>
      </c>
    </row>
    <row r="7" spans="1:25">
      <c r="A7" s="42"/>
      <c r="B7" s="170">
        <v>1</v>
      </c>
      <c r="C7" s="170" t="s">
        <v>836</v>
      </c>
      <c r="D7" s="170"/>
      <c r="E7" s="170"/>
      <c r="F7" s="165"/>
      <c r="G7" s="170"/>
      <c r="H7" s="170"/>
      <c r="I7" s="161"/>
      <c r="J7" s="18" t="s">
        <v>20</v>
      </c>
      <c r="L7" s="21">
        <v>10</v>
      </c>
      <c r="M7" s="21">
        <f t="shared" ref="M7:M25" si="0">S7-L7-N7-K7</f>
        <v>13</v>
      </c>
      <c r="N7" s="21">
        <v>8</v>
      </c>
      <c r="O7" s="20"/>
      <c r="P7" s="20"/>
      <c r="Q7" s="20"/>
      <c r="R7" s="20"/>
      <c r="S7" s="21">
        <f>Y7*B7</f>
        <v>31</v>
      </c>
      <c r="W7">
        <v>16</v>
      </c>
      <c r="X7">
        <f>W7+8</f>
        <v>24</v>
      </c>
      <c r="Y7" s="20">
        <v>31</v>
      </c>
    </row>
    <row r="8" spans="1:25">
      <c r="A8" s="42" t="s">
        <v>153</v>
      </c>
      <c r="B8" s="170">
        <v>2</v>
      </c>
      <c r="C8" s="170" t="s">
        <v>1418</v>
      </c>
      <c r="D8" s="170" t="s">
        <v>834</v>
      </c>
      <c r="E8" s="170"/>
      <c r="F8" s="165" t="s">
        <v>2029</v>
      </c>
      <c r="G8" s="170" t="s">
        <v>835</v>
      </c>
      <c r="H8" s="170"/>
      <c r="I8" s="161" t="s">
        <v>2029</v>
      </c>
      <c r="J8" s="18" t="s">
        <v>1113</v>
      </c>
      <c r="K8" s="21">
        <f>K9*B8</f>
        <v>8</v>
      </c>
      <c r="L8" s="21">
        <f>L9*B6</f>
        <v>8</v>
      </c>
      <c r="M8" s="21">
        <f t="shared" si="0"/>
        <v>0</v>
      </c>
      <c r="N8" s="21">
        <f>N9*B8</f>
        <v>16</v>
      </c>
      <c r="O8" s="20"/>
      <c r="P8" s="20"/>
      <c r="Q8" s="20"/>
      <c r="R8" s="20"/>
      <c r="S8" s="21">
        <f>Y8*B8</f>
        <v>32</v>
      </c>
      <c r="U8" s="22"/>
      <c r="V8" s="22"/>
      <c r="W8">
        <v>4</v>
      </c>
      <c r="X8">
        <f>W8+8</f>
        <v>12</v>
      </c>
      <c r="Y8" s="20">
        <v>16</v>
      </c>
    </row>
    <row r="9" spans="1:25">
      <c r="A9" s="42"/>
      <c r="B9" s="170">
        <v>1</v>
      </c>
      <c r="C9" s="170" t="s">
        <v>838</v>
      </c>
      <c r="D9" s="170"/>
      <c r="E9" s="170"/>
      <c r="F9" s="165"/>
      <c r="G9" s="170"/>
      <c r="H9" s="170"/>
      <c r="I9" s="161"/>
      <c r="J9" s="18" t="s">
        <v>20</v>
      </c>
      <c r="K9">
        <v>4</v>
      </c>
      <c r="L9" s="21">
        <v>4</v>
      </c>
      <c r="M9" s="21">
        <f t="shared" si="0"/>
        <v>0</v>
      </c>
      <c r="N9" s="21">
        <v>8</v>
      </c>
      <c r="O9" s="20"/>
      <c r="P9" s="20"/>
      <c r="Q9" s="20"/>
      <c r="R9" s="20"/>
      <c r="S9" s="21">
        <f>Y9*B9</f>
        <v>16</v>
      </c>
      <c r="W9">
        <v>4</v>
      </c>
      <c r="X9">
        <f>W9+8</f>
        <v>12</v>
      </c>
      <c r="Y9" s="20">
        <v>16</v>
      </c>
    </row>
    <row r="10" spans="1:25">
      <c r="B10" s="169">
        <v>3</v>
      </c>
      <c r="C10" s="169" t="s">
        <v>1419</v>
      </c>
      <c r="D10" s="169" t="s">
        <v>834</v>
      </c>
      <c r="E10" s="169"/>
      <c r="F10" s="164" t="s">
        <v>2029</v>
      </c>
      <c r="G10" s="169" t="s">
        <v>839</v>
      </c>
      <c r="H10" s="169"/>
      <c r="I10" s="160" t="s">
        <v>2033</v>
      </c>
      <c r="J10" s="2" t="s">
        <v>1113</v>
      </c>
      <c r="L10" s="21">
        <f t="shared" ref="L10" si="1">L11*B10</f>
        <v>21</v>
      </c>
      <c r="M10" s="21">
        <f t="shared" si="0"/>
        <v>57</v>
      </c>
      <c r="N10" s="21">
        <f>N11*B10</f>
        <v>24</v>
      </c>
      <c r="O10" s="20"/>
      <c r="P10" s="20"/>
      <c r="Q10" s="20"/>
      <c r="R10" s="20"/>
      <c r="S10" s="21">
        <f t="shared" ref="S10:S37" si="2">Y10*B10</f>
        <v>102</v>
      </c>
      <c r="W10">
        <v>18</v>
      </c>
      <c r="X10">
        <f t="shared" ref="X10:X27" si="3">W10+8</f>
        <v>26</v>
      </c>
      <c r="Y10" s="20">
        <v>34</v>
      </c>
    </row>
    <row r="11" spans="1:25">
      <c r="B11" s="169">
        <v>1</v>
      </c>
      <c r="C11" s="169" t="s">
        <v>840</v>
      </c>
      <c r="D11" s="169"/>
      <c r="E11" s="169"/>
      <c r="F11" s="164"/>
      <c r="G11" s="169"/>
      <c r="H11" s="169"/>
      <c r="I11" s="160"/>
      <c r="J11" s="2" t="s">
        <v>20</v>
      </c>
      <c r="L11" s="21">
        <v>7</v>
      </c>
      <c r="M11" s="21">
        <f t="shared" si="0"/>
        <v>19</v>
      </c>
      <c r="N11" s="21">
        <v>8</v>
      </c>
      <c r="O11" s="20"/>
      <c r="P11" s="20"/>
      <c r="Q11" s="20"/>
      <c r="R11" s="20"/>
      <c r="S11" s="21">
        <f t="shared" si="2"/>
        <v>34</v>
      </c>
      <c r="W11">
        <v>18</v>
      </c>
      <c r="X11">
        <f t="shared" si="3"/>
        <v>26</v>
      </c>
      <c r="Y11" s="20">
        <v>34</v>
      </c>
    </row>
    <row r="12" spans="1:25">
      <c r="B12" s="169">
        <v>3</v>
      </c>
      <c r="C12" s="169" t="s">
        <v>1420</v>
      </c>
      <c r="D12" s="169" t="s">
        <v>841</v>
      </c>
      <c r="E12" s="169"/>
      <c r="F12" s="164" t="s">
        <v>2029</v>
      </c>
      <c r="G12" s="169" t="s">
        <v>842</v>
      </c>
      <c r="H12" s="169"/>
      <c r="I12" s="160" t="s">
        <v>2034</v>
      </c>
      <c r="J12" s="2" t="s">
        <v>1113</v>
      </c>
      <c r="L12" s="21">
        <f t="shared" ref="L12" si="4">L13*B12</f>
        <v>21</v>
      </c>
      <c r="M12" s="21">
        <f t="shared" si="0"/>
        <v>48</v>
      </c>
      <c r="N12" s="21">
        <f>N13*B12</f>
        <v>24</v>
      </c>
      <c r="O12" s="20"/>
      <c r="P12" s="20"/>
      <c r="Q12" s="20"/>
      <c r="R12" s="20"/>
      <c r="S12" s="21">
        <f t="shared" si="2"/>
        <v>93</v>
      </c>
      <c r="W12">
        <v>16</v>
      </c>
      <c r="X12">
        <f t="shared" si="3"/>
        <v>24</v>
      </c>
      <c r="Y12" s="20">
        <v>31</v>
      </c>
    </row>
    <row r="13" spans="1:25">
      <c r="B13" s="169">
        <v>1</v>
      </c>
      <c r="C13" s="169" t="s">
        <v>843</v>
      </c>
      <c r="D13" s="169"/>
      <c r="E13" s="169"/>
      <c r="F13" s="164"/>
      <c r="G13" s="169"/>
      <c r="H13" s="169"/>
      <c r="I13" s="160"/>
      <c r="J13" s="2" t="s">
        <v>20</v>
      </c>
      <c r="L13" s="21">
        <v>7</v>
      </c>
      <c r="M13" s="21">
        <f t="shared" si="0"/>
        <v>16</v>
      </c>
      <c r="N13" s="21">
        <v>8</v>
      </c>
      <c r="O13" s="20"/>
      <c r="P13" s="20"/>
      <c r="Q13" s="20"/>
      <c r="R13" s="20"/>
      <c r="S13" s="21">
        <f t="shared" si="2"/>
        <v>31</v>
      </c>
      <c r="W13">
        <v>16</v>
      </c>
      <c r="X13">
        <f t="shared" si="3"/>
        <v>24</v>
      </c>
      <c r="Y13" s="20">
        <v>31</v>
      </c>
    </row>
    <row r="14" spans="1:25">
      <c r="B14" s="169">
        <v>3</v>
      </c>
      <c r="C14" s="169" t="s">
        <v>1421</v>
      </c>
      <c r="D14" s="169" t="s">
        <v>841</v>
      </c>
      <c r="E14" s="169"/>
      <c r="F14" s="164" t="s">
        <v>2029</v>
      </c>
      <c r="G14" s="169" t="s">
        <v>844</v>
      </c>
      <c r="H14" s="169"/>
      <c r="I14" s="160" t="s">
        <v>2035</v>
      </c>
      <c r="J14" s="2" t="s">
        <v>1113</v>
      </c>
      <c r="K14" s="21">
        <f>K15*B14</f>
        <v>12</v>
      </c>
      <c r="L14" s="21">
        <f t="shared" ref="L14" si="5">L15*B14</f>
        <v>9</v>
      </c>
      <c r="M14" s="21">
        <f t="shared" si="0"/>
        <v>63</v>
      </c>
      <c r="N14" s="21">
        <f t="shared" ref="N14" si="6">N15*B14</f>
        <v>24</v>
      </c>
      <c r="O14" s="20"/>
      <c r="P14" s="20"/>
      <c r="Q14" s="20"/>
      <c r="R14" s="20"/>
      <c r="S14" s="21">
        <f>Y14*B14</f>
        <v>108</v>
      </c>
      <c r="W14">
        <v>20</v>
      </c>
      <c r="X14">
        <f t="shared" si="3"/>
        <v>28</v>
      </c>
      <c r="Y14" s="20">
        <v>36</v>
      </c>
    </row>
    <row r="15" spans="1:25">
      <c r="B15" s="169">
        <v>1</v>
      </c>
      <c r="C15" s="169" t="s">
        <v>865</v>
      </c>
      <c r="D15" s="169"/>
      <c r="E15" s="169"/>
      <c r="F15" s="164"/>
      <c r="G15" s="169"/>
      <c r="H15" s="169"/>
      <c r="I15" s="160"/>
      <c r="J15" s="2" t="s">
        <v>20</v>
      </c>
      <c r="K15">
        <v>4</v>
      </c>
      <c r="L15" s="21">
        <v>3</v>
      </c>
      <c r="M15" s="21">
        <f t="shared" si="0"/>
        <v>21</v>
      </c>
      <c r="N15" s="21">
        <v>8</v>
      </c>
      <c r="O15" s="20"/>
      <c r="P15" s="20"/>
      <c r="Q15" s="20"/>
      <c r="R15" s="20"/>
      <c r="S15" s="21">
        <f t="shared" si="2"/>
        <v>36</v>
      </c>
      <c r="W15">
        <v>20</v>
      </c>
      <c r="X15">
        <f t="shared" si="3"/>
        <v>28</v>
      </c>
      <c r="Y15" s="20">
        <v>36</v>
      </c>
    </row>
    <row r="16" spans="1:25">
      <c r="B16" s="169">
        <v>3</v>
      </c>
      <c r="C16" s="169" t="s">
        <v>1422</v>
      </c>
      <c r="D16" s="169" t="s">
        <v>845</v>
      </c>
      <c r="E16" s="169"/>
      <c r="F16" s="164" t="s">
        <v>2030</v>
      </c>
      <c r="G16" s="169" t="s">
        <v>846</v>
      </c>
      <c r="H16" s="169"/>
      <c r="I16" s="160" t="s">
        <v>2036</v>
      </c>
      <c r="J16" s="2" t="s">
        <v>1113</v>
      </c>
      <c r="L16" s="21">
        <f t="shared" ref="L16" si="7">L17*B16</f>
        <v>21</v>
      </c>
      <c r="M16" s="21">
        <f t="shared" si="0"/>
        <v>126</v>
      </c>
      <c r="N16" s="21">
        <f t="shared" ref="N16" si="8">N17*B16</f>
        <v>24</v>
      </c>
      <c r="O16" s="20"/>
      <c r="P16" s="20"/>
      <c r="Q16" s="20"/>
      <c r="R16" s="20"/>
      <c r="S16" s="21">
        <f t="shared" si="2"/>
        <v>171</v>
      </c>
      <c r="W16">
        <v>36</v>
      </c>
      <c r="X16">
        <f t="shared" si="3"/>
        <v>44</v>
      </c>
      <c r="Y16" s="20">
        <v>57</v>
      </c>
    </row>
    <row r="17" spans="1:25">
      <c r="B17" s="169">
        <v>1</v>
      </c>
      <c r="C17" s="169" t="s">
        <v>847</v>
      </c>
      <c r="D17" s="169"/>
      <c r="E17" s="169"/>
      <c r="F17" s="164"/>
      <c r="G17" s="169"/>
      <c r="H17" s="169"/>
      <c r="I17" s="160"/>
      <c r="J17" s="2" t="s">
        <v>20</v>
      </c>
      <c r="L17" s="21">
        <v>7</v>
      </c>
      <c r="M17" s="21">
        <f t="shared" si="0"/>
        <v>42</v>
      </c>
      <c r="N17" s="21">
        <v>8</v>
      </c>
      <c r="O17" s="20"/>
      <c r="P17" s="20"/>
      <c r="Q17" s="20"/>
      <c r="R17" s="20"/>
      <c r="S17" s="21">
        <f t="shared" si="2"/>
        <v>57</v>
      </c>
      <c r="W17">
        <v>36</v>
      </c>
      <c r="X17">
        <f t="shared" si="3"/>
        <v>44</v>
      </c>
      <c r="Y17" s="20">
        <v>57</v>
      </c>
    </row>
    <row r="18" spans="1:25">
      <c r="B18" s="169">
        <v>3</v>
      </c>
      <c r="C18" s="169" t="s">
        <v>1423</v>
      </c>
      <c r="D18" s="169" t="s">
        <v>845</v>
      </c>
      <c r="E18" s="169"/>
      <c r="F18" s="164" t="s">
        <v>2030</v>
      </c>
      <c r="G18" s="169" t="s">
        <v>848</v>
      </c>
      <c r="H18" s="169"/>
      <c r="I18" s="160" t="s">
        <v>2037</v>
      </c>
      <c r="J18" s="2" t="s">
        <v>1113</v>
      </c>
      <c r="L18" s="21">
        <f t="shared" ref="L18" si="9">L19*B18</f>
        <v>21</v>
      </c>
      <c r="M18" s="21">
        <f t="shared" si="0"/>
        <v>102</v>
      </c>
      <c r="N18" s="21">
        <f t="shared" ref="N18" si="10">N19*B18</f>
        <v>24</v>
      </c>
      <c r="O18" s="20"/>
      <c r="P18" s="20"/>
      <c r="Q18" s="20"/>
      <c r="R18" s="20"/>
      <c r="S18" s="21">
        <f t="shared" si="2"/>
        <v>147</v>
      </c>
      <c r="W18">
        <v>29</v>
      </c>
      <c r="X18">
        <f t="shared" si="3"/>
        <v>37</v>
      </c>
      <c r="Y18" s="20">
        <v>49</v>
      </c>
    </row>
    <row r="19" spans="1:25">
      <c r="B19" s="169">
        <v>1</v>
      </c>
      <c r="C19" s="169" t="s">
        <v>849</v>
      </c>
      <c r="D19" s="169"/>
      <c r="E19" s="169"/>
      <c r="F19" s="164"/>
      <c r="G19" s="169"/>
      <c r="H19" s="169"/>
      <c r="I19" s="160"/>
      <c r="J19" s="2" t="s">
        <v>20</v>
      </c>
      <c r="L19" s="21">
        <v>7</v>
      </c>
      <c r="M19" s="21">
        <f t="shared" si="0"/>
        <v>34</v>
      </c>
      <c r="N19" s="21">
        <v>8</v>
      </c>
      <c r="O19" s="20"/>
      <c r="P19" s="20"/>
      <c r="Q19" s="20"/>
      <c r="R19" s="20"/>
      <c r="S19" s="21">
        <f t="shared" si="2"/>
        <v>49</v>
      </c>
      <c r="W19">
        <v>29</v>
      </c>
      <c r="X19">
        <f t="shared" si="3"/>
        <v>37</v>
      </c>
      <c r="Y19" s="20">
        <v>49</v>
      </c>
    </row>
    <row r="20" spans="1:25">
      <c r="A20" s="42"/>
      <c r="B20" s="170">
        <v>2</v>
      </c>
      <c r="C20" s="170" t="s">
        <v>1674</v>
      </c>
      <c r="D20" s="170" t="s">
        <v>850</v>
      </c>
      <c r="E20" s="170"/>
      <c r="F20" s="165" t="s">
        <v>2030</v>
      </c>
      <c r="G20" s="170" t="s">
        <v>851</v>
      </c>
      <c r="H20" s="170"/>
      <c r="I20" s="161" t="s">
        <v>2038</v>
      </c>
      <c r="J20" s="18" t="s">
        <v>1113</v>
      </c>
      <c r="K20" s="21">
        <f>K21*B20</f>
        <v>8</v>
      </c>
      <c r="L20" s="21">
        <f t="shared" ref="L20" si="11">L21*B20</f>
        <v>12</v>
      </c>
      <c r="M20" s="21">
        <f t="shared" si="0"/>
        <v>114</v>
      </c>
      <c r="N20" s="21">
        <f t="shared" ref="N20" si="12">N21*B20</f>
        <v>16</v>
      </c>
      <c r="O20" s="20"/>
      <c r="P20" s="20"/>
      <c r="Q20" s="20"/>
      <c r="R20" s="20"/>
      <c r="S20" s="21">
        <f>Y20*B20</f>
        <v>150</v>
      </c>
      <c r="W20">
        <v>50</v>
      </c>
      <c r="X20">
        <f t="shared" si="3"/>
        <v>58</v>
      </c>
      <c r="Y20" s="20">
        <v>75</v>
      </c>
    </row>
    <row r="21" spans="1:25">
      <c r="A21" s="42"/>
      <c r="B21" s="170">
        <v>1</v>
      </c>
      <c r="C21" s="170" t="s">
        <v>1675</v>
      </c>
      <c r="D21" s="170"/>
      <c r="E21" s="170"/>
      <c r="F21" s="165"/>
      <c r="G21" s="170"/>
      <c r="H21" s="170"/>
      <c r="I21" s="161"/>
      <c r="J21" s="18" t="s">
        <v>20</v>
      </c>
      <c r="K21">
        <v>4</v>
      </c>
      <c r="L21" s="21">
        <v>6</v>
      </c>
      <c r="M21" s="21">
        <f t="shared" si="0"/>
        <v>57</v>
      </c>
      <c r="N21" s="21">
        <v>8</v>
      </c>
      <c r="O21" s="20"/>
      <c r="P21" s="20"/>
      <c r="Q21" s="20"/>
      <c r="R21" s="20"/>
      <c r="S21" s="21">
        <f t="shared" si="2"/>
        <v>75</v>
      </c>
      <c r="W21">
        <v>50</v>
      </c>
      <c r="X21">
        <f t="shared" si="3"/>
        <v>58</v>
      </c>
      <c r="Y21" s="20">
        <v>75</v>
      </c>
    </row>
    <row r="22" spans="1:25">
      <c r="A22" s="42" t="s">
        <v>153</v>
      </c>
      <c r="B22" s="170">
        <v>2</v>
      </c>
      <c r="C22" s="170" t="s">
        <v>2196</v>
      </c>
      <c r="D22" s="170" t="s">
        <v>850</v>
      </c>
      <c r="E22" s="170"/>
      <c r="F22" s="165" t="s">
        <v>2030</v>
      </c>
      <c r="G22" s="170" t="s">
        <v>2195</v>
      </c>
      <c r="H22" s="170"/>
      <c r="I22" s="161" t="s">
        <v>2030</v>
      </c>
      <c r="J22" s="18" t="s">
        <v>1113</v>
      </c>
      <c r="K22" s="21">
        <f>K23*B22</f>
        <v>8</v>
      </c>
      <c r="L22" s="21">
        <f>L23*B22</f>
        <v>8</v>
      </c>
      <c r="M22" s="21">
        <f t="shared" si="0"/>
        <v>0</v>
      </c>
      <c r="N22" s="21">
        <f>N23*B22</f>
        <v>16</v>
      </c>
      <c r="O22" s="20"/>
      <c r="P22" s="20"/>
      <c r="Q22" s="20"/>
      <c r="R22" s="20"/>
      <c r="S22" s="21">
        <f t="shared" si="2"/>
        <v>32</v>
      </c>
      <c r="W22">
        <v>4</v>
      </c>
      <c r="X22">
        <f>W22+8</f>
        <v>12</v>
      </c>
      <c r="Y22" s="20">
        <v>16</v>
      </c>
    </row>
    <row r="23" spans="1:25">
      <c r="A23" s="42"/>
      <c r="B23" s="170">
        <v>1</v>
      </c>
      <c r="C23" s="170" t="s">
        <v>2197</v>
      </c>
      <c r="D23" s="170"/>
      <c r="E23" s="170"/>
      <c r="F23" s="165"/>
      <c r="G23" s="170"/>
      <c r="H23" s="170"/>
      <c r="I23" s="161"/>
      <c r="J23" s="18" t="s">
        <v>20</v>
      </c>
      <c r="K23">
        <v>4</v>
      </c>
      <c r="L23" s="21">
        <v>4</v>
      </c>
      <c r="M23" s="21">
        <f t="shared" si="0"/>
        <v>0</v>
      </c>
      <c r="N23" s="21">
        <v>8</v>
      </c>
      <c r="O23" s="20"/>
      <c r="P23" s="20"/>
      <c r="Q23" s="20"/>
      <c r="R23" s="20"/>
      <c r="S23" s="21">
        <f t="shared" si="2"/>
        <v>16</v>
      </c>
      <c r="W23">
        <v>4</v>
      </c>
      <c r="X23">
        <f>W23+8</f>
        <v>12</v>
      </c>
      <c r="Y23" s="20">
        <v>16</v>
      </c>
    </row>
    <row r="24" spans="1:25">
      <c r="B24" s="169">
        <v>3</v>
      </c>
      <c r="C24" s="171" t="s">
        <v>2198</v>
      </c>
      <c r="D24" s="171" t="s">
        <v>850</v>
      </c>
      <c r="E24" s="169"/>
      <c r="F24" s="164" t="s">
        <v>2030</v>
      </c>
      <c r="G24" s="169" t="s">
        <v>852</v>
      </c>
      <c r="H24" s="169"/>
      <c r="I24" s="160" t="s">
        <v>2031</v>
      </c>
      <c r="J24" s="2" t="s">
        <v>1113</v>
      </c>
      <c r="K24" s="21">
        <f>K25*B24</f>
        <v>12</v>
      </c>
      <c r="L24" s="21">
        <f t="shared" ref="L24" si="13">L25*B24</f>
        <v>9</v>
      </c>
      <c r="M24" s="21">
        <f t="shared" si="0"/>
        <v>33</v>
      </c>
      <c r="N24" s="21">
        <f t="shared" ref="N24" si="14">N25*B24</f>
        <v>24</v>
      </c>
      <c r="O24" s="20"/>
      <c r="P24" s="20"/>
      <c r="Q24" s="20"/>
      <c r="R24" s="20"/>
      <c r="S24" s="21">
        <f t="shared" si="2"/>
        <v>78</v>
      </c>
      <c r="W24">
        <v>11</v>
      </c>
      <c r="X24">
        <f t="shared" si="3"/>
        <v>19</v>
      </c>
      <c r="Y24" s="20">
        <v>26</v>
      </c>
    </row>
    <row r="25" spans="1:25">
      <c r="B25" s="169">
        <v>1</v>
      </c>
      <c r="C25" s="171" t="s">
        <v>2199</v>
      </c>
      <c r="D25" s="169"/>
      <c r="E25" s="169"/>
      <c r="F25" s="164"/>
      <c r="G25" s="169"/>
      <c r="H25" s="169"/>
      <c r="I25" s="160"/>
      <c r="J25" s="2" t="s">
        <v>20</v>
      </c>
      <c r="K25">
        <v>4</v>
      </c>
      <c r="L25" s="21">
        <v>3</v>
      </c>
      <c r="M25" s="21">
        <f t="shared" si="0"/>
        <v>11</v>
      </c>
      <c r="N25" s="21">
        <v>8</v>
      </c>
      <c r="O25" s="20"/>
      <c r="P25" s="20"/>
      <c r="Q25" s="20"/>
      <c r="R25" s="20"/>
      <c r="S25" s="21">
        <f t="shared" si="2"/>
        <v>26</v>
      </c>
      <c r="W25">
        <v>11</v>
      </c>
      <c r="X25">
        <f t="shared" si="3"/>
        <v>19</v>
      </c>
      <c r="Y25" s="20">
        <v>26</v>
      </c>
    </row>
    <row r="26" spans="1:25" s="22" customFormat="1">
      <c r="A26" s="38"/>
      <c r="B26" s="171">
        <v>1</v>
      </c>
      <c r="C26" s="172" t="s">
        <v>1681</v>
      </c>
      <c r="D26" s="172" t="s">
        <v>854</v>
      </c>
      <c r="E26" s="171"/>
      <c r="F26" s="164" t="s">
        <v>2029</v>
      </c>
      <c r="G26" s="171" t="s">
        <v>1609</v>
      </c>
      <c r="H26" s="171"/>
      <c r="I26" s="160" t="s">
        <v>2029</v>
      </c>
      <c r="J26" s="15" t="s">
        <v>1113</v>
      </c>
      <c r="K26" s="93"/>
      <c r="L26" s="122"/>
      <c r="M26" s="122">
        <f t="shared" ref="M26:M27" si="15">S26-K26-L26-N26</f>
        <v>7</v>
      </c>
      <c r="N26" s="122">
        <v>8</v>
      </c>
      <c r="O26" s="93"/>
      <c r="P26" s="93"/>
      <c r="Q26" s="93"/>
      <c r="R26" s="93"/>
      <c r="S26" s="122">
        <f>Y26*B26</f>
        <v>15</v>
      </c>
      <c r="W26" s="22">
        <v>5</v>
      </c>
      <c r="X26" s="22">
        <f t="shared" si="3"/>
        <v>13</v>
      </c>
      <c r="Y26" s="22">
        <v>15</v>
      </c>
    </row>
    <row r="27" spans="1:25" s="22" customFormat="1">
      <c r="A27" s="38"/>
      <c r="B27" s="171">
        <v>1</v>
      </c>
      <c r="C27" s="172" t="s">
        <v>1682</v>
      </c>
      <c r="D27" s="172" t="s">
        <v>856</v>
      </c>
      <c r="E27" s="171"/>
      <c r="F27" s="166" t="s">
        <v>2030</v>
      </c>
      <c r="G27" s="171" t="s">
        <v>1609</v>
      </c>
      <c r="H27" s="171"/>
      <c r="I27" s="163" t="s">
        <v>2030</v>
      </c>
      <c r="J27" s="15" t="s">
        <v>1113</v>
      </c>
      <c r="K27" s="93"/>
      <c r="L27" s="122"/>
      <c r="M27" s="122">
        <f t="shared" si="15"/>
        <v>7</v>
      </c>
      <c r="N27" s="122">
        <v>8</v>
      </c>
      <c r="O27" s="93"/>
      <c r="P27" s="93"/>
      <c r="Q27" s="93"/>
      <c r="R27" s="93"/>
      <c r="S27" s="122">
        <f>Y27*B27</f>
        <v>15</v>
      </c>
      <c r="W27" s="22">
        <v>5</v>
      </c>
      <c r="X27" s="22">
        <f t="shared" si="3"/>
        <v>13</v>
      </c>
      <c r="Y27" s="22">
        <v>15</v>
      </c>
    </row>
    <row r="28" spans="1:25">
      <c r="B28" s="170">
        <v>3</v>
      </c>
      <c r="C28" s="169" t="s">
        <v>1424</v>
      </c>
      <c r="D28" s="169" t="s">
        <v>853</v>
      </c>
      <c r="E28" s="169"/>
      <c r="F28" s="164" t="s">
        <v>2029</v>
      </c>
      <c r="G28" s="169" t="s">
        <v>854</v>
      </c>
      <c r="H28" s="169"/>
      <c r="I28" s="160" t="s">
        <v>2029</v>
      </c>
      <c r="J28" s="15" t="s">
        <v>1595</v>
      </c>
      <c r="L28" s="21"/>
      <c r="M28" s="21"/>
      <c r="N28" s="21">
        <f>S28</f>
        <v>6</v>
      </c>
      <c r="O28" s="20"/>
      <c r="P28" s="20"/>
      <c r="Q28" s="20"/>
      <c r="R28" s="20"/>
      <c r="S28" s="21">
        <f>Y28*B28</f>
        <v>6</v>
      </c>
      <c r="W28" s="19"/>
      <c r="X28" s="19"/>
      <c r="Y28" s="20">
        <v>2</v>
      </c>
    </row>
    <row r="29" spans="1:25">
      <c r="B29" s="170">
        <v>3</v>
      </c>
      <c r="C29" s="169" t="s">
        <v>2208</v>
      </c>
      <c r="D29" s="169" t="s">
        <v>855</v>
      </c>
      <c r="E29" s="169"/>
      <c r="F29" s="164" t="s">
        <v>2030</v>
      </c>
      <c r="G29" s="169" t="s">
        <v>856</v>
      </c>
      <c r="H29" s="169"/>
      <c r="I29" s="160" t="s">
        <v>2030</v>
      </c>
      <c r="J29" s="15" t="s">
        <v>1595</v>
      </c>
      <c r="L29" s="21"/>
      <c r="M29" s="21"/>
      <c r="N29" s="21">
        <f t="shared" ref="N29:N37" si="16">S29</f>
        <v>9</v>
      </c>
      <c r="O29" s="20"/>
      <c r="P29" s="20"/>
      <c r="Q29" s="20"/>
      <c r="R29" s="20"/>
      <c r="S29" s="21">
        <f t="shared" si="2"/>
        <v>9</v>
      </c>
      <c r="W29" s="19"/>
      <c r="X29" s="19"/>
      <c r="Y29" s="20">
        <v>3</v>
      </c>
    </row>
    <row r="30" spans="1:25">
      <c r="B30" s="170">
        <v>1</v>
      </c>
      <c r="C30" s="169" t="s">
        <v>1094</v>
      </c>
      <c r="D30" s="169" t="s">
        <v>857</v>
      </c>
      <c r="E30" s="169"/>
      <c r="F30" s="164" t="s">
        <v>2029</v>
      </c>
      <c r="G30" s="169" t="s">
        <v>1676</v>
      </c>
      <c r="H30" s="169"/>
      <c r="I30" s="160" t="s">
        <v>2029</v>
      </c>
      <c r="J30" s="2" t="s">
        <v>20</v>
      </c>
      <c r="L30" s="21"/>
      <c r="M30" s="21"/>
      <c r="N30" s="21">
        <f t="shared" si="16"/>
        <v>2</v>
      </c>
      <c r="O30" s="20"/>
      <c r="P30" s="20"/>
      <c r="Q30" s="20"/>
      <c r="R30" s="20"/>
      <c r="S30" s="21">
        <f t="shared" si="2"/>
        <v>2</v>
      </c>
      <c r="Y30" s="20">
        <v>2</v>
      </c>
    </row>
    <row r="31" spans="1:25">
      <c r="B31" s="170">
        <v>1</v>
      </c>
      <c r="C31" s="169" t="s">
        <v>1096</v>
      </c>
      <c r="D31" s="169" t="s">
        <v>858</v>
      </c>
      <c r="E31" s="169"/>
      <c r="F31" s="164" t="s">
        <v>2030</v>
      </c>
      <c r="G31" s="169" t="s">
        <v>1677</v>
      </c>
      <c r="H31" s="169"/>
      <c r="I31" s="160" t="s">
        <v>2030</v>
      </c>
      <c r="J31" s="2" t="s">
        <v>20</v>
      </c>
      <c r="L31" s="21"/>
      <c r="M31" s="21"/>
      <c r="N31" s="21">
        <f t="shared" si="16"/>
        <v>3</v>
      </c>
      <c r="O31" s="20"/>
      <c r="P31" s="20"/>
      <c r="Q31" s="20"/>
      <c r="R31" s="20"/>
      <c r="S31" s="21">
        <f t="shared" si="2"/>
        <v>3</v>
      </c>
      <c r="Y31" s="20">
        <v>3</v>
      </c>
    </row>
    <row r="32" spans="1:25">
      <c r="B32" s="170">
        <v>1</v>
      </c>
      <c r="C32" s="169" t="s">
        <v>859</v>
      </c>
      <c r="D32" s="169" t="s">
        <v>860</v>
      </c>
      <c r="E32" s="169"/>
      <c r="F32" s="164" t="s">
        <v>2029</v>
      </c>
      <c r="G32" s="169" t="s">
        <v>861</v>
      </c>
      <c r="H32" s="169"/>
      <c r="I32" s="160" t="s">
        <v>2029</v>
      </c>
      <c r="J32" s="2" t="s">
        <v>20</v>
      </c>
      <c r="L32" s="21"/>
      <c r="M32" s="21"/>
      <c r="N32" s="21">
        <f t="shared" si="16"/>
        <v>2</v>
      </c>
      <c r="O32" s="20"/>
      <c r="P32" s="20"/>
      <c r="Q32" s="20"/>
      <c r="R32" s="20"/>
      <c r="S32" s="21">
        <f t="shared" si="2"/>
        <v>2</v>
      </c>
      <c r="Y32" s="20">
        <v>2</v>
      </c>
    </row>
    <row r="33" spans="2:25">
      <c r="B33" s="170">
        <v>1</v>
      </c>
      <c r="C33" s="169" t="s">
        <v>862</v>
      </c>
      <c r="D33" s="169" t="s">
        <v>863</v>
      </c>
      <c r="E33" s="169"/>
      <c r="F33" s="164" t="s">
        <v>2030</v>
      </c>
      <c r="G33" s="169" t="s">
        <v>864</v>
      </c>
      <c r="H33" s="169"/>
      <c r="I33" s="160" t="s">
        <v>2030</v>
      </c>
      <c r="J33" s="2" t="s">
        <v>20</v>
      </c>
      <c r="L33" s="21"/>
      <c r="M33" s="21"/>
      <c r="N33" s="21">
        <f t="shared" si="16"/>
        <v>2</v>
      </c>
      <c r="O33" s="20"/>
      <c r="P33" s="20"/>
      <c r="Q33" s="20"/>
      <c r="R33" s="20"/>
      <c r="S33" s="21">
        <f t="shared" si="2"/>
        <v>2</v>
      </c>
      <c r="Y33" s="20">
        <v>2</v>
      </c>
    </row>
    <row r="34" spans="2:25">
      <c r="B34" s="170">
        <v>3</v>
      </c>
      <c r="C34" s="169" t="s">
        <v>1678</v>
      </c>
      <c r="D34" s="169" t="s">
        <v>1095</v>
      </c>
      <c r="E34" s="169"/>
      <c r="F34" s="164" t="s">
        <v>2029</v>
      </c>
      <c r="G34" s="169" t="s">
        <v>834</v>
      </c>
      <c r="H34" s="169"/>
      <c r="I34" s="160" t="s">
        <v>2029</v>
      </c>
      <c r="J34" s="2" t="s">
        <v>20</v>
      </c>
      <c r="L34" s="21"/>
      <c r="M34" s="21"/>
      <c r="N34" s="21">
        <f t="shared" si="16"/>
        <v>6</v>
      </c>
      <c r="O34" s="20"/>
      <c r="P34" s="20"/>
      <c r="Q34" s="20"/>
      <c r="R34" s="20"/>
      <c r="S34" s="21">
        <f t="shared" si="2"/>
        <v>6</v>
      </c>
      <c r="Y34" s="20">
        <v>2</v>
      </c>
    </row>
    <row r="35" spans="2:25">
      <c r="B35" s="170">
        <v>2</v>
      </c>
      <c r="C35" s="169" t="s">
        <v>1425</v>
      </c>
      <c r="D35" s="169" t="s">
        <v>1095</v>
      </c>
      <c r="E35" s="169"/>
      <c r="F35" s="164" t="s">
        <v>2029</v>
      </c>
      <c r="G35" s="169" t="s">
        <v>841</v>
      </c>
      <c r="H35" s="169"/>
      <c r="I35" s="160" t="s">
        <v>2029</v>
      </c>
      <c r="J35" s="2" t="s">
        <v>20</v>
      </c>
      <c r="L35" s="21"/>
      <c r="M35" s="21"/>
      <c r="N35" s="21">
        <f t="shared" si="16"/>
        <v>4</v>
      </c>
      <c r="O35" s="20"/>
      <c r="P35" s="20"/>
      <c r="Q35" s="20"/>
      <c r="R35" s="20"/>
      <c r="S35" s="21">
        <f t="shared" si="2"/>
        <v>4</v>
      </c>
      <c r="Y35" s="20">
        <v>2</v>
      </c>
    </row>
    <row r="36" spans="2:25">
      <c r="B36" s="170">
        <v>2</v>
      </c>
      <c r="C36" s="169" t="s">
        <v>1426</v>
      </c>
      <c r="D36" s="169" t="s">
        <v>1097</v>
      </c>
      <c r="E36" s="169"/>
      <c r="F36" s="164" t="s">
        <v>2030</v>
      </c>
      <c r="G36" s="169" t="s">
        <v>845</v>
      </c>
      <c r="H36" s="169"/>
      <c r="I36" s="160" t="s">
        <v>2030</v>
      </c>
      <c r="J36" s="2" t="s">
        <v>20</v>
      </c>
      <c r="L36" s="21"/>
      <c r="M36" s="21"/>
      <c r="N36" s="21">
        <f t="shared" si="16"/>
        <v>4</v>
      </c>
      <c r="O36" s="20"/>
      <c r="P36" s="20"/>
      <c r="Q36" s="20"/>
      <c r="R36" s="20"/>
      <c r="S36" s="21">
        <f t="shared" si="2"/>
        <v>4</v>
      </c>
      <c r="Y36" s="20">
        <v>2</v>
      </c>
    </row>
    <row r="37" spans="2:25">
      <c r="B37" s="170" t="s">
        <v>1966</v>
      </c>
      <c r="C37" s="169" t="s">
        <v>2200</v>
      </c>
      <c r="D37" s="169" t="s">
        <v>1097</v>
      </c>
      <c r="E37" s="169"/>
      <c r="F37" s="164" t="s">
        <v>2030</v>
      </c>
      <c r="G37" s="169" t="s">
        <v>850</v>
      </c>
      <c r="H37" s="169"/>
      <c r="I37" s="160" t="s">
        <v>2030</v>
      </c>
      <c r="J37" s="2" t="s">
        <v>20</v>
      </c>
      <c r="L37" s="21"/>
      <c r="M37" s="21"/>
      <c r="N37" s="21">
        <f t="shared" si="16"/>
        <v>6</v>
      </c>
      <c r="O37" s="20"/>
      <c r="P37" s="20"/>
      <c r="Q37" s="20"/>
      <c r="R37" s="20"/>
      <c r="S37" s="21">
        <f t="shared" si="2"/>
        <v>6</v>
      </c>
      <c r="Y37" s="20">
        <v>2</v>
      </c>
    </row>
    <row r="38" spans="2:25" ht="14.25" customHeight="1">
      <c r="J38" s="18" t="s">
        <v>1113</v>
      </c>
      <c r="K38" s="47">
        <f t="shared" ref="K38:S38" si="17">SUMIF($J$6:$J$37,$J$38,K6:K37)</f>
        <v>48</v>
      </c>
      <c r="L38" s="47">
        <f t="shared" si="17"/>
        <v>150</v>
      </c>
      <c r="M38" s="47">
        <f t="shared" si="17"/>
        <v>583</v>
      </c>
      <c r="N38" s="47">
        <f t="shared" si="17"/>
        <v>224</v>
      </c>
      <c r="O38" s="47">
        <f t="shared" si="17"/>
        <v>0</v>
      </c>
      <c r="P38" s="47">
        <f t="shared" si="17"/>
        <v>0</v>
      </c>
      <c r="Q38" s="47">
        <f t="shared" si="17"/>
        <v>0</v>
      </c>
      <c r="R38" s="47">
        <f t="shared" si="17"/>
        <v>0</v>
      </c>
      <c r="S38" s="47">
        <f t="shared" si="17"/>
        <v>1005</v>
      </c>
      <c r="T38" s="39"/>
    </row>
    <row r="39" spans="2:25" ht="14.25" customHeight="1">
      <c r="J39" s="18" t="s">
        <v>20</v>
      </c>
      <c r="K39" s="47">
        <f t="shared" ref="K39:S39" si="18">SUMIF($J$6:$J$37,$J$39,K6:K37)</f>
        <v>20</v>
      </c>
      <c r="L39" s="47">
        <f t="shared" si="18"/>
        <v>58</v>
      </c>
      <c r="M39" s="47">
        <f t="shared" si="18"/>
        <v>213</v>
      </c>
      <c r="N39" s="47">
        <f t="shared" si="18"/>
        <v>109</v>
      </c>
      <c r="O39" s="47">
        <f t="shared" si="18"/>
        <v>0</v>
      </c>
      <c r="P39" s="47">
        <f t="shared" si="18"/>
        <v>0</v>
      </c>
      <c r="Q39" s="47">
        <f t="shared" si="18"/>
        <v>0</v>
      </c>
      <c r="R39" s="47">
        <f t="shared" si="18"/>
        <v>0</v>
      </c>
      <c r="S39" s="47">
        <f t="shared" si="18"/>
        <v>400</v>
      </c>
      <c r="T39" s="39"/>
    </row>
    <row r="40" spans="2:25" ht="14.25" customHeight="1">
      <c r="J40" s="123" t="s">
        <v>1595</v>
      </c>
      <c r="K40" s="47">
        <f t="shared" ref="K40:S40" si="19">SUMIF($J$6:$J$37,$J$40,K6:K37)</f>
        <v>0</v>
      </c>
      <c r="L40" s="47">
        <f t="shared" si="19"/>
        <v>0</v>
      </c>
      <c r="M40" s="47">
        <f t="shared" si="19"/>
        <v>0</v>
      </c>
      <c r="N40" s="47">
        <f t="shared" si="19"/>
        <v>15</v>
      </c>
      <c r="O40" s="47">
        <f t="shared" si="19"/>
        <v>0</v>
      </c>
      <c r="P40" s="47">
        <f t="shared" si="19"/>
        <v>0</v>
      </c>
      <c r="Q40" s="47">
        <f t="shared" si="19"/>
        <v>0</v>
      </c>
      <c r="R40" s="47">
        <f t="shared" si="19"/>
        <v>0</v>
      </c>
      <c r="S40" s="47">
        <f t="shared" si="19"/>
        <v>15</v>
      </c>
      <c r="T40" s="39"/>
    </row>
    <row r="41" spans="2:25" ht="14.25" customHeight="1">
      <c r="J41" s="55"/>
      <c r="K41" s="38"/>
      <c r="L41" s="38"/>
      <c r="M41" s="38"/>
      <c r="N41" s="38"/>
      <c r="O41" s="38"/>
      <c r="P41" s="38"/>
      <c r="Q41" s="38"/>
      <c r="R41" s="38"/>
      <c r="S41" s="38"/>
    </row>
    <row r="42" spans="2:25" ht="14.25" customHeight="1">
      <c r="J42" s="55"/>
      <c r="K42" s="38"/>
      <c r="L42" s="38"/>
      <c r="M42" s="38"/>
      <c r="N42" s="38"/>
      <c r="O42" s="38"/>
      <c r="P42" s="38"/>
      <c r="Q42" s="38"/>
      <c r="R42" s="38"/>
      <c r="S42" s="38"/>
    </row>
    <row r="43" spans="2:25" ht="14.25" customHeight="1">
      <c r="J43" s="55"/>
      <c r="K43" s="38"/>
      <c r="L43" s="38"/>
      <c r="M43" s="38"/>
      <c r="N43" s="38"/>
      <c r="O43" s="38"/>
      <c r="P43" s="38"/>
      <c r="Q43" s="38"/>
      <c r="R43" s="38"/>
      <c r="S43" s="38"/>
    </row>
    <row r="44" spans="2:25" ht="14.25" customHeight="1">
      <c r="J44" s="55"/>
      <c r="K44" s="38"/>
      <c r="L44" s="38"/>
      <c r="M44" s="38"/>
      <c r="N44" s="38"/>
      <c r="O44" s="38"/>
      <c r="P44" s="38"/>
      <c r="Q44" s="38"/>
      <c r="R44" s="38"/>
      <c r="S44" s="38"/>
    </row>
    <row r="45" spans="2:25">
      <c r="J45" s="55"/>
      <c r="K45" s="38"/>
      <c r="L45" s="38"/>
      <c r="M45" s="38"/>
      <c r="N45" s="38"/>
      <c r="O45" s="38"/>
      <c r="P45" s="38"/>
      <c r="Q45" s="38"/>
      <c r="R45" s="38"/>
      <c r="S45" s="38"/>
    </row>
    <row r="46" spans="2:25">
      <c r="J46" s="55"/>
      <c r="K46" s="38"/>
      <c r="L46" s="38"/>
      <c r="M46" s="38"/>
      <c r="N46" s="38"/>
      <c r="O46" s="38"/>
      <c r="P46" s="38"/>
      <c r="Q46" s="38"/>
      <c r="R46" s="38"/>
      <c r="S46" s="38"/>
    </row>
    <row r="47" spans="2:25">
      <c r="J47" s="38"/>
      <c r="K47" s="38"/>
      <c r="L47" s="38"/>
      <c r="M47" s="38"/>
      <c r="N47" s="38"/>
      <c r="O47" s="38"/>
      <c r="P47" s="38"/>
      <c r="Q47" s="38"/>
      <c r="R47" s="38"/>
      <c r="S47" s="38"/>
    </row>
    <row r="48" spans="2:25">
      <c r="B48">
        <f>SUM(B6:B37)</f>
        <v>55</v>
      </c>
    </row>
    <row r="50" spans="1:9">
      <c r="A50" t="s">
        <v>1109</v>
      </c>
      <c r="B50">
        <f>B48*2+SUM(B6:B25)</f>
        <v>146</v>
      </c>
    </row>
    <row r="51" spans="1:9">
      <c r="A51" t="s">
        <v>1110</v>
      </c>
      <c r="B51">
        <f>(SUM(B6,B8,B10,B12,B14,B16,B18,B20,B22,B24,B26:B29))*2</f>
        <v>68</v>
      </c>
    </row>
    <row r="52" spans="1:9" ht="60">
      <c r="A52" s="132" t="s">
        <v>1794</v>
      </c>
      <c r="B52">
        <f>(SUM(B4,B6,B8,B10,B12,B14,B16,B18,B20,B22,B24:B25)*4)+(SUM(B5,B7,B9,B11,B13,B15,B17,B19,B21,B23))+(SUM(B26:B27))+(SUM(B28:B37)*2)</f>
        <v>153</v>
      </c>
    </row>
    <row r="53" spans="1:9" ht="120">
      <c r="A53" s="132" t="s">
        <v>2125</v>
      </c>
      <c r="B53" s="184" t="e">
        <f>(SUM(#REF!))*2</f>
        <v>#REF!</v>
      </c>
      <c r="G53" s="64"/>
      <c r="I53"/>
    </row>
  </sheetData>
  <mergeCells count="19">
    <mergeCell ref="G1:I2"/>
    <mergeCell ref="J1:J4"/>
    <mergeCell ref="K1:R2"/>
    <mergeCell ref="S1:S4"/>
    <mergeCell ref="D3:D4"/>
    <mergeCell ref="E3:E4"/>
    <mergeCell ref="F3:F4"/>
    <mergeCell ref="G3:G4"/>
    <mergeCell ref="H3:H4"/>
    <mergeCell ref="P3:P4"/>
    <mergeCell ref="Q3:Q4"/>
    <mergeCell ref="R3:R4"/>
    <mergeCell ref="I3:I4"/>
    <mergeCell ref="K3:K4"/>
    <mergeCell ref="L3:L4"/>
    <mergeCell ref="M3:M4"/>
    <mergeCell ref="N3:N4"/>
    <mergeCell ref="O3:O4"/>
    <mergeCell ref="D1:F2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Y53"/>
  <sheetViews>
    <sheetView zoomScale="70" zoomScaleNormal="70" workbookViewId="0">
      <selection activeCell="A40" sqref="A40:XFD40"/>
    </sheetView>
  </sheetViews>
  <sheetFormatPr defaultRowHeight="15"/>
  <cols>
    <col min="1" max="1" width="19" customWidth="1"/>
    <col min="3" max="3" width="20.42578125" bestFit="1" customWidth="1"/>
    <col min="4" max="4" width="20.85546875" bestFit="1" customWidth="1"/>
    <col min="5" max="5" width="5.5703125" bestFit="1" customWidth="1"/>
    <col min="6" max="6" width="11.5703125" bestFit="1" customWidth="1"/>
    <col min="7" max="7" width="21.42578125" style="64" bestFit="1" customWidth="1"/>
    <col min="8" max="8" width="5.5703125" bestFit="1" customWidth="1"/>
    <col min="9" max="9" width="11.5703125" bestFit="1" customWidth="1"/>
    <col min="10" max="10" width="30" customWidth="1"/>
    <col min="11" max="11" width="21.140625" bestFit="1" customWidth="1"/>
    <col min="12" max="12" width="12.85546875" bestFit="1" customWidth="1"/>
    <col min="13" max="13" width="22" bestFit="1" customWidth="1"/>
    <col min="14" max="14" width="15.42578125" bestFit="1" customWidth="1"/>
    <col min="15" max="18" width="2.28515625" bestFit="1" customWidth="1"/>
    <col min="19" max="19" width="23.5703125" bestFit="1" customWidth="1"/>
    <col min="20" max="20" width="5.28515625" bestFit="1" customWidth="1"/>
    <col min="23" max="24" width="13.5703125" customWidth="1"/>
    <col min="25" max="25" width="15.85546875" customWidth="1"/>
  </cols>
  <sheetData>
    <row r="1" spans="1:25" ht="15.75" thickTop="1">
      <c r="C1" s="30" t="s">
        <v>1</v>
      </c>
      <c r="D1" s="325" t="s">
        <v>2</v>
      </c>
      <c r="E1" s="326"/>
      <c r="F1" s="327"/>
      <c r="G1" s="325" t="s">
        <v>3</v>
      </c>
      <c r="H1" s="326"/>
      <c r="I1" s="327"/>
      <c r="J1" s="331" t="s">
        <v>4</v>
      </c>
      <c r="K1" s="325" t="s">
        <v>154</v>
      </c>
      <c r="L1" s="326"/>
      <c r="M1" s="326"/>
      <c r="N1" s="326"/>
      <c r="O1" s="326"/>
      <c r="P1" s="326"/>
      <c r="Q1" s="326"/>
      <c r="R1" s="327"/>
      <c r="S1" s="325" t="s">
        <v>0</v>
      </c>
      <c r="W1" s="29"/>
      <c r="X1" s="29"/>
    </row>
    <row r="2" spans="1:25" ht="15.75" thickBot="1">
      <c r="C2" s="8" t="s">
        <v>5</v>
      </c>
      <c r="D2" s="328"/>
      <c r="E2" s="329"/>
      <c r="F2" s="330"/>
      <c r="G2" s="328"/>
      <c r="H2" s="329"/>
      <c r="I2" s="330"/>
      <c r="J2" s="332"/>
      <c r="K2" s="328"/>
      <c r="L2" s="329"/>
      <c r="M2" s="329"/>
      <c r="N2" s="329"/>
      <c r="O2" s="329"/>
      <c r="P2" s="329"/>
      <c r="Q2" s="329"/>
      <c r="R2" s="330"/>
      <c r="S2" s="333"/>
      <c r="W2" s="32"/>
      <c r="X2" s="32"/>
    </row>
    <row r="3" spans="1:25" ht="15.75" thickTop="1">
      <c r="C3" s="8" t="s">
        <v>7</v>
      </c>
      <c r="D3" s="331" t="s">
        <v>8</v>
      </c>
      <c r="E3" s="331" t="s">
        <v>9</v>
      </c>
      <c r="F3" s="331" t="s">
        <v>10</v>
      </c>
      <c r="G3" s="344" t="s">
        <v>8</v>
      </c>
      <c r="H3" s="331" t="s">
        <v>9</v>
      </c>
      <c r="I3" s="331" t="s">
        <v>10</v>
      </c>
      <c r="J3" s="332"/>
      <c r="K3" s="331" t="s">
        <v>1085</v>
      </c>
      <c r="L3" s="331" t="s">
        <v>11</v>
      </c>
      <c r="M3" s="331" t="s">
        <v>155</v>
      </c>
      <c r="N3" s="331" t="s">
        <v>12</v>
      </c>
      <c r="O3" s="331" t="s">
        <v>13</v>
      </c>
      <c r="P3" s="331" t="s">
        <v>13</v>
      </c>
      <c r="Q3" s="331" t="s">
        <v>13</v>
      </c>
      <c r="R3" s="331" t="s">
        <v>13</v>
      </c>
      <c r="S3" s="333"/>
      <c r="W3" s="28"/>
      <c r="X3" s="28"/>
    </row>
    <row r="4" spans="1:25">
      <c r="C4" s="35"/>
      <c r="D4" s="332"/>
      <c r="E4" s="332"/>
      <c r="F4" s="332"/>
      <c r="G4" s="345"/>
      <c r="H4" s="332"/>
      <c r="I4" s="332"/>
      <c r="J4" s="332"/>
      <c r="K4" s="332"/>
      <c r="L4" s="332"/>
      <c r="M4" s="332"/>
      <c r="N4" s="332"/>
      <c r="O4" s="332"/>
      <c r="P4" s="332"/>
      <c r="Q4" s="332"/>
      <c r="R4" s="332"/>
      <c r="S4" s="333"/>
      <c r="W4" s="28" t="s">
        <v>765</v>
      </c>
      <c r="X4" s="28"/>
      <c r="Y4" s="20" t="s">
        <v>149</v>
      </c>
    </row>
    <row r="5" spans="1:25">
      <c r="C5" s="2"/>
      <c r="D5" s="2"/>
      <c r="E5" s="2"/>
      <c r="F5" s="2"/>
      <c r="G5" s="66"/>
      <c r="H5" s="2"/>
      <c r="I5" s="2"/>
      <c r="J5" s="36" t="s">
        <v>866</v>
      </c>
      <c r="K5" s="2"/>
      <c r="L5" s="2"/>
      <c r="M5" s="2"/>
      <c r="N5" s="2"/>
      <c r="O5" s="2"/>
      <c r="P5" s="2"/>
      <c r="Q5" s="2"/>
      <c r="R5" s="2"/>
      <c r="S5" s="2"/>
      <c r="U5" s="22"/>
      <c r="V5" s="22"/>
      <c r="W5" s="36"/>
      <c r="X5" s="36"/>
    </row>
    <row r="6" spans="1:25">
      <c r="A6" s="42" t="s">
        <v>153</v>
      </c>
      <c r="B6" s="42">
        <v>2</v>
      </c>
      <c r="C6" s="42" t="s">
        <v>1427</v>
      </c>
      <c r="D6" s="42" t="s">
        <v>867</v>
      </c>
      <c r="E6" s="42"/>
      <c r="F6" s="165" t="s">
        <v>2047</v>
      </c>
      <c r="G6" s="67" t="s">
        <v>870</v>
      </c>
      <c r="H6" s="42"/>
      <c r="I6" s="161" t="s">
        <v>2050</v>
      </c>
      <c r="J6" s="18" t="s">
        <v>1113</v>
      </c>
      <c r="L6" s="21">
        <f>L7*B8</f>
        <v>20</v>
      </c>
      <c r="M6" s="21">
        <f>S6-L6-N6-K6</f>
        <v>26</v>
      </c>
      <c r="N6" s="21">
        <f>N7*B8</f>
        <v>16</v>
      </c>
      <c r="O6" s="20"/>
      <c r="P6" s="20"/>
      <c r="Q6" s="20"/>
      <c r="R6" s="20"/>
      <c r="S6" s="21">
        <f>Y6*B6</f>
        <v>62</v>
      </c>
      <c r="W6">
        <v>16</v>
      </c>
      <c r="X6">
        <f>W6+8</f>
        <v>24</v>
      </c>
      <c r="Y6" s="20">
        <v>31</v>
      </c>
    </row>
    <row r="7" spans="1:25">
      <c r="A7" s="42"/>
      <c r="B7" s="42">
        <v>1</v>
      </c>
      <c r="C7" s="42" t="s">
        <v>869</v>
      </c>
      <c r="D7" s="42"/>
      <c r="E7" s="42"/>
      <c r="F7" s="165"/>
      <c r="G7" s="67"/>
      <c r="H7" s="42"/>
      <c r="I7" s="161"/>
      <c r="J7" s="18" t="s">
        <v>20</v>
      </c>
      <c r="L7" s="21">
        <v>10</v>
      </c>
      <c r="M7" s="21">
        <f t="shared" ref="M7:M25" si="0">S7-L7-N7-K7</f>
        <v>13</v>
      </c>
      <c r="N7" s="21">
        <v>8</v>
      </c>
      <c r="O7" s="20"/>
      <c r="P7" s="20"/>
      <c r="Q7" s="20"/>
      <c r="R7" s="20"/>
      <c r="S7" s="21">
        <f t="shared" ref="S7:S37" si="1">Y7*B7</f>
        <v>31</v>
      </c>
      <c r="W7">
        <v>16</v>
      </c>
      <c r="X7">
        <f>W7+8</f>
        <v>24</v>
      </c>
      <c r="Y7" s="20">
        <v>31</v>
      </c>
    </row>
    <row r="8" spans="1:25">
      <c r="A8" s="42" t="s">
        <v>153</v>
      </c>
      <c r="B8" s="42">
        <v>2</v>
      </c>
      <c r="C8" s="42" t="s">
        <v>1428</v>
      </c>
      <c r="D8" s="42" t="s">
        <v>867</v>
      </c>
      <c r="E8" s="42"/>
      <c r="F8" s="165" t="s">
        <v>2047</v>
      </c>
      <c r="G8" s="67" t="s">
        <v>868</v>
      </c>
      <c r="H8" s="42"/>
      <c r="I8" s="161" t="s">
        <v>2047</v>
      </c>
      <c r="J8" s="18" t="s">
        <v>1113</v>
      </c>
      <c r="K8" s="21">
        <f>K9*B8</f>
        <v>8</v>
      </c>
      <c r="L8" s="21">
        <f>L9*B6</f>
        <v>8</v>
      </c>
      <c r="M8" s="21">
        <f t="shared" si="0"/>
        <v>0</v>
      </c>
      <c r="N8" s="21">
        <f>N9*B6</f>
        <v>16</v>
      </c>
      <c r="O8" s="20"/>
      <c r="P8" s="20"/>
      <c r="Q8" s="20"/>
      <c r="R8" s="20"/>
      <c r="S8" s="21">
        <f t="shared" si="1"/>
        <v>32</v>
      </c>
      <c r="U8" s="22"/>
      <c r="V8" s="22"/>
      <c r="W8">
        <v>4</v>
      </c>
      <c r="X8">
        <f>W8+8</f>
        <v>12</v>
      </c>
      <c r="Y8" s="20">
        <v>16</v>
      </c>
    </row>
    <row r="9" spans="1:25">
      <c r="A9" s="42"/>
      <c r="B9" s="42">
        <v>1</v>
      </c>
      <c r="C9" s="42" t="s">
        <v>871</v>
      </c>
      <c r="D9" s="42"/>
      <c r="E9" s="42"/>
      <c r="F9" s="165"/>
      <c r="G9" s="67"/>
      <c r="H9" s="42"/>
      <c r="I9" s="161"/>
      <c r="J9" s="18" t="s">
        <v>20</v>
      </c>
      <c r="K9">
        <v>4</v>
      </c>
      <c r="L9" s="21">
        <v>4</v>
      </c>
      <c r="M9" s="21">
        <f t="shared" si="0"/>
        <v>0</v>
      </c>
      <c r="N9" s="21">
        <v>8</v>
      </c>
      <c r="O9" s="20"/>
      <c r="P9" s="20"/>
      <c r="Q9" s="20"/>
      <c r="R9" s="20"/>
      <c r="S9" s="21">
        <f t="shared" si="1"/>
        <v>16</v>
      </c>
      <c r="W9">
        <v>4</v>
      </c>
      <c r="X9">
        <f>W9+8</f>
        <v>12</v>
      </c>
      <c r="Y9" s="20">
        <v>16</v>
      </c>
    </row>
    <row r="10" spans="1:25">
      <c r="B10">
        <v>3</v>
      </c>
      <c r="C10" t="s">
        <v>1429</v>
      </c>
      <c r="D10" t="s">
        <v>867</v>
      </c>
      <c r="F10" s="164" t="s">
        <v>2047</v>
      </c>
      <c r="G10" s="64" t="s">
        <v>872</v>
      </c>
      <c r="I10" s="161" t="s">
        <v>2051</v>
      </c>
      <c r="J10" s="2" t="s">
        <v>1113</v>
      </c>
      <c r="L10" s="21">
        <f t="shared" ref="L10" si="2">L11*B10</f>
        <v>21</v>
      </c>
      <c r="M10" s="21">
        <f t="shared" si="0"/>
        <v>57</v>
      </c>
      <c r="N10" s="21">
        <f t="shared" ref="N10" si="3">N11*B10</f>
        <v>24</v>
      </c>
      <c r="O10" s="20"/>
      <c r="P10" s="20"/>
      <c r="Q10" s="20"/>
      <c r="R10" s="20"/>
      <c r="S10" s="21">
        <f t="shared" si="1"/>
        <v>102</v>
      </c>
      <c r="W10">
        <v>18</v>
      </c>
      <c r="X10">
        <f t="shared" ref="X10:X27" si="4">W10+8</f>
        <v>26</v>
      </c>
      <c r="Y10" s="20">
        <v>34</v>
      </c>
    </row>
    <row r="11" spans="1:25">
      <c r="B11">
        <v>1</v>
      </c>
      <c r="C11" t="s">
        <v>873</v>
      </c>
      <c r="F11" s="164"/>
      <c r="I11" s="161"/>
      <c r="J11" s="2" t="s">
        <v>20</v>
      </c>
      <c r="L11" s="21">
        <v>7</v>
      </c>
      <c r="M11" s="21">
        <f t="shared" si="0"/>
        <v>19</v>
      </c>
      <c r="N11" s="21">
        <v>8</v>
      </c>
      <c r="O11" s="20"/>
      <c r="P11" s="20"/>
      <c r="Q11" s="20"/>
      <c r="R11" s="20"/>
      <c r="S11" s="21">
        <f t="shared" si="1"/>
        <v>34</v>
      </c>
      <c r="W11">
        <v>18</v>
      </c>
      <c r="X11">
        <f t="shared" si="4"/>
        <v>26</v>
      </c>
      <c r="Y11" s="20">
        <v>34</v>
      </c>
    </row>
    <row r="12" spans="1:25">
      <c r="B12">
        <v>3</v>
      </c>
      <c r="C12" t="s">
        <v>1430</v>
      </c>
      <c r="D12" t="s">
        <v>874</v>
      </c>
      <c r="F12" s="164" t="s">
        <v>2047</v>
      </c>
      <c r="G12" s="64" t="s">
        <v>875</v>
      </c>
      <c r="I12" s="161" t="s">
        <v>2052</v>
      </c>
      <c r="J12" s="2" t="s">
        <v>1113</v>
      </c>
      <c r="L12" s="21">
        <f t="shared" ref="L12" si="5">L13*B12</f>
        <v>21</v>
      </c>
      <c r="M12" s="21">
        <f t="shared" si="0"/>
        <v>48</v>
      </c>
      <c r="N12" s="21">
        <f t="shared" ref="N12" si="6">N13*B12</f>
        <v>24</v>
      </c>
      <c r="O12" s="20"/>
      <c r="P12" s="20"/>
      <c r="Q12" s="20"/>
      <c r="R12" s="20"/>
      <c r="S12" s="21">
        <f t="shared" si="1"/>
        <v>93</v>
      </c>
      <c r="W12">
        <v>16</v>
      </c>
      <c r="X12">
        <f t="shared" si="4"/>
        <v>24</v>
      </c>
      <c r="Y12" s="20">
        <v>31</v>
      </c>
    </row>
    <row r="13" spans="1:25">
      <c r="B13">
        <v>1</v>
      </c>
      <c r="C13" t="s">
        <v>876</v>
      </c>
      <c r="F13" s="164"/>
      <c r="I13" s="161"/>
      <c r="J13" s="2" t="s">
        <v>20</v>
      </c>
      <c r="L13" s="21">
        <v>7</v>
      </c>
      <c r="M13" s="21">
        <f t="shared" si="0"/>
        <v>16</v>
      </c>
      <c r="N13" s="21">
        <v>8</v>
      </c>
      <c r="O13" s="20"/>
      <c r="P13" s="20"/>
      <c r="Q13" s="20"/>
      <c r="R13" s="20"/>
      <c r="S13" s="21">
        <f t="shared" si="1"/>
        <v>31</v>
      </c>
      <c r="W13">
        <v>16</v>
      </c>
      <c r="X13">
        <f t="shared" si="4"/>
        <v>24</v>
      </c>
      <c r="Y13" s="20">
        <v>31</v>
      </c>
    </row>
    <row r="14" spans="1:25">
      <c r="B14">
        <v>3</v>
      </c>
      <c r="C14" t="s">
        <v>1431</v>
      </c>
      <c r="D14" t="s">
        <v>874</v>
      </c>
      <c r="F14" s="164" t="s">
        <v>2047</v>
      </c>
      <c r="G14" s="64" t="s">
        <v>877</v>
      </c>
      <c r="I14" s="161" t="s">
        <v>2053</v>
      </c>
      <c r="J14" s="2" t="s">
        <v>1113</v>
      </c>
      <c r="K14" s="21">
        <f>K15*B14</f>
        <v>12</v>
      </c>
      <c r="L14" s="21">
        <f t="shared" ref="L14" si="7">L15*B14</f>
        <v>9</v>
      </c>
      <c r="M14" s="21">
        <f t="shared" si="0"/>
        <v>63</v>
      </c>
      <c r="N14" s="21">
        <f t="shared" ref="N14" si="8">N15*B14</f>
        <v>24</v>
      </c>
      <c r="O14" s="20"/>
      <c r="P14" s="20"/>
      <c r="Q14" s="20"/>
      <c r="R14" s="20"/>
      <c r="S14" s="21">
        <f t="shared" si="1"/>
        <v>108</v>
      </c>
      <c r="W14">
        <v>20</v>
      </c>
      <c r="X14">
        <f t="shared" si="4"/>
        <v>28</v>
      </c>
      <c r="Y14" s="20">
        <v>36</v>
      </c>
    </row>
    <row r="15" spans="1:25">
      <c r="B15">
        <v>1</v>
      </c>
      <c r="C15" t="s">
        <v>890</v>
      </c>
      <c r="F15" s="164"/>
      <c r="I15" s="161"/>
      <c r="J15" s="2" t="s">
        <v>20</v>
      </c>
      <c r="K15">
        <v>4</v>
      </c>
      <c r="L15" s="21">
        <v>3</v>
      </c>
      <c r="M15" s="21">
        <f t="shared" si="0"/>
        <v>21</v>
      </c>
      <c r="N15" s="21">
        <v>8</v>
      </c>
      <c r="O15" s="20"/>
      <c r="P15" s="20"/>
      <c r="Q15" s="20"/>
      <c r="R15" s="20"/>
      <c r="S15" s="21">
        <f t="shared" si="1"/>
        <v>36</v>
      </c>
      <c r="W15">
        <v>20</v>
      </c>
      <c r="X15">
        <f t="shared" si="4"/>
        <v>28</v>
      </c>
      <c r="Y15" s="20">
        <v>36</v>
      </c>
    </row>
    <row r="16" spans="1:25">
      <c r="B16">
        <v>3</v>
      </c>
      <c r="C16" t="s">
        <v>1432</v>
      </c>
      <c r="D16" t="s">
        <v>878</v>
      </c>
      <c r="F16" s="164" t="s">
        <v>2048</v>
      </c>
      <c r="G16" s="64" t="s">
        <v>879</v>
      </c>
      <c r="I16" s="161" t="s">
        <v>2054</v>
      </c>
      <c r="J16" s="2" t="s">
        <v>1113</v>
      </c>
      <c r="L16" s="21">
        <f t="shared" ref="L16" si="9">L17*B16</f>
        <v>21</v>
      </c>
      <c r="M16" s="21">
        <f t="shared" si="0"/>
        <v>126</v>
      </c>
      <c r="N16" s="21">
        <f t="shared" ref="N16" si="10">N17*B16</f>
        <v>24</v>
      </c>
      <c r="O16" s="20"/>
      <c r="P16" s="20"/>
      <c r="Q16" s="20"/>
      <c r="R16" s="20"/>
      <c r="S16" s="21">
        <f t="shared" si="1"/>
        <v>171</v>
      </c>
      <c r="W16">
        <v>36</v>
      </c>
      <c r="X16">
        <f t="shared" si="4"/>
        <v>44</v>
      </c>
      <c r="Y16" s="20">
        <v>57</v>
      </c>
    </row>
    <row r="17" spans="1:25">
      <c r="B17">
        <v>1</v>
      </c>
      <c r="C17" t="s">
        <v>880</v>
      </c>
      <c r="F17" s="164"/>
      <c r="I17" s="161"/>
      <c r="J17" s="2" t="s">
        <v>20</v>
      </c>
      <c r="L17" s="21">
        <v>7</v>
      </c>
      <c r="M17" s="21">
        <f t="shared" si="0"/>
        <v>42</v>
      </c>
      <c r="N17" s="21">
        <v>8</v>
      </c>
      <c r="O17" s="20"/>
      <c r="P17" s="20"/>
      <c r="Q17" s="20"/>
      <c r="R17" s="20"/>
      <c r="S17" s="21">
        <f t="shared" si="1"/>
        <v>57</v>
      </c>
      <c r="W17">
        <v>36</v>
      </c>
      <c r="X17">
        <f t="shared" si="4"/>
        <v>44</v>
      </c>
      <c r="Y17" s="20">
        <v>57</v>
      </c>
    </row>
    <row r="18" spans="1:25">
      <c r="B18">
        <v>3</v>
      </c>
      <c r="C18" t="s">
        <v>1433</v>
      </c>
      <c r="D18" t="s">
        <v>878</v>
      </c>
      <c r="F18" s="164" t="s">
        <v>2048</v>
      </c>
      <c r="G18" s="64" t="s">
        <v>881</v>
      </c>
      <c r="I18" s="161" t="s">
        <v>2055</v>
      </c>
      <c r="J18" s="2" t="s">
        <v>1113</v>
      </c>
      <c r="L18" s="21">
        <f t="shared" ref="L18" si="11">L19*B18</f>
        <v>21</v>
      </c>
      <c r="M18" s="21">
        <f t="shared" si="0"/>
        <v>102</v>
      </c>
      <c r="N18" s="21">
        <f t="shared" ref="N18" si="12">N19*B18</f>
        <v>24</v>
      </c>
      <c r="O18" s="20"/>
      <c r="P18" s="20"/>
      <c r="Q18" s="20"/>
      <c r="R18" s="20"/>
      <c r="S18" s="21">
        <f t="shared" si="1"/>
        <v>147</v>
      </c>
      <c r="W18">
        <v>29</v>
      </c>
      <c r="X18">
        <f t="shared" si="4"/>
        <v>37</v>
      </c>
      <c r="Y18" s="20">
        <v>49</v>
      </c>
    </row>
    <row r="19" spans="1:25">
      <c r="B19">
        <v>1</v>
      </c>
      <c r="C19" t="s">
        <v>882</v>
      </c>
      <c r="F19" s="164"/>
      <c r="I19" s="161"/>
      <c r="J19" s="2" t="s">
        <v>20</v>
      </c>
      <c r="L19" s="21">
        <v>7</v>
      </c>
      <c r="M19" s="21">
        <f t="shared" si="0"/>
        <v>34</v>
      </c>
      <c r="N19" s="21">
        <v>8</v>
      </c>
      <c r="O19" s="20"/>
      <c r="P19" s="20"/>
      <c r="Q19" s="20"/>
      <c r="R19" s="20"/>
      <c r="S19" s="21">
        <f t="shared" si="1"/>
        <v>49</v>
      </c>
      <c r="W19">
        <v>29</v>
      </c>
      <c r="X19">
        <f t="shared" si="4"/>
        <v>37</v>
      </c>
      <c r="Y19" s="20">
        <v>49</v>
      </c>
    </row>
    <row r="20" spans="1:25">
      <c r="A20" s="42"/>
      <c r="B20" s="42">
        <v>2</v>
      </c>
      <c r="C20" s="42" t="s">
        <v>1683</v>
      </c>
      <c r="D20" s="42" t="s">
        <v>883</v>
      </c>
      <c r="E20" s="42"/>
      <c r="F20" s="165" t="s">
        <v>2048</v>
      </c>
      <c r="G20" s="67" t="s">
        <v>884</v>
      </c>
      <c r="H20" s="42"/>
      <c r="I20" s="161" t="s">
        <v>2056</v>
      </c>
      <c r="J20" s="18" t="s">
        <v>1113</v>
      </c>
      <c r="K20" s="21">
        <f>K21*B20</f>
        <v>8</v>
      </c>
      <c r="L20" s="21">
        <f t="shared" ref="L20" si="13">L21*B20</f>
        <v>12</v>
      </c>
      <c r="M20" s="21">
        <f t="shared" si="0"/>
        <v>114</v>
      </c>
      <c r="N20" s="21">
        <f t="shared" ref="N20" si="14">N21*B20</f>
        <v>16</v>
      </c>
      <c r="O20" s="20"/>
      <c r="P20" s="20"/>
      <c r="Q20" s="20"/>
      <c r="R20" s="20"/>
      <c r="S20" s="21">
        <f t="shared" si="1"/>
        <v>150</v>
      </c>
      <c r="W20">
        <v>50</v>
      </c>
      <c r="X20">
        <f t="shared" si="4"/>
        <v>58</v>
      </c>
      <c r="Y20" s="20">
        <v>75</v>
      </c>
    </row>
    <row r="21" spans="1:25">
      <c r="A21" s="42"/>
      <c r="B21" s="42">
        <v>1</v>
      </c>
      <c r="C21" s="42" t="s">
        <v>1684</v>
      </c>
      <c r="D21" s="42"/>
      <c r="E21" s="42"/>
      <c r="F21" s="165"/>
      <c r="G21" s="67"/>
      <c r="H21" s="42"/>
      <c r="I21" s="161"/>
      <c r="J21" s="18" t="s">
        <v>20</v>
      </c>
      <c r="K21">
        <v>4</v>
      </c>
      <c r="L21" s="21">
        <v>6</v>
      </c>
      <c r="M21" s="21">
        <f t="shared" si="0"/>
        <v>57</v>
      </c>
      <c r="N21" s="21">
        <v>8</v>
      </c>
      <c r="O21" s="20"/>
      <c r="P21" s="20"/>
      <c r="Q21" s="20"/>
      <c r="R21" s="20"/>
      <c r="S21" s="21">
        <f t="shared" si="1"/>
        <v>75</v>
      </c>
      <c r="W21">
        <v>50</v>
      </c>
      <c r="X21">
        <f t="shared" si="4"/>
        <v>58</v>
      </c>
      <c r="Y21" s="20">
        <v>75</v>
      </c>
    </row>
    <row r="22" spans="1:25">
      <c r="A22" s="42" t="s">
        <v>153</v>
      </c>
      <c r="B22" s="42">
        <v>2</v>
      </c>
      <c r="C22" s="42" t="s">
        <v>2202</v>
      </c>
      <c r="D22" s="42" t="s">
        <v>883</v>
      </c>
      <c r="E22" s="42"/>
      <c r="F22" s="165" t="s">
        <v>2048</v>
      </c>
      <c r="G22" s="67" t="s">
        <v>2201</v>
      </c>
      <c r="H22" s="42"/>
      <c r="I22" s="161" t="s">
        <v>2048</v>
      </c>
      <c r="J22" s="18" t="s">
        <v>1113</v>
      </c>
      <c r="K22" s="21">
        <f>K23*B22</f>
        <v>8</v>
      </c>
      <c r="L22" s="21">
        <f>L23*B22</f>
        <v>8</v>
      </c>
      <c r="M22" s="21">
        <f t="shared" si="0"/>
        <v>0</v>
      </c>
      <c r="N22" s="21">
        <f>N23*B22</f>
        <v>16</v>
      </c>
      <c r="O22" s="20"/>
      <c r="P22" s="20"/>
      <c r="Q22" s="20"/>
      <c r="R22" s="20"/>
      <c r="S22" s="21">
        <f t="shared" si="1"/>
        <v>32</v>
      </c>
      <c r="W22">
        <v>4</v>
      </c>
      <c r="X22">
        <f>W22+8</f>
        <v>12</v>
      </c>
      <c r="Y22" s="20">
        <v>16</v>
      </c>
    </row>
    <row r="23" spans="1:25">
      <c r="A23" s="42"/>
      <c r="B23" s="42">
        <v>1</v>
      </c>
      <c r="C23" s="42" t="s">
        <v>2203</v>
      </c>
      <c r="D23" s="42"/>
      <c r="E23" s="42"/>
      <c r="F23" s="165"/>
      <c r="G23" s="67"/>
      <c r="H23" s="42"/>
      <c r="I23" s="161"/>
      <c r="J23" s="18" t="s">
        <v>20</v>
      </c>
      <c r="K23">
        <v>4</v>
      </c>
      <c r="L23" s="21">
        <v>4</v>
      </c>
      <c r="M23" s="21">
        <f t="shared" si="0"/>
        <v>0</v>
      </c>
      <c r="N23" s="21">
        <v>8</v>
      </c>
      <c r="O23" s="20"/>
      <c r="P23" s="20"/>
      <c r="Q23" s="20"/>
      <c r="R23" s="20"/>
      <c r="S23" s="21">
        <f t="shared" si="1"/>
        <v>16</v>
      </c>
      <c r="W23">
        <v>4</v>
      </c>
      <c r="X23">
        <f>W23+8</f>
        <v>12</v>
      </c>
      <c r="Y23" s="20">
        <v>16</v>
      </c>
    </row>
    <row r="24" spans="1:25">
      <c r="B24">
        <v>3</v>
      </c>
      <c r="C24" s="22" t="s">
        <v>2204</v>
      </c>
      <c r="D24" s="22" t="s">
        <v>883</v>
      </c>
      <c r="F24" s="164" t="s">
        <v>2048</v>
      </c>
      <c r="G24" s="64" t="s">
        <v>885</v>
      </c>
      <c r="I24" s="161" t="s">
        <v>2049</v>
      </c>
      <c r="J24" s="2" t="s">
        <v>1113</v>
      </c>
      <c r="K24" s="21">
        <f>K25*B24</f>
        <v>12</v>
      </c>
      <c r="L24" s="21">
        <f t="shared" ref="L24" si="15">L25*B24</f>
        <v>9</v>
      </c>
      <c r="M24" s="21">
        <f t="shared" si="0"/>
        <v>33</v>
      </c>
      <c r="N24" s="21">
        <f t="shared" ref="N24" si="16">N25*B24</f>
        <v>24</v>
      </c>
      <c r="O24" s="20"/>
      <c r="P24" s="20"/>
      <c r="Q24" s="20"/>
      <c r="R24" s="20"/>
      <c r="S24" s="21">
        <f t="shared" si="1"/>
        <v>78</v>
      </c>
      <c r="W24">
        <v>11</v>
      </c>
      <c r="X24">
        <f t="shared" si="4"/>
        <v>19</v>
      </c>
      <c r="Y24" s="20">
        <v>26</v>
      </c>
    </row>
    <row r="25" spans="1:25">
      <c r="B25">
        <v>1</v>
      </c>
      <c r="C25" s="22" t="s">
        <v>2205</v>
      </c>
      <c r="F25" s="164"/>
      <c r="I25" s="161"/>
      <c r="J25" s="2" t="s">
        <v>20</v>
      </c>
      <c r="K25">
        <v>4</v>
      </c>
      <c r="L25" s="21">
        <v>3</v>
      </c>
      <c r="M25" s="21">
        <f t="shared" si="0"/>
        <v>11</v>
      </c>
      <c r="N25" s="21">
        <v>8</v>
      </c>
      <c r="O25" s="20"/>
      <c r="P25" s="20"/>
      <c r="Q25" s="20"/>
      <c r="R25" s="20"/>
      <c r="S25" s="21">
        <f t="shared" si="1"/>
        <v>26</v>
      </c>
      <c r="W25">
        <v>11</v>
      </c>
      <c r="X25">
        <f t="shared" si="4"/>
        <v>19</v>
      </c>
      <c r="Y25" s="20">
        <v>26</v>
      </c>
    </row>
    <row r="26" spans="1:25" s="22" customFormat="1">
      <c r="A26" s="38"/>
      <c r="B26" s="22">
        <v>1</v>
      </c>
      <c r="C26" s="38" t="s">
        <v>1685</v>
      </c>
      <c r="D26" s="38" t="s">
        <v>887</v>
      </c>
      <c r="F26" s="164" t="s">
        <v>2047</v>
      </c>
      <c r="G26" s="22" t="s">
        <v>1609</v>
      </c>
      <c r="I26" s="161" t="s">
        <v>2047</v>
      </c>
      <c r="J26" s="15" t="s">
        <v>1113</v>
      </c>
      <c r="K26" s="93"/>
      <c r="L26" s="122"/>
      <c r="M26" s="122">
        <f t="shared" ref="M26:M27" si="17">S26-K26-L26-N26</f>
        <v>7</v>
      </c>
      <c r="N26" s="122">
        <v>8</v>
      </c>
      <c r="O26" s="93"/>
      <c r="P26" s="93"/>
      <c r="Q26" s="93"/>
      <c r="R26" s="93"/>
      <c r="S26" s="122">
        <f>Y26*B26</f>
        <v>15</v>
      </c>
      <c r="W26" s="22">
        <v>5</v>
      </c>
      <c r="X26" s="22">
        <f t="shared" si="4"/>
        <v>13</v>
      </c>
      <c r="Y26" s="22">
        <v>15</v>
      </c>
    </row>
    <row r="27" spans="1:25" s="22" customFormat="1">
      <c r="A27" s="38"/>
      <c r="B27" s="22">
        <v>1</v>
      </c>
      <c r="C27" s="38" t="s">
        <v>1686</v>
      </c>
      <c r="D27" s="38" t="s">
        <v>889</v>
      </c>
      <c r="F27" s="166" t="s">
        <v>2048</v>
      </c>
      <c r="G27" s="22" t="s">
        <v>1609</v>
      </c>
      <c r="I27" s="161" t="s">
        <v>2048</v>
      </c>
      <c r="J27" s="15" t="s">
        <v>1113</v>
      </c>
      <c r="K27" s="93"/>
      <c r="L27" s="122"/>
      <c r="M27" s="122">
        <f t="shared" si="17"/>
        <v>7</v>
      </c>
      <c r="N27" s="122">
        <v>8</v>
      </c>
      <c r="O27" s="93"/>
      <c r="P27" s="93"/>
      <c r="Q27" s="93"/>
      <c r="R27" s="93"/>
      <c r="S27" s="122">
        <f>Y27*B27</f>
        <v>15</v>
      </c>
      <c r="W27" s="22">
        <v>5</v>
      </c>
      <c r="X27" s="22">
        <f t="shared" si="4"/>
        <v>13</v>
      </c>
      <c r="Y27" s="22">
        <v>15</v>
      </c>
    </row>
    <row r="28" spans="1:25">
      <c r="B28" s="42">
        <v>3</v>
      </c>
      <c r="C28" t="s">
        <v>1434</v>
      </c>
      <c r="D28" t="s">
        <v>886</v>
      </c>
      <c r="F28" s="164" t="s">
        <v>2047</v>
      </c>
      <c r="G28" s="64" t="s">
        <v>887</v>
      </c>
      <c r="I28" s="161" t="s">
        <v>2047</v>
      </c>
      <c r="J28" s="15" t="s">
        <v>1595</v>
      </c>
      <c r="L28" s="21"/>
      <c r="M28" s="21"/>
      <c r="N28" s="21">
        <f>S28</f>
        <v>6</v>
      </c>
      <c r="O28" s="20"/>
      <c r="P28" s="20"/>
      <c r="Q28" s="20"/>
      <c r="R28" s="20"/>
      <c r="S28" s="21">
        <f t="shared" si="1"/>
        <v>6</v>
      </c>
      <c r="W28" s="19"/>
      <c r="X28" s="19"/>
      <c r="Y28" s="20">
        <v>2</v>
      </c>
    </row>
    <row r="29" spans="1:25">
      <c r="B29" s="42">
        <v>3</v>
      </c>
      <c r="C29" t="s">
        <v>2209</v>
      </c>
      <c r="D29" t="s">
        <v>888</v>
      </c>
      <c r="F29" s="164" t="s">
        <v>2048</v>
      </c>
      <c r="G29" s="64" t="s">
        <v>889</v>
      </c>
      <c r="I29" s="161" t="s">
        <v>2048</v>
      </c>
      <c r="J29" s="15" t="s">
        <v>1595</v>
      </c>
      <c r="L29" s="21"/>
      <c r="M29" s="21"/>
      <c r="N29" s="21">
        <f t="shared" ref="N29:N37" si="18">S29</f>
        <v>9</v>
      </c>
      <c r="O29" s="20"/>
      <c r="P29" s="20"/>
      <c r="Q29" s="20"/>
      <c r="R29" s="20"/>
      <c r="S29" s="21">
        <f t="shared" si="1"/>
        <v>9</v>
      </c>
      <c r="W29" s="19"/>
      <c r="X29" s="19"/>
      <c r="Y29" s="20">
        <v>3</v>
      </c>
    </row>
    <row r="30" spans="1:25">
      <c r="B30" s="42">
        <v>1</v>
      </c>
      <c r="C30" t="s">
        <v>1687</v>
      </c>
      <c r="D30" t="s">
        <v>857</v>
      </c>
      <c r="F30" s="164" t="s">
        <v>2047</v>
      </c>
      <c r="G30" s="64" t="s">
        <v>1676</v>
      </c>
      <c r="I30" s="161" t="s">
        <v>2047</v>
      </c>
      <c r="J30" s="2" t="s">
        <v>20</v>
      </c>
      <c r="L30" s="21"/>
      <c r="M30" s="21"/>
      <c r="N30" s="21">
        <f t="shared" si="18"/>
        <v>2</v>
      </c>
      <c r="O30" s="20"/>
      <c r="P30" s="20"/>
      <c r="Q30" s="20"/>
      <c r="R30" s="20"/>
      <c r="S30" s="21">
        <f t="shared" si="1"/>
        <v>2</v>
      </c>
      <c r="Y30" s="20">
        <v>2</v>
      </c>
    </row>
    <row r="31" spans="1:25">
      <c r="B31" s="42">
        <v>1</v>
      </c>
      <c r="C31" t="s">
        <v>1688</v>
      </c>
      <c r="D31" t="s">
        <v>858</v>
      </c>
      <c r="F31" s="164" t="s">
        <v>2048</v>
      </c>
      <c r="G31" s="64" t="s">
        <v>1677</v>
      </c>
      <c r="I31" s="161" t="s">
        <v>2048</v>
      </c>
      <c r="J31" s="2" t="s">
        <v>20</v>
      </c>
      <c r="L31" s="21"/>
      <c r="M31" s="21"/>
      <c r="N31" s="21">
        <f t="shared" si="18"/>
        <v>3</v>
      </c>
      <c r="O31" s="20"/>
      <c r="P31" s="20"/>
      <c r="Q31" s="20"/>
      <c r="R31" s="20"/>
      <c r="S31" s="21">
        <f t="shared" si="1"/>
        <v>3</v>
      </c>
      <c r="Y31" s="20">
        <v>3</v>
      </c>
    </row>
    <row r="32" spans="1:25">
      <c r="B32" s="42">
        <v>1</v>
      </c>
      <c r="C32" t="s">
        <v>859</v>
      </c>
      <c r="D32" t="s">
        <v>860</v>
      </c>
      <c r="F32" s="164" t="s">
        <v>2047</v>
      </c>
      <c r="G32" s="64" t="s">
        <v>861</v>
      </c>
      <c r="I32" s="161" t="s">
        <v>2047</v>
      </c>
      <c r="J32" s="2" t="s">
        <v>20</v>
      </c>
      <c r="L32" s="21"/>
      <c r="M32" s="21"/>
      <c r="N32" s="21">
        <f t="shared" si="18"/>
        <v>2</v>
      </c>
      <c r="O32" s="20"/>
      <c r="P32" s="20"/>
      <c r="Q32" s="20"/>
      <c r="R32" s="20"/>
      <c r="S32" s="21">
        <f t="shared" si="1"/>
        <v>2</v>
      </c>
      <c r="Y32" s="20">
        <v>2</v>
      </c>
    </row>
    <row r="33" spans="2:25">
      <c r="B33" s="42">
        <v>1</v>
      </c>
      <c r="C33" t="s">
        <v>862</v>
      </c>
      <c r="D33" t="s">
        <v>863</v>
      </c>
      <c r="F33" s="164" t="s">
        <v>2048</v>
      </c>
      <c r="G33" s="64" t="s">
        <v>864</v>
      </c>
      <c r="I33" s="161" t="s">
        <v>2048</v>
      </c>
      <c r="J33" s="2" t="s">
        <v>20</v>
      </c>
      <c r="L33" s="21"/>
      <c r="M33" s="21"/>
      <c r="N33" s="21">
        <f t="shared" si="18"/>
        <v>2</v>
      </c>
      <c r="O33" s="20"/>
      <c r="P33" s="20"/>
      <c r="Q33" s="20"/>
      <c r="R33" s="20"/>
      <c r="S33" s="21">
        <f t="shared" si="1"/>
        <v>2</v>
      </c>
      <c r="Y33" s="20">
        <v>2</v>
      </c>
    </row>
    <row r="34" spans="2:25">
      <c r="B34" s="42">
        <v>3</v>
      </c>
      <c r="C34" t="s">
        <v>1678</v>
      </c>
      <c r="D34" t="s">
        <v>1676</v>
      </c>
      <c r="F34" s="164" t="s">
        <v>2047</v>
      </c>
      <c r="G34" s="64" t="s">
        <v>834</v>
      </c>
      <c r="I34" s="161" t="s">
        <v>2047</v>
      </c>
      <c r="J34" s="2" t="s">
        <v>20</v>
      </c>
      <c r="L34" s="21"/>
      <c r="M34" s="21"/>
      <c r="N34" s="21">
        <f t="shared" si="18"/>
        <v>6</v>
      </c>
      <c r="O34" s="20"/>
      <c r="P34" s="20"/>
      <c r="Q34" s="20"/>
      <c r="R34" s="20"/>
      <c r="S34" s="21">
        <f t="shared" si="1"/>
        <v>6</v>
      </c>
      <c r="Y34" s="20">
        <v>2</v>
      </c>
    </row>
    <row r="35" spans="2:25">
      <c r="B35" s="42">
        <v>2</v>
      </c>
      <c r="C35" t="s">
        <v>1425</v>
      </c>
      <c r="D35" t="s">
        <v>1676</v>
      </c>
      <c r="F35" s="164" t="s">
        <v>2047</v>
      </c>
      <c r="G35" s="64" t="s">
        <v>841</v>
      </c>
      <c r="I35" s="161" t="s">
        <v>2047</v>
      </c>
      <c r="J35" s="2" t="s">
        <v>20</v>
      </c>
      <c r="L35" s="21"/>
      <c r="M35" s="21"/>
      <c r="N35" s="21">
        <f t="shared" si="18"/>
        <v>4</v>
      </c>
      <c r="O35" s="20"/>
      <c r="P35" s="20"/>
      <c r="Q35" s="20"/>
      <c r="R35" s="20"/>
      <c r="S35" s="21">
        <f t="shared" si="1"/>
        <v>4</v>
      </c>
      <c r="Y35" s="20">
        <v>2</v>
      </c>
    </row>
    <row r="36" spans="2:25">
      <c r="B36" s="42">
        <v>2</v>
      </c>
      <c r="C36" t="s">
        <v>1426</v>
      </c>
      <c r="D36" t="s">
        <v>1677</v>
      </c>
      <c r="F36" s="164" t="s">
        <v>2048</v>
      </c>
      <c r="G36" s="64" t="s">
        <v>845</v>
      </c>
      <c r="I36" s="161" t="s">
        <v>2048</v>
      </c>
      <c r="J36" s="2" t="s">
        <v>20</v>
      </c>
      <c r="L36" s="21"/>
      <c r="M36" s="21"/>
      <c r="N36" s="21">
        <f t="shared" si="18"/>
        <v>4</v>
      </c>
      <c r="O36" s="20"/>
      <c r="P36" s="20"/>
      <c r="Q36" s="20"/>
      <c r="R36" s="20"/>
      <c r="S36" s="21">
        <f t="shared" si="1"/>
        <v>4</v>
      </c>
      <c r="Y36" s="20">
        <v>2</v>
      </c>
    </row>
    <row r="37" spans="2:25">
      <c r="B37" s="42">
        <v>3</v>
      </c>
      <c r="C37" t="s">
        <v>2200</v>
      </c>
      <c r="D37" t="s">
        <v>1677</v>
      </c>
      <c r="F37" s="164" t="s">
        <v>2048</v>
      </c>
      <c r="G37" s="64" t="s">
        <v>850</v>
      </c>
      <c r="I37" s="161" t="s">
        <v>2048</v>
      </c>
      <c r="J37" s="2" t="s">
        <v>20</v>
      </c>
      <c r="L37" s="21"/>
      <c r="M37" s="21"/>
      <c r="N37" s="21">
        <f t="shared" si="18"/>
        <v>6</v>
      </c>
      <c r="O37" s="20"/>
      <c r="P37" s="20"/>
      <c r="Q37" s="20"/>
      <c r="R37" s="20"/>
      <c r="S37" s="21">
        <f t="shared" si="1"/>
        <v>6</v>
      </c>
      <c r="Y37" s="20">
        <v>2</v>
      </c>
    </row>
    <row r="38" spans="2:25">
      <c r="J38" s="18" t="s">
        <v>1113</v>
      </c>
      <c r="K38" s="47">
        <f t="shared" ref="K38:S38" si="19">SUMIF($J$6:$J$37,$J$38,K6:K37)</f>
        <v>48</v>
      </c>
      <c r="L38" s="47">
        <f t="shared" si="19"/>
        <v>150</v>
      </c>
      <c r="M38" s="47">
        <f t="shared" si="19"/>
        <v>583</v>
      </c>
      <c r="N38" s="47">
        <f t="shared" si="19"/>
        <v>224</v>
      </c>
      <c r="O38" s="47">
        <f t="shared" si="19"/>
        <v>0</v>
      </c>
      <c r="P38" s="47">
        <f t="shared" si="19"/>
        <v>0</v>
      </c>
      <c r="Q38" s="47">
        <f t="shared" si="19"/>
        <v>0</v>
      </c>
      <c r="R38" s="47">
        <f t="shared" si="19"/>
        <v>0</v>
      </c>
      <c r="S38" s="47">
        <f t="shared" si="19"/>
        <v>1005</v>
      </c>
      <c r="T38" s="39"/>
    </row>
    <row r="39" spans="2:25">
      <c r="J39" s="18" t="s">
        <v>20</v>
      </c>
      <c r="K39" s="47">
        <f t="shared" ref="K39:S39" si="20">SUMIF($J$6:$J$37,$J$39,K6:K37)</f>
        <v>20</v>
      </c>
      <c r="L39" s="47">
        <f t="shared" si="20"/>
        <v>58</v>
      </c>
      <c r="M39" s="47">
        <f t="shared" si="20"/>
        <v>213</v>
      </c>
      <c r="N39" s="47">
        <f t="shared" si="20"/>
        <v>109</v>
      </c>
      <c r="O39" s="47">
        <f t="shared" si="20"/>
        <v>0</v>
      </c>
      <c r="P39" s="47">
        <f t="shared" si="20"/>
        <v>0</v>
      </c>
      <c r="Q39" s="47">
        <f t="shared" si="20"/>
        <v>0</v>
      </c>
      <c r="R39" s="47">
        <f t="shared" si="20"/>
        <v>0</v>
      </c>
      <c r="S39" s="47">
        <f t="shared" si="20"/>
        <v>400</v>
      </c>
      <c r="T39" s="39"/>
    </row>
    <row r="40" spans="2:25">
      <c r="J40" s="123" t="s">
        <v>1595</v>
      </c>
      <c r="K40" s="47">
        <f t="shared" ref="K40:S40" si="21">SUMIF($J$6:$J$37,$J$40,K6:K37)</f>
        <v>0</v>
      </c>
      <c r="L40" s="47">
        <f t="shared" si="21"/>
        <v>0</v>
      </c>
      <c r="M40" s="47">
        <f t="shared" si="21"/>
        <v>0</v>
      </c>
      <c r="N40" s="47">
        <f t="shared" si="21"/>
        <v>15</v>
      </c>
      <c r="O40" s="47">
        <f t="shared" si="21"/>
        <v>0</v>
      </c>
      <c r="P40" s="47">
        <f t="shared" si="21"/>
        <v>0</v>
      </c>
      <c r="Q40" s="47">
        <f t="shared" si="21"/>
        <v>0</v>
      </c>
      <c r="R40" s="47">
        <f t="shared" si="21"/>
        <v>0</v>
      </c>
      <c r="S40" s="47">
        <f t="shared" si="21"/>
        <v>15</v>
      </c>
      <c r="T40" s="39"/>
    </row>
    <row r="41" spans="2:25">
      <c r="J41" s="55"/>
      <c r="K41" s="38"/>
      <c r="L41" s="38"/>
      <c r="M41" s="38"/>
      <c r="N41" s="38"/>
      <c r="O41" s="38"/>
      <c r="P41" s="38"/>
      <c r="Q41" s="38"/>
      <c r="R41" s="38"/>
      <c r="S41" s="38"/>
    </row>
    <row r="42" spans="2:25">
      <c r="J42" s="55"/>
      <c r="K42" s="38"/>
      <c r="L42" s="38"/>
      <c r="M42" s="38"/>
      <c r="N42" s="38"/>
      <c r="O42" s="38"/>
      <c r="P42" s="38"/>
      <c r="Q42" s="38"/>
      <c r="R42" s="38"/>
      <c r="S42" s="38"/>
    </row>
    <row r="43" spans="2:25">
      <c r="J43" s="55"/>
      <c r="K43" s="38"/>
      <c r="L43" s="38"/>
      <c r="M43" s="38"/>
      <c r="N43" s="38"/>
      <c r="O43" s="38"/>
      <c r="P43" s="38"/>
      <c r="Q43" s="38"/>
      <c r="R43" s="38"/>
      <c r="S43" s="38"/>
    </row>
    <row r="44" spans="2:25">
      <c r="J44" s="55"/>
      <c r="K44" s="38"/>
      <c r="L44" s="38"/>
      <c r="M44" s="38"/>
      <c r="N44" s="38"/>
      <c r="O44" s="38"/>
      <c r="P44" s="38"/>
      <c r="Q44" s="38"/>
      <c r="R44" s="38"/>
      <c r="S44" s="38"/>
    </row>
    <row r="45" spans="2:25">
      <c r="J45" s="55"/>
      <c r="K45" s="38"/>
      <c r="L45" s="38"/>
      <c r="M45" s="38"/>
      <c r="N45" s="38"/>
      <c r="O45" s="38"/>
      <c r="P45" s="38"/>
      <c r="Q45" s="38"/>
      <c r="R45" s="38"/>
      <c r="S45" s="38"/>
    </row>
    <row r="46" spans="2:25">
      <c r="J46" s="55"/>
      <c r="K46" s="38"/>
      <c r="L46" s="38"/>
      <c r="M46" s="38"/>
      <c r="N46" s="38"/>
      <c r="O46" s="38"/>
      <c r="P46" s="38"/>
      <c r="Q46" s="38"/>
      <c r="R46" s="38"/>
      <c r="S46" s="38"/>
    </row>
    <row r="47" spans="2:25">
      <c r="J47" s="38"/>
      <c r="K47" s="38"/>
      <c r="L47" s="38"/>
      <c r="M47" s="38"/>
      <c r="N47" s="38"/>
      <c r="O47" s="38"/>
      <c r="P47" s="38"/>
      <c r="Q47" s="38"/>
      <c r="R47" s="38"/>
      <c r="S47" s="38"/>
    </row>
    <row r="48" spans="2:25">
      <c r="B48">
        <f>SUM(B6:B37)</f>
        <v>58</v>
      </c>
    </row>
    <row r="50" spans="1:2">
      <c r="A50" t="s">
        <v>1109</v>
      </c>
      <c r="B50">
        <f>B48*2+SUM(B6:B25)</f>
        <v>152</v>
      </c>
    </row>
    <row r="51" spans="1:2">
      <c r="A51" t="s">
        <v>1110</v>
      </c>
      <c r="B51">
        <f>(SUM(B6,B8,B10,B12,B14,B16,B18,B20,B22,B24,B26:B29))*2</f>
        <v>68</v>
      </c>
    </row>
    <row r="52" spans="1:2" ht="45">
      <c r="A52" s="132" t="s">
        <v>1794</v>
      </c>
      <c r="B52">
        <f>(SUM(B4,B6,B8,B10,B12,B14,B16,B18,B20,B22,B24:B25)*4)+(SUM(B5,B7,B9,B11,B13,B15,B17,B19,B21,B23))+(SUM(B26:B27))+(SUM(B28:B37)*2)</f>
        <v>159</v>
      </c>
    </row>
    <row r="53" spans="1:2" ht="90">
      <c r="A53" s="132" t="s">
        <v>2125</v>
      </c>
      <c r="B53" s="184" t="e">
        <f>(SUM(#REF!))*2</f>
        <v>#REF!</v>
      </c>
    </row>
  </sheetData>
  <mergeCells count="19">
    <mergeCell ref="G1:I2"/>
    <mergeCell ref="J1:J4"/>
    <mergeCell ref="K1:R2"/>
    <mergeCell ref="S1:S4"/>
    <mergeCell ref="D3:D4"/>
    <mergeCell ref="E3:E4"/>
    <mergeCell ref="F3:F4"/>
    <mergeCell ref="G3:G4"/>
    <mergeCell ref="H3:H4"/>
    <mergeCell ref="P3:P4"/>
    <mergeCell ref="Q3:Q4"/>
    <mergeCell ref="R3:R4"/>
    <mergeCell ref="I3:I4"/>
    <mergeCell ref="K3:K4"/>
    <mergeCell ref="L3:L4"/>
    <mergeCell ref="M3:M4"/>
    <mergeCell ref="N3:N4"/>
    <mergeCell ref="O3:O4"/>
    <mergeCell ref="D1:F2"/>
  </mergeCell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53"/>
  <sheetViews>
    <sheetView zoomScale="70" zoomScaleNormal="70" workbookViewId="0">
      <selection activeCell="A40" sqref="A40:XFD40"/>
    </sheetView>
  </sheetViews>
  <sheetFormatPr defaultRowHeight="15"/>
  <cols>
    <col min="1" max="1" width="19" customWidth="1"/>
    <col min="3" max="3" width="20.7109375" bestFit="1" customWidth="1"/>
    <col min="4" max="4" width="21" bestFit="1" customWidth="1"/>
    <col min="5" max="5" width="5.7109375" bestFit="1" customWidth="1"/>
    <col min="6" max="6" width="11.5703125" bestFit="1" customWidth="1"/>
    <col min="7" max="7" width="31.5703125" style="64" bestFit="1" customWidth="1"/>
    <col min="8" max="8" width="5.7109375" bestFit="1" customWidth="1"/>
    <col min="9" max="9" width="11.5703125" style="169" bestFit="1" customWidth="1"/>
    <col min="10" max="10" width="28.28515625" bestFit="1" customWidth="1"/>
    <col min="11" max="11" width="21.7109375" bestFit="1" customWidth="1"/>
    <col min="12" max="12" width="13.140625" bestFit="1" customWidth="1"/>
    <col min="13" max="13" width="22.42578125" bestFit="1" customWidth="1"/>
    <col min="14" max="14" width="15.85546875" bestFit="1" customWidth="1"/>
    <col min="15" max="18" width="2.5703125" bestFit="1" customWidth="1"/>
    <col min="19" max="19" width="23.85546875" bestFit="1" customWidth="1"/>
    <col min="20" max="20" width="5.42578125" bestFit="1" customWidth="1"/>
    <col min="23" max="24" width="13.5703125" customWidth="1"/>
    <col min="25" max="25" width="15.85546875" customWidth="1"/>
  </cols>
  <sheetData>
    <row r="1" spans="1:26" ht="15.75" thickTop="1">
      <c r="C1" s="60" t="s">
        <v>1</v>
      </c>
      <c r="D1" s="325" t="s">
        <v>2</v>
      </c>
      <c r="E1" s="326"/>
      <c r="F1" s="327"/>
      <c r="G1" s="325" t="s">
        <v>3</v>
      </c>
      <c r="H1" s="326"/>
      <c r="I1" s="327"/>
      <c r="J1" s="331" t="s">
        <v>4</v>
      </c>
      <c r="K1" s="325" t="s">
        <v>154</v>
      </c>
      <c r="L1" s="326"/>
      <c r="M1" s="326"/>
      <c r="N1" s="326"/>
      <c r="O1" s="326"/>
      <c r="P1" s="326"/>
      <c r="Q1" s="326"/>
      <c r="R1" s="327"/>
      <c r="S1" s="325" t="s">
        <v>0</v>
      </c>
      <c r="W1" s="59"/>
      <c r="X1" s="59"/>
    </row>
    <row r="2" spans="1:26" ht="15.75" thickBot="1">
      <c r="C2" s="62" t="s">
        <v>5</v>
      </c>
      <c r="D2" s="328"/>
      <c r="E2" s="329"/>
      <c r="F2" s="330"/>
      <c r="G2" s="328"/>
      <c r="H2" s="329"/>
      <c r="I2" s="330"/>
      <c r="J2" s="332"/>
      <c r="K2" s="328"/>
      <c r="L2" s="329"/>
      <c r="M2" s="329"/>
      <c r="N2" s="329"/>
      <c r="O2" s="329"/>
      <c r="P2" s="329"/>
      <c r="Q2" s="329"/>
      <c r="R2" s="330"/>
      <c r="S2" s="333"/>
      <c r="W2" s="61"/>
      <c r="X2" s="61"/>
    </row>
    <row r="3" spans="1:26" ht="15.75" thickTop="1">
      <c r="C3" s="62" t="s">
        <v>7</v>
      </c>
      <c r="D3" s="331" t="s">
        <v>8</v>
      </c>
      <c r="E3" s="331" t="s">
        <v>9</v>
      </c>
      <c r="F3" s="331" t="s">
        <v>10</v>
      </c>
      <c r="G3" s="344" t="s">
        <v>8</v>
      </c>
      <c r="H3" s="331" t="s">
        <v>9</v>
      </c>
      <c r="I3" s="342" t="s">
        <v>10</v>
      </c>
      <c r="J3" s="332"/>
      <c r="K3" s="331" t="s">
        <v>1085</v>
      </c>
      <c r="L3" s="331" t="s">
        <v>11</v>
      </c>
      <c r="M3" s="331" t="s">
        <v>155</v>
      </c>
      <c r="N3" s="331" t="s">
        <v>12</v>
      </c>
      <c r="O3" s="331" t="s">
        <v>13</v>
      </c>
      <c r="P3" s="331" t="s">
        <v>13</v>
      </c>
      <c r="Q3" s="331" t="s">
        <v>13</v>
      </c>
      <c r="R3" s="331" t="s">
        <v>13</v>
      </c>
      <c r="S3" s="333"/>
      <c r="W3" s="63"/>
      <c r="X3" s="63"/>
    </row>
    <row r="4" spans="1:26">
      <c r="C4" s="35"/>
      <c r="D4" s="332"/>
      <c r="E4" s="332"/>
      <c r="F4" s="332"/>
      <c r="G4" s="345"/>
      <c r="H4" s="332"/>
      <c r="I4" s="343"/>
      <c r="J4" s="332"/>
      <c r="K4" s="332"/>
      <c r="L4" s="332"/>
      <c r="M4" s="332"/>
      <c r="N4" s="332"/>
      <c r="O4" s="332"/>
      <c r="P4" s="332"/>
      <c r="Q4" s="332"/>
      <c r="R4" s="332"/>
      <c r="S4" s="333"/>
      <c r="W4" s="63" t="s">
        <v>765</v>
      </c>
      <c r="X4" s="63"/>
      <c r="Y4" s="20" t="s">
        <v>149</v>
      </c>
    </row>
    <row r="5" spans="1:26">
      <c r="C5" s="2"/>
      <c r="D5" s="2"/>
      <c r="E5" s="2"/>
      <c r="F5" s="2"/>
      <c r="G5" s="66"/>
      <c r="H5" s="2"/>
      <c r="I5" s="36"/>
      <c r="J5" s="36" t="s">
        <v>891</v>
      </c>
      <c r="K5" s="2"/>
      <c r="L5" s="2"/>
      <c r="M5" s="2"/>
      <c r="N5" s="2"/>
      <c r="O5" s="2"/>
      <c r="P5" s="2"/>
      <c r="Q5" s="2"/>
      <c r="R5" s="2"/>
      <c r="S5" s="2"/>
      <c r="U5" s="22"/>
      <c r="V5" s="22"/>
      <c r="W5" s="36"/>
      <c r="X5" s="36"/>
    </row>
    <row r="6" spans="1:26">
      <c r="A6" s="42" t="s">
        <v>153</v>
      </c>
      <c r="B6" s="42">
        <v>2</v>
      </c>
      <c r="C6" s="42" t="s">
        <v>1435</v>
      </c>
      <c r="D6" s="42" t="s">
        <v>892</v>
      </c>
      <c r="E6" s="42"/>
      <c r="F6" s="165" t="s">
        <v>2057</v>
      </c>
      <c r="G6" s="67" t="s">
        <v>895</v>
      </c>
      <c r="H6" s="42"/>
      <c r="I6" s="161" t="s">
        <v>2062</v>
      </c>
      <c r="J6" s="18" t="s">
        <v>1113</v>
      </c>
      <c r="L6" s="21">
        <f>L7*B8</f>
        <v>20</v>
      </c>
      <c r="M6" s="21">
        <f>S6-L6-N6-K6</f>
        <v>26</v>
      </c>
      <c r="N6" s="21">
        <f>N7*B8</f>
        <v>16</v>
      </c>
      <c r="O6" s="20"/>
      <c r="P6" s="20"/>
      <c r="Q6" s="20"/>
      <c r="R6" s="20"/>
      <c r="S6" s="21">
        <f>Y6*B6</f>
        <v>62</v>
      </c>
      <c r="W6">
        <v>16</v>
      </c>
      <c r="X6">
        <f>W6+8</f>
        <v>24</v>
      </c>
      <c r="Y6" s="20">
        <v>31</v>
      </c>
      <c r="Z6" s="22"/>
    </row>
    <row r="7" spans="1:26">
      <c r="A7" s="42"/>
      <c r="B7" s="42">
        <v>1</v>
      </c>
      <c r="C7" s="42" t="s">
        <v>894</v>
      </c>
      <c r="D7" s="42"/>
      <c r="E7" s="42"/>
      <c r="F7" s="165"/>
      <c r="G7" s="67"/>
      <c r="H7" s="42"/>
      <c r="I7" s="161"/>
      <c r="J7" s="18" t="s">
        <v>20</v>
      </c>
      <c r="L7" s="21">
        <v>10</v>
      </c>
      <c r="M7" s="21">
        <f t="shared" ref="M7:M25" si="0">S7-L7-N7-K7</f>
        <v>13</v>
      </c>
      <c r="N7" s="21">
        <v>8</v>
      </c>
      <c r="O7" s="20"/>
      <c r="P7" s="20"/>
      <c r="Q7" s="20"/>
      <c r="R7" s="20"/>
      <c r="S7" s="21">
        <f t="shared" ref="S7:S37" si="1">Y7*B7</f>
        <v>31</v>
      </c>
      <c r="W7">
        <v>16</v>
      </c>
      <c r="X7">
        <f>W7+8</f>
        <v>24</v>
      </c>
      <c r="Y7" s="20">
        <v>31</v>
      </c>
      <c r="Z7" s="22"/>
    </row>
    <row r="8" spans="1:26">
      <c r="A8" s="42" t="s">
        <v>153</v>
      </c>
      <c r="B8" s="42">
        <v>2</v>
      </c>
      <c r="C8" s="42" t="s">
        <v>1436</v>
      </c>
      <c r="D8" s="42" t="s">
        <v>892</v>
      </c>
      <c r="E8" s="42"/>
      <c r="F8" s="165" t="s">
        <v>2057</v>
      </c>
      <c r="G8" s="67" t="s">
        <v>893</v>
      </c>
      <c r="H8" s="42"/>
      <c r="I8" s="161" t="s">
        <v>2057</v>
      </c>
      <c r="J8" s="18" t="s">
        <v>1113</v>
      </c>
      <c r="K8" s="21">
        <f>K9*B8</f>
        <v>8</v>
      </c>
      <c r="L8" s="21">
        <f>L9*B6</f>
        <v>8</v>
      </c>
      <c r="M8" s="21">
        <f t="shared" si="0"/>
        <v>0</v>
      </c>
      <c r="N8" s="21">
        <f>N9*B6</f>
        <v>16</v>
      </c>
      <c r="O8" s="20"/>
      <c r="P8" s="20"/>
      <c r="Q8" s="20"/>
      <c r="R8" s="20"/>
      <c r="S8" s="21">
        <f t="shared" si="1"/>
        <v>32</v>
      </c>
      <c r="U8" s="22"/>
      <c r="V8" s="22"/>
      <c r="W8">
        <v>4</v>
      </c>
      <c r="X8">
        <f>W8+8</f>
        <v>12</v>
      </c>
      <c r="Y8" s="20">
        <v>16</v>
      </c>
      <c r="Z8" s="22"/>
    </row>
    <row r="9" spans="1:26">
      <c r="A9" s="42"/>
      <c r="B9" s="42">
        <v>1</v>
      </c>
      <c r="C9" s="42" t="s">
        <v>896</v>
      </c>
      <c r="D9" s="42"/>
      <c r="E9" s="42"/>
      <c r="F9" s="165"/>
      <c r="G9" s="67"/>
      <c r="H9" s="42"/>
      <c r="I9" s="161"/>
      <c r="J9" s="18" t="s">
        <v>20</v>
      </c>
      <c r="K9">
        <v>4</v>
      </c>
      <c r="L9" s="21">
        <v>4</v>
      </c>
      <c r="M9" s="21">
        <f t="shared" si="0"/>
        <v>0</v>
      </c>
      <c r="N9" s="21">
        <v>8</v>
      </c>
      <c r="O9" s="20"/>
      <c r="P9" s="20"/>
      <c r="Q9" s="20"/>
      <c r="R9" s="20"/>
      <c r="S9" s="21">
        <f t="shared" si="1"/>
        <v>16</v>
      </c>
      <c r="W9">
        <v>4</v>
      </c>
      <c r="X9">
        <f>W9+8</f>
        <v>12</v>
      </c>
      <c r="Y9" s="20">
        <v>16</v>
      </c>
      <c r="Z9" s="22"/>
    </row>
    <row r="10" spans="1:26">
      <c r="B10">
        <v>3</v>
      </c>
      <c r="C10" t="s">
        <v>1437</v>
      </c>
      <c r="D10" t="s">
        <v>892</v>
      </c>
      <c r="F10" s="164" t="s">
        <v>2057</v>
      </c>
      <c r="G10" s="64" t="s">
        <v>897</v>
      </c>
      <c r="I10" s="161" t="s">
        <v>2063</v>
      </c>
      <c r="J10" s="2" t="s">
        <v>1113</v>
      </c>
      <c r="L10" s="21">
        <f t="shared" ref="L10" si="2">L11*B10</f>
        <v>21</v>
      </c>
      <c r="M10" s="21">
        <f t="shared" si="0"/>
        <v>57</v>
      </c>
      <c r="N10" s="21">
        <f t="shared" ref="N10" si="3">N11*B10</f>
        <v>24</v>
      </c>
      <c r="O10" s="20"/>
      <c r="P10" s="20"/>
      <c r="Q10" s="20"/>
      <c r="R10" s="20"/>
      <c r="S10" s="21">
        <f t="shared" si="1"/>
        <v>102</v>
      </c>
      <c r="W10">
        <v>18</v>
      </c>
      <c r="X10">
        <f t="shared" ref="X10:X25" si="4">W10+8</f>
        <v>26</v>
      </c>
      <c r="Y10" s="20">
        <v>34</v>
      </c>
      <c r="Z10" s="22"/>
    </row>
    <row r="11" spans="1:26">
      <c r="B11">
        <v>1</v>
      </c>
      <c r="C11" t="s">
        <v>898</v>
      </c>
      <c r="F11" s="164"/>
      <c r="I11" s="161"/>
      <c r="J11" s="2" t="s">
        <v>20</v>
      </c>
      <c r="L11" s="21">
        <v>7</v>
      </c>
      <c r="M11" s="21">
        <f t="shared" si="0"/>
        <v>19</v>
      </c>
      <c r="N11" s="21">
        <v>8</v>
      </c>
      <c r="O11" s="20"/>
      <c r="P11" s="20"/>
      <c r="Q11" s="20"/>
      <c r="R11" s="20"/>
      <c r="S11" s="21">
        <f t="shared" si="1"/>
        <v>34</v>
      </c>
      <c r="W11">
        <v>18</v>
      </c>
      <c r="X11">
        <f t="shared" si="4"/>
        <v>26</v>
      </c>
      <c r="Y11" s="20">
        <v>34</v>
      </c>
      <c r="Z11" s="22"/>
    </row>
    <row r="12" spans="1:26">
      <c r="B12">
        <v>3</v>
      </c>
      <c r="C12" t="s">
        <v>1438</v>
      </c>
      <c r="D12" t="s">
        <v>899</v>
      </c>
      <c r="F12" s="164" t="s">
        <v>2057</v>
      </c>
      <c r="G12" s="64" t="s">
        <v>900</v>
      </c>
      <c r="I12" s="161" t="s">
        <v>2064</v>
      </c>
      <c r="J12" s="2" t="s">
        <v>1113</v>
      </c>
      <c r="L12" s="21">
        <f t="shared" ref="L12" si="5">L13*B12</f>
        <v>21</v>
      </c>
      <c r="M12" s="21">
        <f t="shared" si="0"/>
        <v>48</v>
      </c>
      <c r="N12" s="21">
        <f t="shared" ref="N12" si="6">N13*B12</f>
        <v>24</v>
      </c>
      <c r="O12" s="20"/>
      <c r="P12" s="20"/>
      <c r="Q12" s="20"/>
      <c r="R12" s="20"/>
      <c r="S12" s="21">
        <f t="shared" si="1"/>
        <v>93</v>
      </c>
      <c r="W12">
        <v>16</v>
      </c>
      <c r="X12">
        <f t="shared" si="4"/>
        <v>24</v>
      </c>
      <c r="Y12" s="20">
        <v>31</v>
      </c>
      <c r="Z12" s="22"/>
    </row>
    <row r="13" spans="1:26">
      <c r="B13">
        <v>1</v>
      </c>
      <c r="C13" t="s">
        <v>901</v>
      </c>
      <c r="F13" s="164"/>
      <c r="I13" s="161"/>
      <c r="J13" s="2" t="s">
        <v>20</v>
      </c>
      <c r="L13" s="21">
        <v>7</v>
      </c>
      <c r="M13" s="21">
        <f t="shared" si="0"/>
        <v>16</v>
      </c>
      <c r="N13" s="21">
        <v>8</v>
      </c>
      <c r="O13" s="20"/>
      <c r="P13" s="20"/>
      <c r="Q13" s="20"/>
      <c r="R13" s="20"/>
      <c r="S13" s="21">
        <f t="shared" si="1"/>
        <v>31</v>
      </c>
      <c r="W13">
        <v>16</v>
      </c>
      <c r="X13">
        <f t="shared" si="4"/>
        <v>24</v>
      </c>
      <c r="Y13" s="20">
        <v>31</v>
      </c>
      <c r="Z13" s="22"/>
    </row>
    <row r="14" spans="1:26">
      <c r="B14">
        <v>3</v>
      </c>
      <c r="C14" t="s">
        <v>1439</v>
      </c>
      <c r="D14" t="s">
        <v>899</v>
      </c>
      <c r="F14" s="164" t="s">
        <v>2057</v>
      </c>
      <c r="G14" s="64" t="s">
        <v>902</v>
      </c>
      <c r="I14" s="161" t="s">
        <v>2065</v>
      </c>
      <c r="J14" s="2" t="s">
        <v>1113</v>
      </c>
      <c r="K14" s="21">
        <f>K15*B14</f>
        <v>12</v>
      </c>
      <c r="L14" s="21">
        <f t="shared" ref="L14" si="7">L15*B14</f>
        <v>9</v>
      </c>
      <c r="M14" s="21">
        <f t="shared" si="0"/>
        <v>63</v>
      </c>
      <c r="N14" s="21">
        <f t="shared" ref="N14" si="8">N15*B14</f>
        <v>24</v>
      </c>
      <c r="O14" s="20"/>
      <c r="P14" s="20"/>
      <c r="Q14" s="20"/>
      <c r="R14" s="20"/>
      <c r="S14" s="21">
        <f t="shared" si="1"/>
        <v>108</v>
      </c>
      <c r="W14">
        <v>20</v>
      </c>
      <c r="X14">
        <f t="shared" si="4"/>
        <v>28</v>
      </c>
      <c r="Y14" s="20">
        <v>36</v>
      </c>
      <c r="Z14" s="22"/>
    </row>
    <row r="15" spans="1:26">
      <c r="B15">
        <v>1</v>
      </c>
      <c r="C15" t="s">
        <v>915</v>
      </c>
      <c r="F15" s="164"/>
      <c r="I15" s="161"/>
      <c r="J15" s="2" t="s">
        <v>20</v>
      </c>
      <c r="K15">
        <v>4</v>
      </c>
      <c r="L15" s="21">
        <v>3</v>
      </c>
      <c r="M15" s="21">
        <f t="shared" si="0"/>
        <v>21</v>
      </c>
      <c r="N15" s="21">
        <v>8</v>
      </c>
      <c r="O15" s="20"/>
      <c r="P15" s="20"/>
      <c r="Q15" s="20"/>
      <c r="R15" s="20"/>
      <c r="S15" s="21">
        <f t="shared" si="1"/>
        <v>36</v>
      </c>
      <c r="W15">
        <v>20</v>
      </c>
      <c r="X15">
        <f t="shared" si="4"/>
        <v>28</v>
      </c>
      <c r="Y15" s="20">
        <v>36</v>
      </c>
      <c r="Z15" s="22"/>
    </row>
    <row r="16" spans="1:26">
      <c r="B16">
        <v>3</v>
      </c>
      <c r="C16" t="s">
        <v>1440</v>
      </c>
      <c r="D16" t="s">
        <v>903</v>
      </c>
      <c r="F16" s="164" t="s">
        <v>2058</v>
      </c>
      <c r="G16" s="64" t="s">
        <v>904</v>
      </c>
      <c r="I16" s="161" t="s">
        <v>2066</v>
      </c>
      <c r="J16" s="2" t="s">
        <v>1113</v>
      </c>
      <c r="L16" s="21">
        <f t="shared" ref="L16" si="9">L17*B16</f>
        <v>21</v>
      </c>
      <c r="M16" s="21">
        <f t="shared" si="0"/>
        <v>126</v>
      </c>
      <c r="N16" s="21">
        <f t="shared" ref="N16" si="10">N17*B16</f>
        <v>24</v>
      </c>
      <c r="O16" s="20"/>
      <c r="P16" s="20"/>
      <c r="Q16" s="20"/>
      <c r="R16" s="20"/>
      <c r="S16" s="21">
        <f t="shared" si="1"/>
        <v>171</v>
      </c>
      <c r="W16">
        <v>36</v>
      </c>
      <c r="X16">
        <f t="shared" si="4"/>
        <v>44</v>
      </c>
      <c r="Y16" s="20">
        <v>57</v>
      </c>
      <c r="Z16" s="22"/>
    </row>
    <row r="17" spans="1:26">
      <c r="B17">
        <v>1</v>
      </c>
      <c r="C17" t="s">
        <v>905</v>
      </c>
      <c r="F17" s="164"/>
      <c r="I17" s="161"/>
      <c r="J17" s="2" t="s">
        <v>20</v>
      </c>
      <c r="L17" s="21">
        <v>7</v>
      </c>
      <c r="M17" s="21">
        <f t="shared" si="0"/>
        <v>42</v>
      </c>
      <c r="N17" s="21">
        <v>8</v>
      </c>
      <c r="O17" s="20"/>
      <c r="P17" s="20"/>
      <c r="Q17" s="20"/>
      <c r="R17" s="20"/>
      <c r="S17" s="21">
        <f t="shared" si="1"/>
        <v>57</v>
      </c>
      <c r="W17">
        <v>36</v>
      </c>
      <c r="X17">
        <f t="shared" si="4"/>
        <v>44</v>
      </c>
      <c r="Y17" s="20">
        <v>57</v>
      </c>
      <c r="Z17" s="22"/>
    </row>
    <row r="18" spans="1:26">
      <c r="B18">
        <v>3</v>
      </c>
      <c r="C18" t="s">
        <v>1441</v>
      </c>
      <c r="D18" t="s">
        <v>903</v>
      </c>
      <c r="F18" s="164" t="s">
        <v>2058</v>
      </c>
      <c r="G18" s="64" t="s">
        <v>906</v>
      </c>
      <c r="I18" s="161" t="s">
        <v>2067</v>
      </c>
      <c r="J18" s="2" t="s">
        <v>1113</v>
      </c>
      <c r="L18" s="21">
        <f t="shared" ref="L18" si="11">L19*B18</f>
        <v>21</v>
      </c>
      <c r="M18" s="21">
        <f t="shared" si="0"/>
        <v>102</v>
      </c>
      <c r="N18" s="21">
        <f t="shared" ref="N18" si="12">N19*B18</f>
        <v>24</v>
      </c>
      <c r="O18" s="20"/>
      <c r="P18" s="20"/>
      <c r="Q18" s="20"/>
      <c r="R18" s="20"/>
      <c r="S18" s="21">
        <f t="shared" si="1"/>
        <v>147</v>
      </c>
      <c r="W18">
        <v>29</v>
      </c>
      <c r="X18">
        <f t="shared" si="4"/>
        <v>37</v>
      </c>
      <c r="Y18" s="20">
        <v>49</v>
      </c>
      <c r="Z18" s="22"/>
    </row>
    <row r="19" spans="1:26">
      <c r="B19">
        <v>1</v>
      </c>
      <c r="C19" t="s">
        <v>907</v>
      </c>
      <c r="F19" s="164"/>
      <c r="I19" s="161"/>
      <c r="J19" s="2" t="s">
        <v>20</v>
      </c>
      <c r="L19" s="21">
        <v>7</v>
      </c>
      <c r="M19" s="21">
        <f t="shared" si="0"/>
        <v>34</v>
      </c>
      <c r="N19" s="21">
        <v>8</v>
      </c>
      <c r="O19" s="20"/>
      <c r="P19" s="20"/>
      <c r="Q19" s="20"/>
      <c r="R19" s="20"/>
      <c r="S19" s="21">
        <f t="shared" si="1"/>
        <v>49</v>
      </c>
      <c r="W19">
        <v>29</v>
      </c>
      <c r="X19">
        <f t="shared" si="4"/>
        <v>37</v>
      </c>
      <c r="Y19" s="20">
        <v>49</v>
      </c>
      <c r="Z19" s="22"/>
    </row>
    <row r="20" spans="1:26">
      <c r="A20" s="42"/>
      <c r="B20" s="42">
        <v>2</v>
      </c>
      <c r="C20" s="42" t="s">
        <v>1750</v>
      </c>
      <c r="D20" s="42" t="s">
        <v>908</v>
      </c>
      <c r="E20" s="42"/>
      <c r="F20" s="165" t="s">
        <v>2058</v>
      </c>
      <c r="G20" s="67" t="s">
        <v>909</v>
      </c>
      <c r="H20" s="42"/>
      <c r="I20" s="161" t="s">
        <v>2068</v>
      </c>
      <c r="J20" s="18" t="s">
        <v>1113</v>
      </c>
      <c r="K20" s="21">
        <f>K21*B20</f>
        <v>8</v>
      </c>
      <c r="L20" s="21">
        <f t="shared" ref="L20" si="13">L21*B20</f>
        <v>12</v>
      </c>
      <c r="M20" s="21">
        <f t="shared" si="0"/>
        <v>114</v>
      </c>
      <c r="N20" s="21">
        <f t="shared" ref="N20" si="14">N21*B20</f>
        <v>16</v>
      </c>
      <c r="O20" s="20"/>
      <c r="P20" s="20"/>
      <c r="Q20" s="20"/>
      <c r="R20" s="20"/>
      <c r="S20" s="21">
        <f t="shared" si="1"/>
        <v>150</v>
      </c>
      <c r="W20">
        <v>50</v>
      </c>
      <c r="X20">
        <f t="shared" si="4"/>
        <v>58</v>
      </c>
      <c r="Y20" s="20">
        <v>75</v>
      </c>
      <c r="Z20" s="22"/>
    </row>
    <row r="21" spans="1:26">
      <c r="A21" s="42"/>
      <c r="B21" s="42">
        <v>1</v>
      </c>
      <c r="C21" s="42" t="s">
        <v>1751</v>
      </c>
      <c r="D21" s="42"/>
      <c r="E21" s="42"/>
      <c r="F21" s="165"/>
      <c r="G21" s="67"/>
      <c r="H21" s="42"/>
      <c r="I21" s="161"/>
      <c r="J21" s="18" t="s">
        <v>20</v>
      </c>
      <c r="K21">
        <v>4</v>
      </c>
      <c r="L21" s="21">
        <v>6</v>
      </c>
      <c r="M21" s="21">
        <f t="shared" si="0"/>
        <v>57</v>
      </c>
      <c r="N21" s="21">
        <v>8</v>
      </c>
      <c r="O21" s="20"/>
      <c r="P21" s="20"/>
      <c r="Q21" s="20"/>
      <c r="R21" s="20"/>
      <c r="S21" s="21">
        <f t="shared" si="1"/>
        <v>75</v>
      </c>
      <c r="W21">
        <v>50</v>
      </c>
      <c r="X21">
        <f t="shared" si="4"/>
        <v>58</v>
      </c>
      <c r="Y21" s="20">
        <v>75</v>
      </c>
      <c r="Z21" s="22"/>
    </row>
    <row r="22" spans="1:26">
      <c r="A22" s="42" t="s">
        <v>153</v>
      </c>
      <c r="B22" s="42">
        <v>2</v>
      </c>
      <c r="C22" s="42" t="s">
        <v>2212</v>
      </c>
      <c r="D22" s="42" t="s">
        <v>908</v>
      </c>
      <c r="E22" s="42"/>
      <c r="F22" s="165" t="s">
        <v>2058</v>
      </c>
      <c r="G22" s="67" t="s">
        <v>2210</v>
      </c>
      <c r="H22" s="42"/>
      <c r="I22" s="161" t="s">
        <v>2058</v>
      </c>
      <c r="J22" s="18" t="s">
        <v>1113</v>
      </c>
      <c r="K22" s="21">
        <f>K23*B22</f>
        <v>8</v>
      </c>
      <c r="L22" s="21">
        <f>L23*B22</f>
        <v>8</v>
      </c>
      <c r="M22" s="21">
        <f t="shared" si="0"/>
        <v>0</v>
      </c>
      <c r="N22" s="21">
        <f>N23*B22</f>
        <v>16</v>
      </c>
      <c r="O22" s="20"/>
      <c r="P22" s="20"/>
      <c r="Q22" s="20"/>
      <c r="R22" s="20"/>
      <c r="S22" s="21">
        <f t="shared" si="1"/>
        <v>32</v>
      </c>
      <c r="W22">
        <v>4</v>
      </c>
      <c r="X22">
        <f>W22+8</f>
        <v>12</v>
      </c>
      <c r="Y22" s="20">
        <v>16</v>
      </c>
      <c r="Z22" s="22"/>
    </row>
    <row r="23" spans="1:26">
      <c r="A23" s="42"/>
      <c r="B23" s="42">
        <v>1</v>
      </c>
      <c r="C23" s="42" t="s">
        <v>2213</v>
      </c>
      <c r="D23" s="42"/>
      <c r="E23" s="42"/>
      <c r="F23" s="165"/>
      <c r="G23" s="67"/>
      <c r="H23" s="42"/>
      <c r="I23" s="161"/>
      <c r="J23" s="18" t="s">
        <v>20</v>
      </c>
      <c r="K23">
        <v>4</v>
      </c>
      <c r="L23" s="21">
        <v>4</v>
      </c>
      <c r="M23" s="21">
        <f t="shared" si="0"/>
        <v>0</v>
      </c>
      <c r="N23" s="21">
        <v>8</v>
      </c>
      <c r="O23" s="20"/>
      <c r="P23" s="20"/>
      <c r="Q23" s="20"/>
      <c r="R23" s="20"/>
      <c r="S23" s="21">
        <f t="shared" si="1"/>
        <v>16</v>
      </c>
      <c r="W23">
        <v>4</v>
      </c>
      <c r="X23">
        <f>W23+8</f>
        <v>12</v>
      </c>
      <c r="Y23" s="20">
        <v>16</v>
      </c>
      <c r="Z23" s="22"/>
    </row>
    <row r="24" spans="1:26">
      <c r="B24">
        <v>3</v>
      </c>
      <c r="C24" s="22" t="s">
        <v>2214</v>
      </c>
      <c r="D24" s="22" t="s">
        <v>908</v>
      </c>
      <c r="F24" s="164" t="s">
        <v>2058</v>
      </c>
      <c r="G24" s="64" t="s">
        <v>910</v>
      </c>
      <c r="I24" s="161" t="s">
        <v>2059</v>
      </c>
      <c r="J24" s="2" t="s">
        <v>1113</v>
      </c>
      <c r="K24" s="21">
        <f>K25*B24</f>
        <v>12</v>
      </c>
      <c r="L24" s="21">
        <f t="shared" ref="L24" si="15">L25*B24</f>
        <v>9</v>
      </c>
      <c r="M24" s="21">
        <f t="shared" si="0"/>
        <v>33</v>
      </c>
      <c r="N24" s="21">
        <f t="shared" ref="N24" si="16">N25*B24</f>
        <v>24</v>
      </c>
      <c r="O24" s="20"/>
      <c r="P24" s="20"/>
      <c r="Q24" s="20"/>
      <c r="R24" s="20"/>
      <c r="S24" s="21">
        <f t="shared" si="1"/>
        <v>78</v>
      </c>
      <c r="W24">
        <v>11</v>
      </c>
      <c r="X24">
        <f t="shared" si="4"/>
        <v>19</v>
      </c>
      <c r="Y24" s="20">
        <v>26</v>
      </c>
      <c r="Z24" s="22"/>
    </row>
    <row r="25" spans="1:26">
      <c r="B25">
        <v>1</v>
      </c>
      <c r="C25" s="22" t="s">
        <v>2215</v>
      </c>
      <c r="F25" s="164"/>
      <c r="I25" s="161"/>
      <c r="J25" s="2" t="s">
        <v>20</v>
      </c>
      <c r="K25">
        <v>4</v>
      </c>
      <c r="L25" s="21">
        <v>3</v>
      </c>
      <c r="M25" s="21">
        <f t="shared" si="0"/>
        <v>11</v>
      </c>
      <c r="N25" s="21">
        <v>8</v>
      </c>
      <c r="O25" s="20"/>
      <c r="P25" s="20"/>
      <c r="Q25" s="20"/>
      <c r="R25" s="20"/>
      <c r="S25" s="21">
        <f t="shared" si="1"/>
        <v>26</v>
      </c>
      <c r="W25">
        <v>11</v>
      </c>
      <c r="X25">
        <f t="shared" si="4"/>
        <v>19</v>
      </c>
      <c r="Y25" s="20">
        <v>26</v>
      </c>
      <c r="Z25" s="22"/>
    </row>
    <row r="26" spans="1:26" s="22" customFormat="1">
      <c r="A26" s="38"/>
      <c r="B26" s="22">
        <v>1</v>
      </c>
      <c r="C26" s="38" t="s">
        <v>1748</v>
      </c>
      <c r="D26" s="38" t="s">
        <v>912</v>
      </c>
      <c r="F26" s="164" t="s">
        <v>2057</v>
      </c>
      <c r="G26" s="22" t="s">
        <v>1609</v>
      </c>
      <c r="I26" s="161" t="s">
        <v>2057</v>
      </c>
      <c r="J26" s="15" t="s">
        <v>1113</v>
      </c>
      <c r="K26" s="93"/>
      <c r="L26" s="122"/>
      <c r="M26" s="122">
        <f t="shared" ref="M26:M27" si="17">S26-K26-L26-N26</f>
        <v>7</v>
      </c>
      <c r="N26" s="122">
        <v>8</v>
      </c>
      <c r="O26" s="93"/>
      <c r="P26" s="93"/>
      <c r="Q26" s="93"/>
      <c r="R26" s="93"/>
      <c r="S26" s="122">
        <f>Y26*B26</f>
        <v>15</v>
      </c>
      <c r="W26" s="22">
        <v>5</v>
      </c>
      <c r="X26" s="22">
        <f t="shared" ref="X26:X27" si="18">W26+8</f>
        <v>13</v>
      </c>
      <c r="Y26" s="22">
        <v>15</v>
      </c>
    </row>
    <row r="27" spans="1:26" s="22" customFormat="1">
      <c r="A27" s="38"/>
      <c r="B27" s="22">
        <v>1</v>
      </c>
      <c r="C27" s="38" t="s">
        <v>1749</v>
      </c>
      <c r="D27" s="38" t="s">
        <v>914</v>
      </c>
      <c r="F27" s="166" t="s">
        <v>2058</v>
      </c>
      <c r="G27" s="22" t="s">
        <v>1609</v>
      </c>
      <c r="I27" s="161" t="s">
        <v>2058</v>
      </c>
      <c r="J27" s="15" t="s">
        <v>1113</v>
      </c>
      <c r="K27" s="93"/>
      <c r="L27" s="122"/>
      <c r="M27" s="122">
        <f t="shared" si="17"/>
        <v>7</v>
      </c>
      <c r="N27" s="122">
        <v>8</v>
      </c>
      <c r="O27" s="93"/>
      <c r="P27" s="93"/>
      <c r="Q27" s="93"/>
      <c r="R27" s="93"/>
      <c r="S27" s="122">
        <f>Y27*B27</f>
        <v>15</v>
      </c>
      <c r="W27" s="22">
        <v>5</v>
      </c>
      <c r="X27" s="22">
        <f t="shared" si="18"/>
        <v>13</v>
      </c>
      <c r="Y27" s="22">
        <v>15</v>
      </c>
    </row>
    <row r="28" spans="1:26">
      <c r="B28" s="42">
        <v>3</v>
      </c>
      <c r="C28" t="s">
        <v>1442</v>
      </c>
      <c r="D28" t="s">
        <v>911</v>
      </c>
      <c r="F28" s="164" t="s">
        <v>2057</v>
      </c>
      <c r="G28" s="64" t="s">
        <v>912</v>
      </c>
      <c r="I28" s="161" t="s">
        <v>2057</v>
      </c>
      <c r="J28" s="15" t="s">
        <v>1595</v>
      </c>
      <c r="L28" s="21"/>
      <c r="M28" s="21"/>
      <c r="N28" s="21">
        <f>S28</f>
        <v>6</v>
      </c>
      <c r="O28" s="20"/>
      <c r="P28" s="20"/>
      <c r="Q28" s="20"/>
      <c r="R28" s="20"/>
      <c r="S28" s="21">
        <f t="shared" si="1"/>
        <v>6</v>
      </c>
      <c r="W28" s="19"/>
      <c r="X28" s="19"/>
      <c r="Y28" s="20">
        <v>2</v>
      </c>
      <c r="Z28" s="22"/>
    </row>
    <row r="29" spans="1:26">
      <c r="B29" s="42">
        <v>3</v>
      </c>
      <c r="C29" t="s">
        <v>2211</v>
      </c>
      <c r="D29" t="s">
        <v>913</v>
      </c>
      <c r="F29" s="164" t="s">
        <v>2058</v>
      </c>
      <c r="G29" s="64" t="s">
        <v>914</v>
      </c>
      <c r="I29" s="161" t="s">
        <v>2058</v>
      </c>
      <c r="J29" s="15" t="s">
        <v>1595</v>
      </c>
      <c r="L29" s="21"/>
      <c r="M29" s="21"/>
      <c r="N29" s="21">
        <f t="shared" ref="N29:N37" si="19">S29</f>
        <v>9</v>
      </c>
      <c r="O29" s="20"/>
      <c r="P29" s="20"/>
      <c r="Q29" s="20"/>
      <c r="R29" s="20"/>
      <c r="S29" s="21">
        <f t="shared" si="1"/>
        <v>9</v>
      </c>
      <c r="W29" s="19"/>
      <c r="X29" s="19"/>
      <c r="Y29" s="20">
        <v>3</v>
      </c>
      <c r="Z29" s="22"/>
    </row>
    <row r="30" spans="1:26">
      <c r="B30" s="42">
        <v>1</v>
      </c>
      <c r="C30" t="s">
        <v>1094</v>
      </c>
      <c r="D30" t="s">
        <v>857</v>
      </c>
      <c r="F30" s="164" t="s">
        <v>2057</v>
      </c>
      <c r="G30" s="64" t="s">
        <v>1676</v>
      </c>
      <c r="I30" s="161" t="s">
        <v>2057</v>
      </c>
      <c r="J30" s="2" t="s">
        <v>20</v>
      </c>
      <c r="L30" s="21"/>
      <c r="M30" s="21"/>
      <c r="N30" s="21">
        <f t="shared" si="19"/>
        <v>2</v>
      </c>
      <c r="O30" s="20"/>
      <c r="P30" s="20"/>
      <c r="Q30" s="20"/>
      <c r="R30" s="20"/>
      <c r="S30" s="21">
        <f t="shared" si="1"/>
        <v>2</v>
      </c>
      <c r="Y30" s="20">
        <v>2</v>
      </c>
      <c r="Z30" s="22"/>
    </row>
    <row r="31" spans="1:26">
      <c r="B31" s="42">
        <v>1</v>
      </c>
      <c r="C31" t="s">
        <v>1096</v>
      </c>
      <c r="D31" t="s">
        <v>858</v>
      </c>
      <c r="F31" s="164" t="s">
        <v>2058</v>
      </c>
      <c r="G31" s="64" t="s">
        <v>1677</v>
      </c>
      <c r="I31" s="161" t="s">
        <v>2058</v>
      </c>
      <c r="J31" s="2" t="s">
        <v>20</v>
      </c>
      <c r="L31" s="21"/>
      <c r="M31" s="21"/>
      <c r="N31" s="21">
        <f t="shared" si="19"/>
        <v>3</v>
      </c>
      <c r="O31" s="20"/>
      <c r="P31" s="20"/>
      <c r="Q31" s="20"/>
      <c r="R31" s="20"/>
      <c r="S31" s="21">
        <f t="shared" si="1"/>
        <v>3</v>
      </c>
      <c r="Y31" s="20">
        <v>3</v>
      </c>
      <c r="Z31" s="22"/>
    </row>
    <row r="32" spans="1:26">
      <c r="B32" s="42">
        <v>1</v>
      </c>
      <c r="C32" t="s">
        <v>859</v>
      </c>
      <c r="D32" t="s">
        <v>860</v>
      </c>
      <c r="F32" s="164" t="s">
        <v>2057</v>
      </c>
      <c r="G32" s="64" t="s">
        <v>861</v>
      </c>
      <c r="I32" s="161" t="s">
        <v>2057</v>
      </c>
      <c r="J32" s="2" t="s">
        <v>20</v>
      </c>
      <c r="L32" s="21"/>
      <c r="M32" s="21"/>
      <c r="N32" s="21">
        <f t="shared" si="19"/>
        <v>2</v>
      </c>
      <c r="O32" s="20"/>
      <c r="P32" s="20"/>
      <c r="Q32" s="20"/>
      <c r="R32" s="20"/>
      <c r="S32" s="21">
        <f t="shared" si="1"/>
        <v>2</v>
      </c>
      <c r="Y32" s="20">
        <v>2</v>
      </c>
      <c r="Z32" s="22"/>
    </row>
    <row r="33" spans="2:26">
      <c r="B33" s="42">
        <v>1</v>
      </c>
      <c r="C33" t="s">
        <v>862</v>
      </c>
      <c r="D33" t="s">
        <v>863</v>
      </c>
      <c r="F33" s="164" t="s">
        <v>2058</v>
      </c>
      <c r="G33" s="64" t="s">
        <v>864</v>
      </c>
      <c r="I33" s="161" t="s">
        <v>2058</v>
      </c>
      <c r="J33" s="2" t="s">
        <v>20</v>
      </c>
      <c r="L33" s="21"/>
      <c r="M33" s="21"/>
      <c r="N33" s="21">
        <f t="shared" si="19"/>
        <v>2</v>
      </c>
      <c r="O33" s="20"/>
      <c r="P33" s="20"/>
      <c r="Q33" s="20"/>
      <c r="R33" s="20"/>
      <c r="S33" s="21">
        <f t="shared" si="1"/>
        <v>2</v>
      </c>
      <c r="Y33" s="20">
        <v>2</v>
      </c>
      <c r="Z33" s="22"/>
    </row>
    <row r="34" spans="2:26">
      <c r="B34" s="42">
        <v>3</v>
      </c>
      <c r="C34" t="s">
        <v>1678</v>
      </c>
      <c r="D34" t="s">
        <v>1676</v>
      </c>
      <c r="F34" s="164" t="s">
        <v>2057</v>
      </c>
      <c r="G34" s="64" t="s">
        <v>834</v>
      </c>
      <c r="I34" s="161" t="s">
        <v>2057</v>
      </c>
      <c r="J34" s="2" t="s">
        <v>20</v>
      </c>
      <c r="L34" s="21"/>
      <c r="M34" s="21"/>
      <c r="N34" s="21">
        <f t="shared" si="19"/>
        <v>6</v>
      </c>
      <c r="O34" s="20"/>
      <c r="P34" s="20"/>
      <c r="Q34" s="20"/>
      <c r="R34" s="20"/>
      <c r="S34" s="21">
        <f t="shared" si="1"/>
        <v>6</v>
      </c>
      <c r="Y34" s="20">
        <v>2</v>
      </c>
      <c r="Z34" s="22"/>
    </row>
    <row r="35" spans="2:26">
      <c r="B35" s="42">
        <v>2</v>
      </c>
      <c r="C35" t="s">
        <v>1425</v>
      </c>
      <c r="D35" t="s">
        <v>1676</v>
      </c>
      <c r="F35" s="164" t="s">
        <v>2057</v>
      </c>
      <c r="G35" s="64" t="s">
        <v>841</v>
      </c>
      <c r="I35" s="161" t="s">
        <v>2057</v>
      </c>
      <c r="J35" s="2" t="s">
        <v>20</v>
      </c>
      <c r="L35" s="21"/>
      <c r="M35" s="21"/>
      <c r="N35" s="21">
        <f t="shared" si="19"/>
        <v>4</v>
      </c>
      <c r="O35" s="20"/>
      <c r="P35" s="20"/>
      <c r="Q35" s="20"/>
      <c r="R35" s="20"/>
      <c r="S35" s="21">
        <f t="shared" si="1"/>
        <v>4</v>
      </c>
      <c r="Y35" s="20">
        <v>2</v>
      </c>
      <c r="Z35" s="22"/>
    </row>
    <row r="36" spans="2:26">
      <c r="B36" s="42">
        <v>2</v>
      </c>
      <c r="C36" t="s">
        <v>1426</v>
      </c>
      <c r="D36" t="s">
        <v>1677</v>
      </c>
      <c r="F36" s="164" t="s">
        <v>2058</v>
      </c>
      <c r="G36" s="64" t="s">
        <v>845</v>
      </c>
      <c r="I36" s="161" t="s">
        <v>2058</v>
      </c>
      <c r="J36" s="2" t="s">
        <v>20</v>
      </c>
      <c r="L36" s="21"/>
      <c r="M36" s="21"/>
      <c r="N36" s="21">
        <f t="shared" si="19"/>
        <v>4</v>
      </c>
      <c r="O36" s="20"/>
      <c r="P36" s="20"/>
      <c r="Q36" s="20"/>
      <c r="R36" s="20"/>
      <c r="S36" s="21">
        <f t="shared" si="1"/>
        <v>4</v>
      </c>
      <c r="Y36" s="20">
        <v>2</v>
      </c>
      <c r="Z36" s="22"/>
    </row>
    <row r="37" spans="2:26">
      <c r="B37" s="42">
        <v>3</v>
      </c>
      <c r="C37" t="s">
        <v>2200</v>
      </c>
      <c r="D37" t="s">
        <v>1677</v>
      </c>
      <c r="F37" s="164" t="s">
        <v>2058</v>
      </c>
      <c r="G37" s="64" t="s">
        <v>850</v>
      </c>
      <c r="I37" s="161" t="s">
        <v>2058</v>
      </c>
      <c r="J37" s="2" t="s">
        <v>20</v>
      </c>
      <c r="L37" s="21"/>
      <c r="M37" s="21"/>
      <c r="N37" s="21">
        <f t="shared" si="19"/>
        <v>6</v>
      </c>
      <c r="O37" s="20"/>
      <c r="P37" s="20"/>
      <c r="Q37" s="20"/>
      <c r="R37" s="20"/>
      <c r="S37" s="21">
        <f t="shared" si="1"/>
        <v>6</v>
      </c>
      <c r="Y37" s="20">
        <v>2</v>
      </c>
      <c r="Z37" s="22"/>
    </row>
    <row r="38" spans="2:26">
      <c r="J38" s="18" t="s">
        <v>1113</v>
      </c>
      <c r="K38" s="47">
        <f t="shared" ref="K38:S38" si="20">SUMIF($J$6:$J$37,$J$38,K6:K37)</f>
        <v>48</v>
      </c>
      <c r="L38" s="47">
        <f t="shared" si="20"/>
        <v>150</v>
      </c>
      <c r="M38" s="47">
        <f t="shared" si="20"/>
        <v>583</v>
      </c>
      <c r="N38" s="47">
        <f t="shared" si="20"/>
        <v>224</v>
      </c>
      <c r="O38" s="47">
        <f t="shared" si="20"/>
        <v>0</v>
      </c>
      <c r="P38" s="47">
        <f t="shared" si="20"/>
        <v>0</v>
      </c>
      <c r="Q38" s="47">
        <f t="shared" si="20"/>
        <v>0</v>
      </c>
      <c r="R38" s="47">
        <f t="shared" si="20"/>
        <v>0</v>
      </c>
      <c r="S38" s="47">
        <f t="shared" si="20"/>
        <v>1005</v>
      </c>
      <c r="T38" s="39"/>
    </row>
    <row r="39" spans="2:26">
      <c r="J39" s="18" t="s">
        <v>20</v>
      </c>
      <c r="K39" s="47">
        <f t="shared" ref="K39:S39" si="21">SUMIF($J$6:$J$37,$J$39,K6:K37)</f>
        <v>20</v>
      </c>
      <c r="L39" s="47">
        <f t="shared" si="21"/>
        <v>58</v>
      </c>
      <c r="M39" s="47">
        <f t="shared" si="21"/>
        <v>213</v>
      </c>
      <c r="N39" s="47">
        <f t="shared" si="21"/>
        <v>109</v>
      </c>
      <c r="O39" s="47">
        <f t="shared" si="21"/>
        <v>0</v>
      </c>
      <c r="P39" s="47">
        <f t="shared" si="21"/>
        <v>0</v>
      </c>
      <c r="Q39" s="47">
        <f t="shared" si="21"/>
        <v>0</v>
      </c>
      <c r="R39" s="47">
        <f t="shared" si="21"/>
        <v>0</v>
      </c>
      <c r="S39" s="47">
        <f t="shared" si="21"/>
        <v>400</v>
      </c>
      <c r="T39" s="39"/>
    </row>
    <row r="40" spans="2:26">
      <c r="J40" s="123" t="s">
        <v>1595</v>
      </c>
      <c r="K40" s="47">
        <f t="shared" ref="K40:S40" si="22">SUMIF($J$6:$J$37,$J$40,K6:K37)</f>
        <v>0</v>
      </c>
      <c r="L40" s="47">
        <f t="shared" si="22"/>
        <v>0</v>
      </c>
      <c r="M40" s="47">
        <f t="shared" si="22"/>
        <v>0</v>
      </c>
      <c r="N40" s="47">
        <f t="shared" si="22"/>
        <v>15</v>
      </c>
      <c r="O40" s="47">
        <f t="shared" si="22"/>
        <v>0</v>
      </c>
      <c r="P40" s="47">
        <f t="shared" si="22"/>
        <v>0</v>
      </c>
      <c r="Q40" s="47">
        <f t="shared" si="22"/>
        <v>0</v>
      </c>
      <c r="R40" s="47">
        <f t="shared" si="22"/>
        <v>0</v>
      </c>
      <c r="S40" s="47">
        <f t="shared" si="22"/>
        <v>15</v>
      </c>
      <c r="T40" s="39"/>
    </row>
    <row r="41" spans="2:26">
      <c r="J41" s="55"/>
      <c r="K41" s="38"/>
      <c r="L41" s="38"/>
      <c r="M41" s="38"/>
      <c r="N41" s="38"/>
      <c r="O41" s="38"/>
      <c r="P41" s="38"/>
      <c r="Q41" s="38"/>
      <c r="R41" s="38"/>
      <c r="S41" s="38"/>
    </row>
    <row r="42" spans="2:26">
      <c r="J42" s="55"/>
      <c r="K42" s="38"/>
      <c r="L42" s="38"/>
      <c r="M42" s="38"/>
      <c r="N42" s="38"/>
      <c r="O42" s="38"/>
      <c r="P42" s="38"/>
      <c r="Q42" s="38"/>
      <c r="R42" s="38"/>
      <c r="S42" s="38"/>
    </row>
    <row r="43" spans="2:26">
      <c r="J43" s="55"/>
      <c r="K43" s="38"/>
      <c r="L43" s="38"/>
      <c r="M43" s="38"/>
      <c r="N43" s="38"/>
      <c r="O43" s="38"/>
      <c r="P43" s="38"/>
      <c r="Q43" s="38"/>
      <c r="R43" s="38"/>
      <c r="S43" s="38"/>
      <c r="T43" s="64"/>
    </row>
    <row r="44" spans="2:26">
      <c r="J44" s="55"/>
      <c r="K44" s="38"/>
      <c r="L44" s="38"/>
      <c r="M44" s="38"/>
      <c r="N44" s="38"/>
      <c r="O44" s="38"/>
      <c r="P44" s="38"/>
      <c r="Q44" s="38"/>
      <c r="R44" s="38"/>
      <c r="S44" s="38"/>
      <c r="T44" s="64"/>
    </row>
    <row r="45" spans="2:26">
      <c r="J45" s="55"/>
      <c r="K45" s="38"/>
      <c r="L45" s="38"/>
      <c r="M45" s="38"/>
      <c r="N45" s="38"/>
      <c r="O45" s="38"/>
      <c r="P45" s="38"/>
      <c r="Q45" s="38"/>
      <c r="R45" s="38"/>
      <c r="S45" s="38"/>
      <c r="T45" s="64"/>
    </row>
    <row r="46" spans="2:26">
      <c r="J46" s="55"/>
      <c r="K46" s="38"/>
      <c r="L46" s="38"/>
      <c r="M46" s="38"/>
      <c r="N46" s="38"/>
      <c r="O46" s="38"/>
      <c r="P46" s="38"/>
      <c r="Q46" s="38"/>
      <c r="R46" s="38"/>
      <c r="S46" s="38"/>
      <c r="T46" s="64"/>
    </row>
    <row r="47" spans="2:26">
      <c r="J47" s="38"/>
      <c r="K47" s="38"/>
      <c r="L47" s="38"/>
      <c r="M47" s="38"/>
      <c r="N47" s="38"/>
      <c r="O47" s="38"/>
      <c r="P47" s="38"/>
      <c r="Q47" s="38"/>
      <c r="R47" s="38"/>
      <c r="S47" s="38"/>
    </row>
    <row r="48" spans="2:26">
      <c r="B48">
        <f>SUM(B6:B37)</f>
        <v>58</v>
      </c>
    </row>
    <row r="50" spans="1:9">
      <c r="A50" t="s">
        <v>1109</v>
      </c>
      <c r="B50">
        <f>B48*2+SUM(B6:B25)</f>
        <v>152</v>
      </c>
    </row>
    <row r="51" spans="1:9">
      <c r="A51" t="s">
        <v>1110</v>
      </c>
      <c r="B51">
        <f>(SUM(B6,B8,B10,B12,B14,B16,B18,B20,B22,B24,B26:B29))*2</f>
        <v>68</v>
      </c>
    </row>
    <row r="52" spans="1:9" ht="45">
      <c r="A52" s="132" t="s">
        <v>1794</v>
      </c>
      <c r="B52">
        <f>(SUM(B4,B6,B8,B10,B12,B14,B16,B18,B20,B22,B24:B25)*4)+(SUM(B5,B7,B9,B11,B13,B15,B17,B19,B21,B23))+(SUM(B26:B27))+(SUM(B28:B37)*2)</f>
        <v>159</v>
      </c>
    </row>
    <row r="53" spans="1:9" ht="90">
      <c r="A53" s="132" t="s">
        <v>2125</v>
      </c>
      <c r="B53" s="184" t="e">
        <f>(SUM(#REF!))*2</f>
        <v>#REF!</v>
      </c>
      <c r="I53"/>
    </row>
  </sheetData>
  <mergeCells count="19">
    <mergeCell ref="G1:I2"/>
    <mergeCell ref="J1:J4"/>
    <mergeCell ref="K1:R2"/>
    <mergeCell ref="S1:S4"/>
    <mergeCell ref="D3:D4"/>
    <mergeCell ref="E3:E4"/>
    <mergeCell ref="F3:F4"/>
    <mergeCell ref="G3:G4"/>
    <mergeCell ref="H3:H4"/>
    <mergeCell ref="P3:P4"/>
    <mergeCell ref="Q3:Q4"/>
    <mergeCell ref="R3:R4"/>
    <mergeCell ref="I3:I4"/>
    <mergeCell ref="K3:K4"/>
    <mergeCell ref="L3:L4"/>
    <mergeCell ref="M3:M4"/>
    <mergeCell ref="N3:N4"/>
    <mergeCell ref="O3:O4"/>
    <mergeCell ref="D1:F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B200"/>
  <sheetViews>
    <sheetView zoomScale="70" zoomScaleNormal="70" workbookViewId="0">
      <pane ySplit="5" topLeftCell="A112" activePane="bottomLeft" state="frozen"/>
      <selection pane="bottomLeft" activeCell="L144" sqref="L144"/>
    </sheetView>
  </sheetViews>
  <sheetFormatPr defaultRowHeight="15"/>
  <cols>
    <col min="1" max="1" width="15.140625" customWidth="1"/>
    <col min="2" max="2" width="12" style="1" customWidth="1"/>
    <col min="3" max="3" width="28.85546875" style="1" customWidth="1"/>
    <col min="4" max="4" width="20.85546875" style="1" bestFit="1" customWidth="1"/>
    <col min="5" max="5" width="5.5703125" style="1" bestFit="1" customWidth="1"/>
    <col min="6" max="6" width="11.5703125" style="1" bestFit="1" customWidth="1"/>
    <col min="7" max="7" width="25.140625" style="1" bestFit="1" customWidth="1"/>
    <col min="8" max="8" width="5.5703125" style="1" bestFit="1" customWidth="1"/>
    <col min="9" max="9" width="22" style="1" customWidth="1"/>
    <col min="10" max="10" width="41.85546875" style="1" customWidth="1"/>
    <col min="11" max="11" width="15.42578125" style="1" bestFit="1" customWidth="1"/>
    <col min="12" max="12" width="12.85546875" style="1" bestFit="1" customWidth="1"/>
    <col min="13" max="13" width="7.42578125" style="1" bestFit="1" customWidth="1"/>
    <col min="14" max="14" width="22.28515625" style="24" bestFit="1" customWidth="1"/>
    <col min="15" max="18" width="2.28515625" style="1" bestFit="1" customWidth="1"/>
    <col min="19" max="19" width="23.5703125" style="24" bestFit="1" customWidth="1"/>
    <col min="20" max="20" width="9.7109375" style="1" customWidth="1"/>
    <col min="21" max="22" width="9.140625" style="1"/>
    <col min="23" max="23" width="11.7109375" style="1" customWidth="1"/>
    <col min="24" max="24" width="10.7109375" style="1" customWidth="1"/>
    <col min="25" max="26" width="14" style="22" customWidth="1"/>
  </cols>
  <sheetData>
    <row r="1" spans="2:28" ht="15.75" thickBot="1"/>
    <row r="2" spans="2:28" ht="15.75" thickTop="1">
      <c r="C2" s="6" t="s">
        <v>1</v>
      </c>
      <c r="D2" s="325" t="s">
        <v>2</v>
      </c>
      <c r="E2" s="326"/>
      <c r="F2" s="327"/>
      <c r="G2" s="325" t="s">
        <v>3</v>
      </c>
      <c r="H2" s="326"/>
      <c r="I2" s="327"/>
      <c r="J2" s="331" t="s">
        <v>4</v>
      </c>
      <c r="K2" s="325"/>
      <c r="L2" s="326"/>
      <c r="M2" s="326"/>
      <c r="N2" s="326"/>
      <c r="O2" s="326"/>
      <c r="P2" s="326"/>
      <c r="Q2" s="326"/>
      <c r="R2" s="327"/>
      <c r="S2" s="337" t="s">
        <v>0</v>
      </c>
      <c r="W2" s="4"/>
      <c r="X2" s="4"/>
    </row>
    <row r="3" spans="2:28" ht="15.75" thickBot="1">
      <c r="C3" s="8" t="s">
        <v>5</v>
      </c>
      <c r="D3" s="328"/>
      <c r="E3" s="329"/>
      <c r="F3" s="330"/>
      <c r="G3" s="328"/>
      <c r="H3" s="329"/>
      <c r="I3" s="330"/>
      <c r="J3" s="332"/>
      <c r="K3" s="333"/>
      <c r="L3" s="334"/>
      <c r="M3" s="334"/>
      <c r="N3" s="334"/>
      <c r="O3" s="334"/>
      <c r="P3" s="334"/>
      <c r="Q3" s="334"/>
      <c r="R3" s="335"/>
      <c r="S3" s="338"/>
      <c r="W3" s="5"/>
      <c r="X3" s="5"/>
    </row>
    <row r="4" spans="2:28" ht="26.25" thickTop="1">
      <c r="B4" s="9" t="s">
        <v>6</v>
      </c>
      <c r="C4" s="8" t="s">
        <v>7</v>
      </c>
      <c r="D4" s="331" t="s">
        <v>8</v>
      </c>
      <c r="E4" s="331" t="s">
        <v>9</v>
      </c>
      <c r="F4" s="331" t="s">
        <v>10</v>
      </c>
      <c r="G4" s="331" t="s">
        <v>8</v>
      </c>
      <c r="H4" s="331" t="s">
        <v>9</v>
      </c>
      <c r="I4" s="331" t="s">
        <v>10</v>
      </c>
      <c r="J4" s="332"/>
      <c r="K4" s="52" t="s">
        <v>1085</v>
      </c>
      <c r="L4" s="331" t="s">
        <v>11</v>
      </c>
      <c r="M4" s="331" t="s">
        <v>150</v>
      </c>
      <c r="N4" s="340" t="s">
        <v>1084</v>
      </c>
      <c r="O4" s="331" t="s">
        <v>13</v>
      </c>
      <c r="P4" s="331" t="s">
        <v>13</v>
      </c>
      <c r="Q4" s="331" t="s">
        <v>13</v>
      </c>
      <c r="R4" s="331" t="s">
        <v>13</v>
      </c>
      <c r="S4" s="338"/>
      <c r="W4" s="12"/>
      <c r="X4" s="12"/>
      <c r="AA4" s="336" t="s">
        <v>1787</v>
      </c>
      <c r="AB4" s="336"/>
    </row>
    <row r="5" spans="2:28">
      <c r="C5" s="10"/>
      <c r="D5" s="332"/>
      <c r="E5" s="332"/>
      <c r="F5" s="332"/>
      <c r="G5" s="332"/>
      <c r="H5" s="332"/>
      <c r="I5" s="332"/>
      <c r="J5" s="332"/>
      <c r="K5" s="52"/>
      <c r="L5" s="332"/>
      <c r="M5" s="332"/>
      <c r="N5" s="341"/>
      <c r="O5" s="332"/>
      <c r="P5" s="332"/>
      <c r="Q5" s="332"/>
      <c r="R5" s="332"/>
      <c r="S5" s="339"/>
      <c r="U5"/>
      <c r="V5"/>
      <c r="W5" s="12" t="s">
        <v>15</v>
      </c>
      <c r="X5" s="12" t="s">
        <v>16</v>
      </c>
      <c r="Y5" s="22" t="s">
        <v>149</v>
      </c>
    </row>
    <row r="6" spans="2:28">
      <c r="C6" s="142"/>
      <c r="D6" s="142"/>
      <c r="E6" s="142"/>
      <c r="F6" s="142"/>
      <c r="G6" s="142"/>
      <c r="H6" s="142"/>
      <c r="I6" s="142"/>
      <c r="J6" s="2" t="s">
        <v>14</v>
      </c>
      <c r="K6" s="2"/>
      <c r="L6" s="2"/>
      <c r="M6" s="2"/>
      <c r="N6" s="25"/>
      <c r="O6" s="2"/>
      <c r="P6" s="2"/>
      <c r="Q6" s="2"/>
      <c r="R6" s="2"/>
      <c r="S6" s="25"/>
      <c r="U6" s="22"/>
      <c r="V6" s="22"/>
      <c r="W6" s="2"/>
      <c r="X6" s="2"/>
    </row>
    <row r="7" spans="2:28">
      <c r="B7" s="143">
        <v>3</v>
      </c>
      <c r="C7" s="143" t="s">
        <v>1114</v>
      </c>
      <c r="D7" s="138" t="s">
        <v>17</v>
      </c>
      <c r="E7" s="138"/>
      <c r="F7" s="138" t="s">
        <v>1850</v>
      </c>
      <c r="G7" s="138" t="s">
        <v>18</v>
      </c>
      <c r="H7" s="138"/>
      <c r="I7" s="138" t="s">
        <v>1812</v>
      </c>
      <c r="J7" s="2" t="s">
        <v>1113</v>
      </c>
      <c r="K7" s="21">
        <f>K8*B7</f>
        <v>21</v>
      </c>
      <c r="L7" s="21">
        <f>L8*B7</f>
        <v>24</v>
      </c>
      <c r="M7" s="21">
        <f>S7-K7-L7-N7</f>
        <v>120</v>
      </c>
      <c r="N7" s="21">
        <f>N8*B7</f>
        <v>30</v>
      </c>
      <c r="O7" s="2"/>
      <c r="P7" s="2"/>
      <c r="Q7" s="2"/>
      <c r="R7" s="2"/>
      <c r="S7" s="27">
        <f t="shared" ref="S7:S38" si="0">Y7*B7</f>
        <v>195</v>
      </c>
      <c r="T7" s="58"/>
      <c r="W7" s="1">
        <v>36</v>
      </c>
      <c r="X7" s="1">
        <f>W7+14</f>
        <v>50</v>
      </c>
      <c r="Y7" s="22">
        <v>65</v>
      </c>
    </row>
    <row r="8" spans="2:28">
      <c r="B8" s="143">
        <v>1</v>
      </c>
      <c r="C8" s="143" t="s">
        <v>19</v>
      </c>
      <c r="D8" s="138"/>
      <c r="E8" s="138"/>
      <c r="F8" s="138"/>
      <c r="G8" s="138"/>
      <c r="H8" s="138"/>
      <c r="I8" s="138"/>
      <c r="J8" s="2" t="s">
        <v>20</v>
      </c>
      <c r="K8" s="57">
        <v>7</v>
      </c>
      <c r="L8" s="21">
        <v>8</v>
      </c>
      <c r="M8" s="21">
        <f t="shared" ref="M8:M71" si="1">S8-K8-L8-N8</f>
        <v>40</v>
      </c>
      <c r="N8" s="21">
        <v>10</v>
      </c>
      <c r="O8" s="13"/>
      <c r="P8" s="13"/>
      <c r="Q8" s="13"/>
      <c r="R8" s="13"/>
      <c r="S8" s="27">
        <f t="shared" si="0"/>
        <v>65</v>
      </c>
      <c r="T8" s="58"/>
      <c r="W8" s="1">
        <v>36</v>
      </c>
      <c r="X8" s="1">
        <f t="shared" ref="X8:X70" si="2">W8+14</f>
        <v>50</v>
      </c>
      <c r="Y8" s="22">
        <v>65</v>
      </c>
    </row>
    <row r="9" spans="2:28">
      <c r="B9" s="143">
        <v>3</v>
      </c>
      <c r="C9" s="143" t="s">
        <v>1115</v>
      </c>
      <c r="D9" s="138" t="s">
        <v>17</v>
      </c>
      <c r="E9" s="143"/>
      <c r="F9" s="138" t="s">
        <v>1850</v>
      </c>
      <c r="G9" s="143" t="s">
        <v>21</v>
      </c>
      <c r="H9" s="143"/>
      <c r="I9" s="138" t="s">
        <v>1812</v>
      </c>
      <c r="J9" s="2" t="s">
        <v>1113</v>
      </c>
      <c r="K9" s="21">
        <f t="shared" ref="K9" si="3">K10*B9</f>
        <v>21</v>
      </c>
      <c r="L9" s="21">
        <f t="shared" ref="L9" si="4">L10*B9</f>
        <v>24</v>
      </c>
      <c r="M9" s="21">
        <f t="shared" si="1"/>
        <v>81</v>
      </c>
      <c r="N9" s="21">
        <f>N10*B9</f>
        <v>30</v>
      </c>
      <c r="S9" s="27">
        <f t="shared" si="0"/>
        <v>156</v>
      </c>
      <c r="T9" s="58"/>
      <c r="W9" s="1">
        <v>26</v>
      </c>
      <c r="X9" s="1">
        <f t="shared" si="2"/>
        <v>40</v>
      </c>
      <c r="Y9" s="22">
        <v>52</v>
      </c>
    </row>
    <row r="10" spans="2:28">
      <c r="B10" s="143">
        <v>1</v>
      </c>
      <c r="C10" s="143" t="s">
        <v>22</v>
      </c>
      <c r="D10" s="138"/>
      <c r="E10" s="143"/>
      <c r="F10" s="143"/>
      <c r="G10" s="143"/>
      <c r="H10" s="143"/>
      <c r="I10" s="143"/>
      <c r="J10" s="2" t="s">
        <v>20</v>
      </c>
      <c r="K10" s="57">
        <v>7</v>
      </c>
      <c r="L10" s="21">
        <v>8</v>
      </c>
      <c r="M10" s="21">
        <f t="shared" si="1"/>
        <v>27</v>
      </c>
      <c r="N10" s="21">
        <v>10</v>
      </c>
      <c r="S10" s="27">
        <f t="shared" si="0"/>
        <v>52</v>
      </c>
      <c r="T10" s="58"/>
      <c r="W10" s="1">
        <v>26</v>
      </c>
      <c r="X10" s="1">
        <f t="shared" si="2"/>
        <v>40</v>
      </c>
      <c r="Y10" s="22">
        <v>52</v>
      </c>
    </row>
    <row r="11" spans="2:28">
      <c r="B11" s="143">
        <v>3</v>
      </c>
      <c r="C11" s="143" t="s">
        <v>1116</v>
      </c>
      <c r="D11" s="138" t="s">
        <v>23</v>
      </c>
      <c r="E11" s="143"/>
      <c r="F11" s="138" t="s">
        <v>1850</v>
      </c>
      <c r="G11" s="143" t="s">
        <v>24</v>
      </c>
      <c r="H11" s="143"/>
      <c r="I11" s="143" t="s">
        <v>1813</v>
      </c>
      <c r="J11" s="2" t="s">
        <v>1113</v>
      </c>
      <c r="K11" s="21">
        <f t="shared" ref="K11" si="5">K12*B11</f>
        <v>21</v>
      </c>
      <c r="L11" s="21">
        <f t="shared" ref="L11" si="6">L12*B11</f>
        <v>24</v>
      </c>
      <c r="M11" s="21">
        <f t="shared" si="1"/>
        <v>93</v>
      </c>
      <c r="N11" s="21">
        <f>N12*B11</f>
        <v>30</v>
      </c>
      <c r="S11" s="27">
        <f>Y11*B11</f>
        <v>168</v>
      </c>
      <c r="T11" s="58"/>
      <c r="W11" s="1">
        <v>29</v>
      </c>
      <c r="X11" s="1">
        <f t="shared" si="2"/>
        <v>43</v>
      </c>
      <c r="Y11" s="16">
        <v>56</v>
      </c>
      <c r="Z11" s="16"/>
    </row>
    <row r="12" spans="2:28">
      <c r="B12" s="143">
        <v>1</v>
      </c>
      <c r="C12" s="143" t="s">
        <v>25</v>
      </c>
      <c r="D12" s="138"/>
      <c r="E12" s="143"/>
      <c r="F12" s="143"/>
      <c r="G12" s="143"/>
      <c r="H12" s="143"/>
      <c r="I12" s="143"/>
      <c r="J12" s="2" t="s">
        <v>20</v>
      </c>
      <c r="K12" s="57">
        <v>7</v>
      </c>
      <c r="L12" s="21">
        <v>8</v>
      </c>
      <c r="M12" s="21">
        <f t="shared" si="1"/>
        <v>31</v>
      </c>
      <c r="N12" s="21">
        <v>10</v>
      </c>
      <c r="S12" s="27">
        <f t="shared" si="0"/>
        <v>56</v>
      </c>
      <c r="T12" s="58"/>
      <c r="W12" s="1">
        <v>29</v>
      </c>
      <c r="X12" s="1">
        <f t="shared" si="2"/>
        <v>43</v>
      </c>
      <c r="Y12" s="16">
        <v>56</v>
      </c>
      <c r="Z12" s="16"/>
    </row>
    <row r="13" spans="2:28">
      <c r="B13" s="143">
        <v>3</v>
      </c>
      <c r="C13" s="143" t="s">
        <v>1117</v>
      </c>
      <c r="D13" s="138" t="s">
        <v>23</v>
      </c>
      <c r="E13" s="143"/>
      <c r="F13" s="138" t="s">
        <v>1850</v>
      </c>
      <c r="G13" s="143" t="s">
        <v>26</v>
      </c>
      <c r="H13" s="143"/>
      <c r="I13" s="143" t="s">
        <v>1814</v>
      </c>
      <c r="J13" s="2" t="s">
        <v>1113</v>
      </c>
      <c r="K13" s="21">
        <f t="shared" ref="K13" si="7">K14*B13</f>
        <v>21</v>
      </c>
      <c r="L13" s="21">
        <f t="shared" ref="L13" si="8">L14*B13</f>
        <v>24</v>
      </c>
      <c r="M13" s="21">
        <f t="shared" si="1"/>
        <v>108</v>
      </c>
      <c r="N13" s="21">
        <f>N14*B13</f>
        <v>30</v>
      </c>
      <c r="S13" s="27">
        <f t="shared" si="0"/>
        <v>183</v>
      </c>
      <c r="T13" s="58"/>
      <c r="W13" s="1">
        <v>33</v>
      </c>
      <c r="X13" s="1">
        <f t="shared" si="2"/>
        <v>47</v>
      </c>
      <c r="Y13" s="16">
        <v>61</v>
      </c>
      <c r="Z13" s="16"/>
    </row>
    <row r="14" spans="2:28">
      <c r="B14" s="143">
        <v>1</v>
      </c>
      <c r="C14" s="143" t="s">
        <v>27</v>
      </c>
      <c r="D14" s="138"/>
      <c r="E14" s="143"/>
      <c r="F14" s="143"/>
      <c r="G14" s="143"/>
      <c r="H14" s="143"/>
      <c r="I14" s="143"/>
      <c r="J14" s="2" t="s">
        <v>20</v>
      </c>
      <c r="K14" s="57">
        <v>7</v>
      </c>
      <c r="L14" s="21">
        <v>8</v>
      </c>
      <c r="M14" s="21">
        <f t="shared" si="1"/>
        <v>36</v>
      </c>
      <c r="N14" s="21">
        <v>10</v>
      </c>
      <c r="S14" s="27">
        <f t="shared" si="0"/>
        <v>61</v>
      </c>
      <c r="T14" s="58"/>
      <c r="W14" s="1">
        <v>33</v>
      </c>
      <c r="X14" s="1">
        <f t="shared" si="2"/>
        <v>47</v>
      </c>
      <c r="Y14" s="16">
        <v>61</v>
      </c>
      <c r="Z14" s="16"/>
    </row>
    <row r="15" spans="2:28">
      <c r="B15" s="143">
        <v>3</v>
      </c>
      <c r="C15" s="143" t="s">
        <v>1118</v>
      </c>
      <c r="D15" s="138" t="s">
        <v>28</v>
      </c>
      <c r="E15" s="143"/>
      <c r="F15" s="138" t="s">
        <v>1850</v>
      </c>
      <c r="G15" s="143" t="s">
        <v>29</v>
      </c>
      <c r="H15" s="143"/>
      <c r="I15" s="143" t="s">
        <v>1815</v>
      </c>
      <c r="J15" s="2" t="s">
        <v>1113</v>
      </c>
      <c r="K15" s="21">
        <f t="shared" ref="K15" si="9">K16*B15</f>
        <v>21</v>
      </c>
      <c r="L15" s="21">
        <f t="shared" ref="L15" si="10">L16*B15</f>
        <v>24</v>
      </c>
      <c r="M15" s="21">
        <f t="shared" si="1"/>
        <v>72</v>
      </c>
      <c r="N15" s="21">
        <f>N16*B15</f>
        <v>30</v>
      </c>
      <c r="S15" s="27">
        <f t="shared" si="0"/>
        <v>147</v>
      </c>
      <c r="T15" s="58"/>
      <c r="W15" s="1">
        <v>24</v>
      </c>
      <c r="X15" s="1">
        <f t="shared" si="2"/>
        <v>38</v>
      </c>
      <c r="Y15" s="16">
        <v>49</v>
      </c>
      <c r="Z15" s="16"/>
    </row>
    <row r="16" spans="2:28">
      <c r="B16" s="143">
        <v>1</v>
      </c>
      <c r="C16" s="143" t="s">
        <v>30</v>
      </c>
      <c r="D16" s="138"/>
      <c r="E16" s="143"/>
      <c r="F16" s="143"/>
      <c r="G16" s="143"/>
      <c r="H16" s="143"/>
      <c r="I16" s="143"/>
      <c r="J16" s="2" t="s">
        <v>20</v>
      </c>
      <c r="K16" s="57">
        <v>7</v>
      </c>
      <c r="L16" s="21">
        <v>8</v>
      </c>
      <c r="M16" s="21">
        <f t="shared" si="1"/>
        <v>24</v>
      </c>
      <c r="N16" s="21">
        <v>10</v>
      </c>
      <c r="S16" s="27">
        <f t="shared" si="0"/>
        <v>49</v>
      </c>
      <c r="T16" s="58"/>
      <c r="W16" s="1">
        <v>24</v>
      </c>
      <c r="X16" s="1">
        <f t="shared" si="2"/>
        <v>38</v>
      </c>
      <c r="Y16" s="16">
        <v>49</v>
      </c>
      <c r="Z16" s="16"/>
    </row>
    <row r="17" spans="1:26">
      <c r="B17" s="143">
        <v>3</v>
      </c>
      <c r="C17" s="143" t="s">
        <v>1119</v>
      </c>
      <c r="D17" s="138" t="s">
        <v>28</v>
      </c>
      <c r="E17" s="143"/>
      <c r="F17" s="138" t="s">
        <v>1850</v>
      </c>
      <c r="G17" s="143" t="s">
        <v>31</v>
      </c>
      <c r="H17" s="143"/>
      <c r="I17" s="143" t="s">
        <v>1815</v>
      </c>
      <c r="J17" s="2" t="s">
        <v>1113</v>
      </c>
      <c r="K17" s="21">
        <f t="shared" ref="K17" si="11">K18*B17</f>
        <v>21</v>
      </c>
      <c r="L17" s="21">
        <f t="shared" ref="L17" si="12">L18*B17</f>
        <v>24</v>
      </c>
      <c r="M17" s="21">
        <f t="shared" si="1"/>
        <v>84</v>
      </c>
      <c r="N17" s="21">
        <f>N18*B17</f>
        <v>30</v>
      </c>
      <c r="S17" s="27">
        <f t="shared" si="0"/>
        <v>159</v>
      </c>
      <c r="T17" s="58"/>
      <c r="W17" s="1">
        <v>27</v>
      </c>
      <c r="X17" s="1">
        <f t="shared" si="2"/>
        <v>41</v>
      </c>
      <c r="Y17" s="16">
        <v>53</v>
      </c>
      <c r="Z17" s="16"/>
    </row>
    <row r="18" spans="1:26">
      <c r="B18" s="143">
        <v>1</v>
      </c>
      <c r="C18" s="143" t="s">
        <v>32</v>
      </c>
      <c r="D18" s="138"/>
      <c r="E18" s="143"/>
      <c r="F18" s="143"/>
      <c r="G18" s="143"/>
      <c r="H18" s="143"/>
      <c r="I18" s="143"/>
      <c r="J18" s="2" t="s">
        <v>20</v>
      </c>
      <c r="K18" s="57">
        <v>7</v>
      </c>
      <c r="L18" s="21">
        <v>8</v>
      </c>
      <c r="M18" s="21">
        <f t="shared" si="1"/>
        <v>28</v>
      </c>
      <c r="N18" s="21">
        <v>10</v>
      </c>
      <c r="S18" s="27">
        <f t="shared" si="0"/>
        <v>53</v>
      </c>
      <c r="T18" s="58"/>
      <c r="W18" s="1">
        <v>27</v>
      </c>
      <c r="X18" s="1">
        <f t="shared" si="2"/>
        <v>41</v>
      </c>
      <c r="Y18" s="16">
        <v>53</v>
      </c>
      <c r="Z18" s="16"/>
    </row>
    <row r="19" spans="1:26">
      <c r="B19" s="143">
        <v>3</v>
      </c>
      <c r="C19" s="143" t="s">
        <v>1120</v>
      </c>
      <c r="D19" s="138" t="s">
        <v>33</v>
      </c>
      <c r="E19" s="143"/>
      <c r="F19" s="138" t="s">
        <v>1850</v>
      </c>
      <c r="G19" s="143" t="s">
        <v>34</v>
      </c>
      <c r="H19" s="143"/>
      <c r="I19" s="143" t="s">
        <v>1816</v>
      </c>
      <c r="J19" s="2" t="s">
        <v>1113</v>
      </c>
      <c r="K19" s="21">
        <f t="shared" ref="K19" si="13">K20*B19</f>
        <v>21</v>
      </c>
      <c r="L19" s="21">
        <f t="shared" ref="L19" si="14">L20*B19</f>
        <v>24</v>
      </c>
      <c r="M19" s="21">
        <f t="shared" si="1"/>
        <v>45</v>
      </c>
      <c r="N19" s="21">
        <f>N20*B19</f>
        <v>30</v>
      </c>
      <c r="S19" s="27">
        <f t="shared" si="0"/>
        <v>120</v>
      </c>
      <c r="T19" s="58"/>
      <c r="W19" s="1">
        <v>17</v>
      </c>
      <c r="X19" s="1">
        <f t="shared" si="2"/>
        <v>31</v>
      </c>
      <c r="Y19" s="16">
        <v>40</v>
      </c>
      <c r="Z19" s="16"/>
    </row>
    <row r="20" spans="1:26">
      <c r="B20" s="143">
        <v>1</v>
      </c>
      <c r="C20" s="143" t="s">
        <v>35</v>
      </c>
      <c r="D20" s="138"/>
      <c r="E20" s="143"/>
      <c r="F20" s="143"/>
      <c r="G20" s="143"/>
      <c r="H20" s="143"/>
      <c r="I20" s="143"/>
      <c r="J20" s="2" t="s">
        <v>20</v>
      </c>
      <c r="K20" s="57">
        <v>7</v>
      </c>
      <c r="L20" s="21">
        <v>8</v>
      </c>
      <c r="M20" s="21">
        <f t="shared" si="1"/>
        <v>15</v>
      </c>
      <c r="N20" s="21">
        <v>10</v>
      </c>
      <c r="S20" s="27">
        <f t="shared" si="0"/>
        <v>40</v>
      </c>
      <c r="T20" s="58"/>
      <c r="W20" s="1">
        <v>17</v>
      </c>
      <c r="X20" s="1">
        <f t="shared" si="2"/>
        <v>31</v>
      </c>
      <c r="Y20" s="16">
        <v>40</v>
      </c>
      <c r="Z20" s="16"/>
    </row>
    <row r="21" spans="1:26">
      <c r="B21" s="143">
        <v>3</v>
      </c>
      <c r="C21" s="143" t="s">
        <v>1121</v>
      </c>
      <c r="D21" s="138" t="s">
        <v>33</v>
      </c>
      <c r="E21" s="143"/>
      <c r="F21" s="138" t="s">
        <v>1850</v>
      </c>
      <c r="G21" s="143" t="s">
        <v>36</v>
      </c>
      <c r="H21" s="143"/>
      <c r="I21" s="143" t="s">
        <v>1816</v>
      </c>
      <c r="J21" s="2" t="s">
        <v>1113</v>
      </c>
      <c r="K21" s="21">
        <f t="shared" ref="K21:K23" si="15">K22*B21</f>
        <v>21</v>
      </c>
      <c r="L21" s="21">
        <f t="shared" ref="L21" si="16">L22*B21</f>
        <v>24</v>
      </c>
      <c r="M21" s="21">
        <f t="shared" si="1"/>
        <v>120</v>
      </c>
      <c r="N21" s="21">
        <f>N22*B21</f>
        <v>30</v>
      </c>
      <c r="S21" s="27">
        <f t="shared" si="0"/>
        <v>195</v>
      </c>
      <c r="T21" s="58"/>
      <c r="W21" s="1">
        <v>36</v>
      </c>
      <c r="X21" s="1">
        <f t="shared" si="2"/>
        <v>50</v>
      </c>
      <c r="Y21" s="16">
        <v>65</v>
      </c>
      <c r="Z21" s="16"/>
    </row>
    <row r="22" spans="1:26">
      <c r="B22" s="143">
        <v>1</v>
      </c>
      <c r="C22" s="143" t="s">
        <v>37</v>
      </c>
      <c r="D22" s="138"/>
      <c r="E22" s="143"/>
      <c r="F22" s="143"/>
      <c r="G22" s="143"/>
      <c r="H22" s="143"/>
      <c r="I22" s="143"/>
      <c r="J22" s="2" t="s">
        <v>20</v>
      </c>
      <c r="K22" s="57">
        <v>7</v>
      </c>
      <c r="L22" s="21">
        <v>8</v>
      </c>
      <c r="M22" s="21">
        <f t="shared" si="1"/>
        <v>40</v>
      </c>
      <c r="N22" s="21">
        <v>10</v>
      </c>
      <c r="S22" s="27">
        <f t="shared" si="0"/>
        <v>65</v>
      </c>
      <c r="T22" s="58"/>
      <c r="W22" s="1">
        <v>36</v>
      </c>
      <c r="X22" s="1">
        <f t="shared" si="2"/>
        <v>50</v>
      </c>
      <c r="Y22" s="16">
        <v>65</v>
      </c>
      <c r="Z22" s="16"/>
    </row>
    <row r="23" spans="1:26">
      <c r="A23" s="22" t="s">
        <v>153</v>
      </c>
      <c r="B23" s="144">
        <v>2</v>
      </c>
      <c r="C23" s="144" t="s">
        <v>1122</v>
      </c>
      <c r="D23" s="139" t="s">
        <v>38</v>
      </c>
      <c r="E23" s="144"/>
      <c r="F23" s="138" t="s">
        <v>1850</v>
      </c>
      <c r="G23" s="144" t="s">
        <v>39</v>
      </c>
      <c r="H23" s="144"/>
      <c r="I23" s="144" t="s">
        <v>1817</v>
      </c>
      <c r="J23" s="18" t="s">
        <v>1113</v>
      </c>
      <c r="K23" s="21">
        <f t="shared" si="15"/>
        <v>14</v>
      </c>
      <c r="L23" s="21">
        <f t="shared" ref="L23" si="17">L24*B23</f>
        <v>12</v>
      </c>
      <c r="M23" s="21">
        <f t="shared" si="1"/>
        <v>0</v>
      </c>
      <c r="N23" s="21">
        <f>N24*B23</f>
        <v>20</v>
      </c>
      <c r="S23" s="27">
        <f>Y23*B23</f>
        <v>46</v>
      </c>
      <c r="T23" s="58"/>
      <c r="W23" s="1">
        <v>4</v>
      </c>
      <c r="X23" s="1">
        <f t="shared" si="2"/>
        <v>18</v>
      </c>
      <c r="Y23" s="16">
        <v>23</v>
      </c>
      <c r="Z23" s="16"/>
    </row>
    <row r="24" spans="1:26">
      <c r="B24" s="144">
        <v>1</v>
      </c>
      <c r="C24" s="144" t="s">
        <v>40</v>
      </c>
      <c r="D24" s="139"/>
      <c r="E24" s="144"/>
      <c r="F24" s="144"/>
      <c r="G24" s="144"/>
      <c r="H24" s="144"/>
      <c r="I24" s="144"/>
      <c r="J24" s="18" t="s">
        <v>20</v>
      </c>
      <c r="K24" s="57">
        <v>7</v>
      </c>
      <c r="L24" s="21">
        <v>6</v>
      </c>
      <c r="M24" s="21">
        <f t="shared" si="1"/>
        <v>0</v>
      </c>
      <c r="N24" s="21">
        <v>10</v>
      </c>
      <c r="S24" s="27">
        <f t="shared" si="0"/>
        <v>23</v>
      </c>
      <c r="T24" s="58"/>
      <c r="W24" s="1">
        <v>4</v>
      </c>
      <c r="X24" s="1">
        <f t="shared" si="2"/>
        <v>18</v>
      </c>
      <c r="Y24" s="16">
        <v>23</v>
      </c>
      <c r="Z24" s="16"/>
    </row>
    <row r="25" spans="1:26">
      <c r="A25" s="22" t="s">
        <v>153</v>
      </c>
      <c r="B25" s="144">
        <v>2</v>
      </c>
      <c r="C25" s="144" t="s">
        <v>1123</v>
      </c>
      <c r="D25" s="139" t="s">
        <v>38</v>
      </c>
      <c r="E25" s="144"/>
      <c r="F25" s="138" t="s">
        <v>1850</v>
      </c>
      <c r="G25" s="144" t="s">
        <v>41</v>
      </c>
      <c r="H25" s="144"/>
      <c r="I25" s="144" t="s">
        <v>1818</v>
      </c>
      <c r="J25" s="18" t="s">
        <v>1113</v>
      </c>
      <c r="K25" s="55"/>
      <c r="L25" s="21">
        <f t="shared" ref="L25" si="18">L26*B25</f>
        <v>30</v>
      </c>
      <c r="M25" s="21">
        <f t="shared" si="1"/>
        <v>120</v>
      </c>
      <c r="N25" s="21">
        <f>N26*B25</f>
        <v>20</v>
      </c>
      <c r="S25" s="27">
        <f t="shared" si="0"/>
        <v>170</v>
      </c>
      <c r="T25" s="58"/>
      <c r="W25" s="1">
        <v>51</v>
      </c>
      <c r="X25" s="1">
        <f t="shared" si="2"/>
        <v>65</v>
      </c>
      <c r="Y25" s="16">
        <v>85</v>
      </c>
      <c r="Z25" s="16"/>
    </row>
    <row r="26" spans="1:26">
      <c r="B26" s="144">
        <v>1</v>
      </c>
      <c r="C26" s="144" t="s">
        <v>42</v>
      </c>
      <c r="D26" s="139"/>
      <c r="E26" s="144"/>
      <c r="F26" s="144"/>
      <c r="G26" s="144"/>
      <c r="H26" s="144"/>
      <c r="I26" s="144"/>
      <c r="J26" s="18" t="s">
        <v>1080</v>
      </c>
      <c r="K26" s="55"/>
      <c r="L26" s="21">
        <v>15</v>
      </c>
      <c r="M26" s="21">
        <f t="shared" si="1"/>
        <v>60</v>
      </c>
      <c r="N26" s="21">
        <v>10</v>
      </c>
      <c r="S26" s="27">
        <f t="shared" si="0"/>
        <v>85</v>
      </c>
      <c r="T26" s="58"/>
      <c r="W26" s="1">
        <v>51</v>
      </c>
      <c r="X26" s="1">
        <f t="shared" si="2"/>
        <v>65</v>
      </c>
      <c r="Y26" s="16">
        <v>85</v>
      </c>
      <c r="Z26" s="16"/>
    </row>
    <row r="27" spans="1:26">
      <c r="A27" s="22" t="s">
        <v>153</v>
      </c>
      <c r="B27" s="144">
        <v>2</v>
      </c>
      <c r="C27" s="144" t="s">
        <v>1123</v>
      </c>
      <c r="D27" s="139" t="s">
        <v>38</v>
      </c>
      <c r="E27" s="144"/>
      <c r="F27" s="138" t="s">
        <v>1850</v>
      </c>
      <c r="G27" s="144" t="s">
        <v>59</v>
      </c>
      <c r="H27" s="144"/>
      <c r="I27" s="144" t="s">
        <v>1819</v>
      </c>
      <c r="J27" s="18" t="s">
        <v>1113</v>
      </c>
      <c r="K27" s="55"/>
      <c r="L27" s="21">
        <f t="shared" ref="L27" si="19">L28*B27</f>
        <v>30</v>
      </c>
      <c r="M27" s="21">
        <f t="shared" si="1"/>
        <v>18</v>
      </c>
      <c r="N27" s="21">
        <f>N28*B27</f>
        <v>20</v>
      </c>
      <c r="S27" s="27">
        <f t="shared" si="0"/>
        <v>68</v>
      </c>
      <c r="T27" s="58"/>
      <c r="W27" s="1">
        <v>12</v>
      </c>
      <c r="X27" s="1">
        <f t="shared" si="2"/>
        <v>26</v>
      </c>
      <c r="Y27" s="16">
        <v>34</v>
      </c>
      <c r="Z27" s="16"/>
    </row>
    <row r="28" spans="1:26">
      <c r="B28" s="144">
        <v>1</v>
      </c>
      <c r="C28" s="144" t="s">
        <v>42</v>
      </c>
      <c r="D28" s="139"/>
      <c r="E28" s="144"/>
      <c r="F28" s="144"/>
      <c r="G28" s="144"/>
      <c r="H28" s="144"/>
      <c r="I28" s="144"/>
      <c r="J28" s="18" t="s">
        <v>20</v>
      </c>
      <c r="K28" s="55"/>
      <c r="L28" s="21">
        <v>15</v>
      </c>
      <c r="M28" s="21">
        <f t="shared" si="1"/>
        <v>9</v>
      </c>
      <c r="N28" s="21">
        <v>10</v>
      </c>
      <c r="S28" s="27">
        <f t="shared" si="0"/>
        <v>34</v>
      </c>
      <c r="T28" s="58"/>
      <c r="W28" s="1">
        <v>12</v>
      </c>
      <c r="X28" s="1">
        <f t="shared" si="2"/>
        <v>26</v>
      </c>
      <c r="Y28" s="16">
        <v>34</v>
      </c>
      <c r="Z28" s="16"/>
    </row>
    <row r="29" spans="1:26">
      <c r="B29" s="143">
        <v>3</v>
      </c>
      <c r="C29" s="143" t="s">
        <v>1124</v>
      </c>
      <c r="D29" s="138" t="s">
        <v>45</v>
      </c>
      <c r="E29" s="143"/>
      <c r="F29" s="138" t="s">
        <v>1850</v>
      </c>
      <c r="G29" s="143" t="s">
        <v>46</v>
      </c>
      <c r="H29" s="143"/>
      <c r="I29" s="143" t="s">
        <v>1820</v>
      </c>
      <c r="J29" s="2" t="s">
        <v>1113</v>
      </c>
      <c r="K29" s="21">
        <f t="shared" ref="K29:K65" si="20">K30*B29</f>
        <v>21</v>
      </c>
      <c r="L29" s="21">
        <f t="shared" ref="L29:L63" si="21">L30*B29</f>
        <v>24</v>
      </c>
      <c r="M29" s="21">
        <f t="shared" si="1"/>
        <v>135</v>
      </c>
      <c r="N29" s="21">
        <f>N30*B29</f>
        <v>30</v>
      </c>
      <c r="S29" s="27">
        <f t="shared" si="0"/>
        <v>210</v>
      </c>
      <c r="T29" s="58"/>
      <c r="W29" s="1">
        <v>40</v>
      </c>
      <c r="X29" s="1">
        <f t="shared" si="2"/>
        <v>54</v>
      </c>
      <c r="Y29" s="16">
        <v>70</v>
      </c>
      <c r="Z29" s="16"/>
    </row>
    <row r="30" spans="1:26">
      <c r="B30" s="143">
        <v>1</v>
      </c>
      <c r="C30" s="143" t="s">
        <v>1508</v>
      </c>
      <c r="D30" s="138"/>
      <c r="E30" s="143"/>
      <c r="F30" s="143"/>
      <c r="G30" s="143"/>
      <c r="H30" s="143"/>
      <c r="I30" s="143"/>
      <c r="J30" s="2" t="s">
        <v>1080</v>
      </c>
      <c r="K30" s="57">
        <v>7</v>
      </c>
      <c r="L30" s="21">
        <v>8</v>
      </c>
      <c r="M30" s="21">
        <f t="shared" si="1"/>
        <v>45</v>
      </c>
      <c r="N30" s="21">
        <v>10</v>
      </c>
      <c r="S30" s="27">
        <f t="shared" si="0"/>
        <v>70</v>
      </c>
      <c r="T30" s="58"/>
      <c r="W30" s="1">
        <v>40</v>
      </c>
      <c r="X30" s="1">
        <f t="shared" si="2"/>
        <v>54</v>
      </c>
      <c r="Y30" s="16">
        <v>70</v>
      </c>
      <c r="Z30" s="16"/>
    </row>
    <row r="31" spans="1:26">
      <c r="B31" s="143">
        <v>3</v>
      </c>
      <c r="C31" s="143" t="s">
        <v>1125</v>
      </c>
      <c r="D31" s="138" t="s">
        <v>45</v>
      </c>
      <c r="E31" s="143"/>
      <c r="F31" s="138" t="s">
        <v>1850</v>
      </c>
      <c r="G31" s="143" t="s">
        <v>47</v>
      </c>
      <c r="H31" s="143"/>
      <c r="I31" s="143" t="s">
        <v>1820</v>
      </c>
      <c r="J31" s="2" t="s">
        <v>1113</v>
      </c>
      <c r="K31" s="21">
        <f t="shared" si="20"/>
        <v>21</v>
      </c>
      <c r="L31" s="21">
        <f t="shared" si="21"/>
        <v>24</v>
      </c>
      <c r="M31" s="21">
        <f t="shared" si="1"/>
        <v>156</v>
      </c>
      <c r="N31" s="21">
        <f>N32*B31</f>
        <v>30</v>
      </c>
      <c r="S31" s="27">
        <f t="shared" si="0"/>
        <v>231</v>
      </c>
      <c r="T31" s="58"/>
      <c r="W31" s="1">
        <v>45</v>
      </c>
      <c r="X31" s="1">
        <f t="shared" si="2"/>
        <v>59</v>
      </c>
      <c r="Y31" s="16">
        <v>77</v>
      </c>
      <c r="Z31" s="16"/>
    </row>
    <row r="32" spans="1:26">
      <c r="B32" s="143">
        <v>1</v>
      </c>
      <c r="C32" s="143" t="s">
        <v>48</v>
      </c>
      <c r="D32" s="138"/>
      <c r="E32" s="143"/>
      <c r="F32" s="143"/>
      <c r="G32" s="143"/>
      <c r="H32" s="143"/>
      <c r="I32" s="143"/>
      <c r="J32" s="2" t="s">
        <v>1080</v>
      </c>
      <c r="K32" s="57">
        <v>7</v>
      </c>
      <c r="L32" s="21">
        <v>8</v>
      </c>
      <c r="M32" s="21">
        <f t="shared" si="1"/>
        <v>52</v>
      </c>
      <c r="N32" s="21">
        <v>10</v>
      </c>
      <c r="S32" s="27">
        <f t="shared" si="0"/>
        <v>77</v>
      </c>
      <c r="T32" s="58"/>
      <c r="W32" s="1">
        <v>45</v>
      </c>
      <c r="X32" s="1">
        <f t="shared" si="2"/>
        <v>59</v>
      </c>
      <c r="Y32" s="16">
        <v>77</v>
      </c>
      <c r="Z32" s="16"/>
    </row>
    <row r="33" spans="2:28">
      <c r="B33" s="143">
        <v>3</v>
      </c>
      <c r="C33" s="143" t="s">
        <v>1126</v>
      </c>
      <c r="D33" s="138" t="s">
        <v>49</v>
      </c>
      <c r="E33" s="143"/>
      <c r="F33" s="138" t="s">
        <v>1850</v>
      </c>
      <c r="G33" s="143" t="s">
        <v>97</v>
      </c>
      <c r="H33" s="143"/>
      <c r="I33" s="143" t="s">
        <v>1821</v>
      </c>
      <c r="J33" s="2" t="s">
        <v>1113</v>
      </c>
      <c r="K33" s="21">
        <f t="shared" si="20"/>
        <v>21</v>
      </c>
      <c r="L33" s="21">
        <f t="shared" si="21"/>
        <v>24</v>
      </c>
      <c r="M33" s="21">
        <f t="shared" si="1"/>
        <v>213</v>
      </c>
      <c r="N33" s="21">
        <f>N34*B33</f>
        <v>30</v>
      </c>
      <c r="S33" s="27">
        <f t="shared" si="0"/>
        <v>288</v>
      </c>
      <c r="T33" s="58"/>
      <c r="W33" s="1">
        <v>60</v>
      </c>
      <c r="X33" s="1">
        <f t="shared" si="2"/>
        <v>74</v>
      </c>
      <c r="Y33" s="16">
        <v>96</v>
      </c>
      <c r="Z33" s="16"/>
    </row>
    <row r="34" spans="2:28">
      <c r="B34" s="143">
        <v>1</v>
      </c>
      <c r="C34" s="143" t="s">
        <v>1509</v>
      </c>
      <c r="D34" s="138"/>
      <c r="E34" s="143"/>
      <c r="F34" s="143"/>
      <c r="G34" s="143"/>
      <c r="H34" s="143"/>
      <c r="I34" s="143"/>
      <c r="J34" s="2" t="s">
        <v>1080</v>
      </c>
      <c r="K34" s="57">
        <v>7</v>
      </c>
      <c r="L34" s="21">
        <v>8</v>
      </c>
      <c r="M34" s="21">
        <f t="shared" si="1"/>
        <v>71</v>
      </c>
      <c r="N34" s="21">
        <v>10</v>
      </c>
      <c r="S34" s="27">
        <f t="shared" si="0"/>
        <v>96</v>
      </c>
      <c r="T34" s="58"/>
      <c r="W34" s="1">
        <v>60</v>
      </c>
      <c r="X34" s="1">
        <f t="shared" si="2"/>
        <v>74</v>
      </c>
      <c r="Y34" s="16">
        <v>96</v>
      </c>
      <c r="Z34" s="16"/>
    </row>
    <row r="35" spans="2:28">
      <c r="B35" s="143">
        <v>3</v>
      </c>
      <c r="C35" s="143" t="s">
        <v>1127</v>
      </c>
      <c r="D35" s="138" t="s">
        <v>49</v>
      </c>
      <c r="E35" s="143"/>
      <c r="F35" s="138" t="s">
        <v>1850</v>
      </c>
      <c r="G35" s="143" t="s">
        <v>50</v>
      </c>
      <c r="H35" s="143"/>
      <c r="I35" s="143" t="s">
        <v>1821</v>
      </c>
      <c r="J35" s="2" t="s">
        <v>1113</v>
      </c>
      <c r="K35" s="21">
        <f t="shared" si="20"/>
        <v>21</v>
      </c>
      <c r="L35" s="21">
        <f t="shared" si="21"/>
        <v>24</v>
      </c>
      <c r="M35" s="21">
        <f t="shared" si="1"/>
        <v>129</v>
      </c>
      <c r="N35" s="21">
        <f>N36*B35</f>
        <v>30</v>
      </c>
      <c r="S35" s="27">
        <f t="shared" si="0"/>
        <v>204</v>
      </c>
      <c r="T35" s="58"/>
      <c r="W35" s="1">
        <v>38</v>
      </c>
      <c r="X35" s="1">
        <f t="shared" si="2"/>
        <v>52</v>
      </c>
      <c r="Y35" s="16">
        <v>68</v>
      </c>
      <c r="Z35" s="16"/>
    </row>
    <row r="36" spans="2:28">
      <c r="B36" s="143">
        <v>1</v>
      </c>
      <c r="C36" s="143" t="s">
        <v>52</v>
      </c>
      <c r="D36" s="138"/>
      <c r="E36" s="143"/>
      <c r="F36" s="143"/>
      <c r="G36" s="143"/>
      <c r="H36" s="143"/>
      <c r="I36" s="143"/>
      <c r="J36" s="2" t="s">
        <v>1080</v>
      </c>
      <c r="K36" s="57">
        <v>7</v>
      </c>
      <c r="L36" s="21">
        <v>8</v>
      </c>
      <c r="M36" s="21">
        <f t="shared" si="1"/>
        <v>43</v>
      </c>
      <c r="N36" s="21">
        <v>10</v>
      </c>
      <c r="S36" s="27">
        <f t="shared" si="0"/>
        <v>68</v>
      </c>
      <c r="T36" s="58"/>
      <c r="W36" s="1">
        <v>38</v>
      </c>
      <c r="X36" s="1">
        <f t="shared" si="2"/>
        <v>52</v>
      </c>
      <c r="Y36" s="16">
        <v>68</v>
      </c>
      <c r="Z36" s="16"/>
    </row>
    <row r="37" spans="2:28">
      <c r="B37" s="143">
        <v>3</v>
      </c>
      <c r="C37" s="143" t="s">
        <v>1128</v>
      </c>
      <c r="D37" s="138" t="s">
        <v>53</v>
      </c>
      <c r="E37" s="143"/>
      <c r="F37" s="138" t="s">
        <v>1850</v>
      </c>
      <c r="G37" s="143" t="s">
        <v>51</v>
      </c>
      <c r="H37" s="143"/>
      <c r="I37" s="143" t="s">
        <v>1822</v>
      </c>
      <c r="J37" s="2" t="s">
        <v>1113</v>
      </c>
      <c r="K37" s="21">
        <f t="shared" si="20"/>
        <v>21</v>
      </c>
      <c r="L37" s="21">
        <f t="shared" si="21"/>
        <v>24</v>
      </c>
      <c r="M37" s="21">
        <f t="shared" si="1"/>
        <v>198</v>
      </c>
      <c r="N37" s="21">
        <f>N38*B37</f>
        <v>30</v>
      </c>
      <c r="S37" s="27">
        <f t="shared" si="0"/>
        <v>273</v>
      </c>
      <c r="T37" s="58"/>
      <c r="W37" s="1">
        <v>56</v>
      </c>
      <c r="X37" s="1">
        <f t="shared" si="2"/>
        <v>70</v>
      </c>
      <c r="Y37" s="16">
        <v>91</v>
      </c>
      <c r="Z37" s="16"/>
    </row>
    <row r="38" spans="2:28">
      <c r="B38" s="143">
        <v>1</v>
      </c>
      <c r="C38" s="143" t="s">
        <v>1510</v>
      </c>
      <c r="D38" s="138"/>
      <c r="E38" s="143"/>
      <c r="F38" s="143"/>
      <c r="G38" s="143"/>
      <c r="H38" s="143"/>
      <c r="I38" s="143"/>
      <c r="J38" s="2" t="s">
        <v>1080</v>
      </c>
      <c r="K38" s="57">
        <v>7</v>
      </c>
      <c r="L38" s="21">
        <v>8</v>
      </c>
      <c r="M38" s="21">
        <f t="shared" si="1"/>
        <v>66</v>
      </c>
      <c r="N38" s="21">
        <v>10</v>
      </c>
      <c r="S38" s="27">
        <f t="shared" si="0"/>
        <v>91</v>
      </c>
      <c r="T38" s="58"/>
      <c r="W38" s="1">
        <v>56</v>
      </c>
      <c r="X38" s="1">
        <f t="shared" si="2"/>
        <v>70</v>
      </c>
      <c r="Y38" s="16">
        <v>91</v>
      </c>
      <c r="Z38" s="16"/>
    </row>
    <row r="39" spans="2:28">
      <c r="B39" s="143">
        <v>3</v>
      </c>
      <c r="C39" s="143" t="s">
        <v>1129</v>
      </c>
      <c r="D39" s="138" t="s">
        <v>53</v>
      </c>
      <c r="E39" s="143"/>
      <c r="F39" s="138" t="s">
        <v>1850</v>
      </c>
      <c r="G39" s="143" t="s">
        <v>58</v>
      </c>
      <c r="H39" s="143"/>
      <c r="I39" s="143" t="s">
        <v>1823</v>
      </c>
      <c r="J39" s="2" t="s">
        <v>1113</v>
      </c>
      <c r="K39" s="21">
        <f t="shared" si="20"/>
        <v>21</v>
      </c>
      <c r="L39" s="21">
        <f t="shared" si="21"/>
        <v>24</v>
      </c>
      <c r="M39" s="21">
        <f t="shared" si="1"/>
        <v>150</v>
      </c>
      <c r="N39" s="21">
        <f>N40*B39</f>
        <v>30</v>
      </c>
      <c r="S39" s="27">
        <f t="shared" ref="S39:S101" si="22">Y39*B39</f>
        <v>225</v>
      </c>
      <c r="T39" s="58"/>
      <c r="W39" s="1">
        <v>44</v>
      </c>
      <c r="X39" s="1">
        <f t="shared" si="2"/>
        <v>58</v>
      </c>
      <c r="Y39" s="16">
        <v>75</v>
      </c>
      <c r="Z39" s="16"/>
    </row>
    <row r="40" spans="2:28">
      <c r="B40" s="143">
        <v>1</v>
      </c>
      <c r="C40" s="143" t="s">
        <v>56</v>
      </c>
      <c r="D40" s="138"/>
      <c r="E40" s="143"/>
      <c r="F40" s="143"/>
      <c r="G40" s="143"/>
      <c r="H40" s="143"/>
      <c r="I40" s="143"/>
      <c r="J40" s="2" t="s">
        <v>1080</v>
      </c>
      <c r="K40" s="57">
        <v>7</v>
      </c>
      <c r="L40" s="21">
        <v>8</v>
      </c>
      <c r="M40" s="21">
        <f t="shared" si="1"/>
        <v>50</v>
      </c>
      <c r="N40" s="21">
        <v>10</v>
      </c>
      <c r="S40" s="27">
        <f t="shared" si="22"/>
        <v>75</v>
      </c>
      <c r="T40" s="58"/>
      <c r="W40" s="1">
        <v>44</v>
      </c>
      <c r="X40" s="1">
        <f t="shared" si="2"/>
        <v>58</v>
      </c>
      <c r="Y40" s="16">
        <v>75</v>
      </c>
      <c r="Z40" s="16"/>
    </row>
    <row r="41" spans="2:28" s="22" customFormat="1">
      <c r="B41" s="143">
        <v>3</v>
      </c>
      <c r="C41" s="145" t="s">
        <v>1130</v>
      </c>
      <c r="D41" s="140" t="s">
        <v>57</v>
      </c>
      <c r="E41" s="145"/>
      <c r="F41" s="138" t="s">
        <v>1850</v>
      </c>
      <c r="G41" s="145" t="s">
        <v>54</v>
      </c>
      <c r="H41" s="145"/>
      <c r="I41" s="145" t="s">
        <v>1824</v>
      </c>
      <c r="J41" s="15" t="s">
        <v>1113</v>
      </c>
      <c r="K41" s="21">
        <f t="shared" si="20"/>
        <v>21</v>
      </c>
      <c r="L41" s="21">
        <f t="shared" si="21"/>
        <v>24</v>
      </c>
      <c r="M41" s="21">
        <f t="shared" si="1"/>
        <v>261</v>
      </c>
      <c r="N41" s="21">
        <f>N42*B41</f>
        <v>30</v>
      </c>
      <c r="O41" s="14"/>
      <c r="P41" s="14"/>
      <c r="Q41" s="14"/>
      <c r="R41" s="14"/>
      <c r="S41" s="27">
        <f t="shared" si="22"/>
        <v>336</v>
      </c>
      <c r="T41" s="58"/>
      <c r="U41" s="14"/>
      <c r="V41" s="14"/>
      <c r="W41" s="14">
        <v>72</v>
      </c>
      <c r="X41" s="14">
        <f t="shared" si="2"/>
        <v>86</v>
      </c>
      <c r="Y41" s="16">
        <v>112</v>
      </c>
      <c r="Z41" s="16"/>
      <c r="AA41" s="22">
        <v>0</v>
      </c>
      <c r="AB41" s="22">
        <f>AA41*(B41-1)</f>
        <v>0</v>
      </c>
    </row>
    <row r="42" spans="2:28" s="22" customFormat="1">
      <c r="B42" s="143">
        <v>1</v>
      </c>
      <c r="C42" s="145" t="s">
        <v>1511</v>
      </c>
      <c r="D42" s="140"/>
      <c r="E42" s="145"/>
      <c r="F42" s="145"/>
      <c r="G42" s="145"/>
      <c r="H42" s="145"/>
      <c r="I42" s="145"/>
      <c r="J42" s="2" t="s">
        <v>1080</v>
      </c>
      <c r="K42" s="57">
        <v>7</v>
      </c>
      <c r="L42" s="21">
        <v>8</v>
      </c>
      <c r="M42" s="21">
        <f t="shared" si="1"/>
        <v>87</v>
      </c>
      <c r="N42" s="21">
        <v>10</v>
      </c>
      <c r="O42" s="14"/>
      <c r="P42" s="14"/>
      <c r="Q42" s="14"/>
      <c r="R42" s="14"/>
      <c r="S42" s="27">
        <f t="shared" si="22"/>
        <v>112</v>
      </c>
      <c r="T42" s="58"/>
      <c r="U42" s="14"/>
      <c r="V42" s="14"/>
      <c r="W42" s="14">
        <v>72</v>
      </c>
      <c r="X42" s="14">
        <f t="shared" si="2"/>
        <v>86</v>
      </c>
      <c r="Y42" s="16">
        <v>112</v>
      </c>
      <c r="Z42" s="16"/>
      <c r="AB42" s="22">
        <f t="shared" ref="AB42:AB100" si="23">AA42*(B42-1)</f>
        <v>0</v>
      </c>
    </row>
    <row r="43" spans="2:28" s="22" customFormat="1">
      <c r="B43" s="143">
        <v>3</v>
      </c>
      <c r="C43" s="145" t="s">
        <v>1131</v>
      </c>
      <c r="D43" s="140" t="s">
        <v>57</v>
      </c>
      <c r="E43" s="145"/>
      <c r="F43" s="138" t="s">
        <v>1850</v>
      </c>
      <c r="G43" s="145" t="s">
        <v>55</v>
      </c>
      <c r="H43" s="145"/>
      <c r="I43" s="145" t="s">
        <v>1825</v>
      </c>
      <c r="J43" s="15" t="s">
        <v>1113</v>
      </c>
      <c r="K43" s="21">
        <f t="shared" si="20"/>
        <v>21</v>
      </c>
      <c r="L43" s="21">
        <f t="shared" si="21"/>
        <v>24</v>
      </c>
      <c r="M43" s="21">
        <f t="shared" si="1"/>
        <v>279</v>
      </c>
      <c r="N43" s="21">
        <f>N44*B43</f>
        <v>30</v>
      </c>
      <c r="O43" s="14"/>
      <c r="P43" s="14"/>
      <c r="Q43" s="14"/>
      <c r="R43" s="14"/>
      <c r="S43" s="27">
        <f t="shared" si="22"/>
        <v>354</v>
      </c>
      <c r="T43" s="58"/>
      <c r="U43" s="14"/>
      <c r="V43" s="14"/>
      <c r="W43" s="14">
        <v>77</v>
      </c>
      <c r="X43" s="14">
        <f t="shared" si="2"/>
        <v>91</v>
      </c>
      <c r="Y43" s="16">
        <v>118</v>
      </c>
      <c r="Z43" s="16"/>
      <c r="AA43" s="22">
        <v>0</v>
      </c>
      <c r="AB43" s="22">
        <f t="shared" si="23"/>
        <v>0</v>
      </c>
    </row>
    <row r="44" spans="2:28" s="22" customFormat="1">
      <c r="B44" s="143">
        <v>1</v>
      </c>
      <c r="C44" s="145" t="s">
        <v>60</v>
      </c>
      <c r="D44" s="140"/>
      <c r="E44" s="145"/>
      <c r="F44" s="145"/>
      <c r="G44" s="145"/>
      <c r="H44" s="145"/>
      <c r="I44" s="145"/>
      <c r="J44" s="2" t="s">
        <v>1080</v>
      </c>
      <c r="K44" s="57">
        <v>7</v>
      </c>
      <c r="L44" s="21">
        <v>8</v>
      </c>
      <c r="M44" s="21">
        <f t="shared" si="1"/>
        <v>93</v>
      </c>
      <c r="N44" s="21">
        <v>10</v>
      </c>
      <c r="O44" s="14"/>
      <c r="P44" s="14"/>
      <c r="Q44" s="14"/>
      <c r="R44" s="14"/>
      <c r="S44" s="27">
        <f t="shared" si="22"/>
        <v>118</v>
      </c>
      <c r="T44" s="58"/>
      <c r="U44" s="14"/>
      <c r="V44" s="14"/>
      <c r="W44" s="14">
        <v>77</v>
      </c>
      <c r="X44" s="14">
        <f t="shared" si="2"/>
        <v>91</v>
      </c>
      <c r="Y44" s="16">
        <v>118</v>
      </c>
      <c r="Z44" s="16"/>
      <c r="AB44" s="22">
        <f t="shared" si="23"/>
        <v>0</v>
      </c>
    </row>
    <row r="45" spans="2:28" s="22" customFormat="1">
      <c r="B45" s="143">
        <v>3</v>
      </c>
      <c r="C45" s="145" t="s">
        <v>1132</v>
      </c>
      <c r="D45" s="140" t="s">
        <v>61</v>
      </c>
      <c r="E45" s="145"/>
      <c r="F45" s="138" t="s">
        <v>1850</v>
      </c>
      <c r="G45" s="145" t="s">
        <v>112</v>
      </c>
      <c r="H45" s="145"/>
      <c r="I45" s="145" t="s">
        <v>1826</v>
      </c>
      <c r="J45" s="15" t="s">
        <v>1113</v>
      </c>
      <c r="K45" s="21">
        <f t="shared" si="20"/>
        <v>21</v>
      </c>
      <c r="L45" s="21">
        <f t="shared" si="21"/>
        <v>24</v>
      </c>
      <c r="M45" s="21">
        <f t="shared" si="1"/>
        <v>129</v>
      </c>
      <c r="N45" s="21">
        <f>N46*B45</f>
        <v>30</v>
      </c>
      <c r="O45" s="14"/>
      <c r="P45" s="14"/>
      <c r="Q45" s="14"/>
      <c r="R45" s="14"/>
      <c r="S45" s="27">
        <f t="shared" si="22"/>
        <v>204</v>
      </c>
      <c r="T45" s="58"/>
      <c r="U45" s="14"/>
      <c r="V45" s="14"/>
      <c r="W45" s="14">
        <v>38</v>
      </c>
      <c r="X45" s="14">
        <f t="shared" si="2"/>
        <v>52</v>
      </c>
      <c r="Y45" s="16">
        <v>68</v>
      </c>
      <c r="Z45" s="16"/>
      <c r="AB45" s="22">
        <f t="shared" si="23"/>
        <v>0</v>
      </c>
    </row>
    <row r="46" spans="2:28" s="22" customFormat="1">
      <c r="B46" s="143">
        <v>1</v>
      </c>
      <c r="C46" s="145" t="s">
        <v>63</v>
      </c>
      <c r="D46" s="140"/>
      <c r="E46" s="145"/>
      <c r="F46" s="145"/>
      <c r="G46" s="145"/>
      <c r="H46" s="145"/>
      <c r="I46" s="145"/>
      <c r="J46" s="15" t="s">
        <v>20</v>
      </c>
      <c r="K46" s="57">
        <v>7</v>
      </c>
      <c r="L46" s="21">
        <v>8</v>
      </c>
      <c r="M46" s="21">
        <f t="shared" si="1"/>
        <v>43</v>
      </c>
      <c r="N46" s="21">
        <v>10</v>
      </c>
      <c r="O46" s="14"/>
      <c r="P46" s="14"/>
      <c r="Q46" s="14"/>
      <c r="R46" s="14"/>
      <c r="S46" s="27">
        <f t="shared" si="22"/>
        <v>68</v>
      </c>
      <c r="T46" s="58"/>
      <c r="U46" s="14"/>
      <c r="V46" s="14"/>
      <c r="W46" s="14">
        <v>38</v>
      </c>
      <c r="X46" s="14">
        <f t="shared" si="2"/>
        <v>52</v>
      </c>
      <c r="Y46" s="16">
        <v>68</v>
      </c>
      <c r="Z46" s="16"/>
      <c r="AB46" s="22">
        <f t="shared" si="23"/>
        <v>0</v>
      </c>
    </row>
    <row r="47" spans="2:28" s="22" customFormat="1">
      <c r="B47" s="143">
        <v>3</v>
      </c>
      <c r="C47" s="145" t="s">
        <v>1133</v>
      </c>
      <c r="D47" s="140" t="s">
        <v>61</v>
      </c>
      <c r="E47" s="145"/>
      <c r="F47" s="138" t="s">
        <v>1850</v>
      </c>
      <c r="G47" s="145" t="s">
        <v>66</v>
      </c>
      <c r="H47" s="145"/>
      <c r="I47" s="145" t="s">
        <v>1827</v>
      </c>
      <c r="J47" s="15" t="s">
        <v>1113</v>
      </c>
      <c r="K47" s="21">
        <f t="shared" si="20"/>
        <v>21</v>
      </c>
      <c r="L47" s="21">
        <f t="shared" si="21"/>
        <v>24</v>
      </c>
      <c r="M47" s="21">
        <f t="shared" si="1"/>
        <v>141</v>
      </c>
      <c r="N47" s="21">
        <f>N48*B47</f>
        <v>30</v>
      </c>
      <c r="O47" s="14"/>
      <c r="P47" s="14"/>
      <c r="Q47" s="14"/>
      <c r="R47" s="14"/>
      <c r="S47" s="27">
        <f t="shared" si="22"/>
        <v>216</v>
      </c>
      <c r="T47" s="58"/>
      <c r="U47" s="14"/>
      <c r="V47" s="14"/>
      <c r="W47" s="14">
        <v>41</v>
      </c>
      <c r="X47" s="14">
        <f t="shared" si="2"/>
        <v>55</v>
      </c>
      <c r="Y47" s="16">
        <v>72</v>
      </c>
      <c r="Z47" s="16"/>
      <c r="AB47" s="22">
        <f t="shared" si="23"/>
        <v>0</v>
      </c>
    </row>
    <row r="48" spans="2:28" s="22" customFormat="1">
      <c r="B48" s="143">
        <v>1</v>
      </c>
      <c r="C48" s="145" t="s">
        <v>65</v>
      </c>
      <c r="D48" s="140"/>
      <c r="E48" s="145"/>
      <c r="F48" s="145"/>
      <c r="G48" s="145"/>
      <c r="H48" s="145"/>
      <c r="I48" s="145"/>
      <c r="J48" s="2" t="s">
        <v>1080</v>
      </c>
      <c r="K48" s="57">
        <v>7</v>
      </c>
      <c r="L48" s="21">
        <v>8</v>
      </c>
      <c r="M48" s="21">
        <f t="shared" si="1"/>
        <v>47</v>
      </c>
      <c r="N48" s="21">
        <v>10</v>
      </c>
      <c r="O48" s="14"/>
      <c r="P48" s="14"/>
      <c r="Q48" s="14"/>
      <c r="R48" s="14"/>
      <c r="S48" s="27">
        <f t="shared" si="22"/>
        <v>72</v>
      </c>
      <c r="T48" s="58"/>
      <c r="U48" s="14"/>
      <c r="V48" s="14"/>
      <c r="W48" s="14">
        <v>41</v>
      </c>
      <c r="X48" s="14">
        <f t="shared" si="2"/>
        <v>55</v>
      </c>
      <c r="Y48" s="16">
        <v>72</v>
      </c>
      <c r="Z48" s="16"/>
      <c r="AB48" s="22">
        <f t="shared" si="23"/>
        <v>0</v>
      </c>
    </row>
    <row r="49" spans="2:28" s="22" customFormat="1">
      <c r="B49" s="143">
        <v>3</v>
      </c>
      <c r="C49" s="145" t="s">
        <v>1695</v>
      </c>
      <c r="D49" s="140" t="s">
        <v>43</v>
      </c>
      <c r="E49" s="145"/>
      <c r="F49" s="138" t="s">
        <v>1850</v>
      </c>
      <c r="G49" s="145" t="s">
        <v>79</v>
      </c>
      <c r="H49" s="145"/>
      <c r="I49" s="145" t="s">
        <v>1828</v>
      </c>
      <c r="J49" s="15" t="s">
        <v>1113</v>
      </c>
      <c r="K49" s="21">
        <f t="shared" si="20"/>
        <v>21</v>
      </c>
      <c r="L49" s="21">
        <f t="shared" si="21"/>
        <v>24</v>
      </c>
      <c r="M49" s="21">
        <f t="shared" si="1"/>
        <v>111</v>
      </c>
      <c r="N49" s="21">
        <f>N50*B49</f>
        <v>30</v>
      </c>
      <c r="O49" s="14"/>
      <c r="P49" s="14"/>
      <c r="Q49" s="14"/>
      <c r="R49" s="14"/>
      <c r="S49" s="27">
        <f t="shared" si="22"/>
        <v>186</v>
      </c>
      <c r="T49" s="58"/>
      <c r="U49" s="14"/>
      <c r="V49" s="14"/>
      <c r="W49" s="14">
        <v>34</v>
      </c>
      <c r="X49" s="14">
        <f t="shared" si="2"/>
        <v>48</v>
      </c>
      <c r="Y49" s="16">
        <v>62</v>
      </c>
      <c r="Z49" s="16"/>
      <c r="AB49" s="22">
        <f t="shared" si="23"/>
        <v>0</v>
      </c>
    </row>
    <row r="50" spans="2:28" s="22" customFormat="1">
      <c r="B50" s="143">
        <v>1</v>
      </c>
      <c r="C50" s="145" t="s">
        <v>1696</v>
      </c>
      <c r="D50" s="140"/>
      <c r="E50" s="145"/>
      <c r="F50" s="145"/>
      <c r="G50" s="145"/>
      <c r="H50" s="145"/>
      <c r="I50" s="145"/>
      <c r="J50" s="15" t="s">
        <v>20</v>
      </c>
      <c r="K50" s="57">
        <v>7</v>
      </c>
      <c r="L50" s="21">
        <v>8</v>
      </c>
      <c r="M50" s="21">
        <f t="shared" si="1"/>
        <v>37</v>
      </c>
      <c r="N50" s="21">
        <v>10</v>
      </c>
      <c r="O50" s="14"/>
      <c r="P50" s="14"/>
      <c r="Q50" s="14"/>
      <c r="R50" s="14"/>
      <c r="S50" s="27">
        <f t="shared" si="22"/>
        <v>62</v>
      </c>
      <c r="T50" s="58"/>
      <c r="U50" s="14"/>
      <c r="V50" s="14"/>
      <c r="W50" s="14">
        <v>34</v>
      </c>
      <c r="X50" s="14">
        <f t="shared" si="2"/>
        <v>48</v>
      </c>
      <c r="Y50" s="16">
        <v>62</v>
      </c>
      <c r="Z50" s="16"/>
      <c r="AB50" s="22">
        <f t="shared" si="23"/>
        <v>0</v>
      </c>
    </row>
    <row r="51" spans="2:28" s="22" customFormat="1">
      <c r="B51" s="143">
        <v>3</v>
      </c>
      <c r="C51" s="145" t="s">
        <v>1134</v>
      </c>
      <c r="D51" s="140" t="s">
        <v>43</v>
      </c>
      <c r="E51" s="145"/>
      <c r="F51" s="138" t="s">
        <v>1850</v>
      </c>
      <c r="G51" s="145" t="s">
        <v>113</v>
      </c>
      <c r="H51" s="145"/>
      <c r="I51" s="145" t="s">
        <v>1829</v>
      </c>
      <c r="J51" s="15" t="s">
        <v>1113</v>
      </c>
      <c r="K51" s="21">
        <f t="shared" si="20"/>
        <v>21</v>
      </c>
      <c r="L51" s="21">
        <f t="shared" si="21"/>
        <v>24</v>
      </c>
      <c r="M51" s="21">
        <f t="shared" si="1"/>
        <v>105</v>
      </c>
      <c r="N51" s="21">
        <f>N52*B51</f>
        <v>30</v>
      </c>
      <c r="O51" s="14"/>
      <c r="P51" s="14"/>
      <c r="Q51" s="14"/>
      <c r="R51" s="14"/>
      <c r="S51" s="27">
        <f t="shared" si="22"/>
        <v>180</v>
      </c>
      <c r="T51" s="58"/>
      <c r="U51" s="14"/>
      <c r="V51" s="14"/>
      <c r="W51" s="14">
        <v>32</v>
      </c>
      <c r="X51" s="14">
        <f t="shared" si="2"/>
        <v>46</v>
      </c>
      <c r="Y51" s="16">
        <v>60</v>
      </c>
      <c r="Z51" s="16"/>
      <c r="AB51" s="22">
        <f t="shared" si="23"/>
        <v>0</v>
      </c>
    </row>
    <row r="52" spans="2:28" s="22" customFormat="1">
      <c r="B52" s="143">
        <v>1</v>
      </c>
      <c r="C52" s="145" t="s">
        <v>68</v>
      </c>
      <c r="D52" s="140"/>
      <c r="E52" s="145"/>
      <c r="F52" s="145"/>
      <c r="G52" s="145"/>
      <c r="H52" s="145"/>
      <c r="I52" s="145"/>
      <c r="J52" s="2" t="s">
        <v>1080</v>
      </c>
      <c r="K52" s="57">
        <v>7</v>
      </c>
      <c r="L52" s="21">
        <v>8</v>
      </c>
      <c r="M52" s="21">
        <f t="shared" si="1"/>
        <v>35</v>
      </c>
      <c r="N52" s="21">
        <v>10</v>
      </c>
      <c r="O52" s="14"/>
      <c r="P52" s="14"/>
      <c r="Q52" s="14"/>
      <c r="R52" s="14"/>
      <c r="S52" s="27">
        <f t="shared" si="22"/>
        <v>60</v>
      </c>
      <c r="T52" s="58"/>
      <c r="U52" s="14"/>
      <c r="V52" s="14"/>
      <c r="W52" s="14">
        <v>32</v>
      </c>
      <c r="X52" s="14">
        <f t="shared" si="2"/>
        <v>46</v>
      </c>
      <c r="Y52" s="16">
        <v>60</v>
      </c>
      <c r="Z52" s="16"/>
      <c r="AB52" s="22">
        <f t="shared" si="23"/>
        <v>0</v>
      </c>
    </row>
    <row r="53" spans="2:28" s="22" customFormat="1">
      <c r="B53" s="143">
        <v>3</v>
      </c>
      <c r="C53" s="145" t="s">
        <v>1135</v>
      </c>
      <c r="D53" s="140" t="s">
        <v>69</v>
      </c>
      <c r="E53" s="145"/>
      <c r="F53" s="145" t="s">
        <v>1836</v>
      </c>
      <c r="G53" s="145" t="s">
        <v>70</v>
      </c>
      <c r="H53" s="145"/>
      <c r="I53" s="145" t="s">
        <v>1830</v>
      </c>
      <c r="J53" s="15" t="s">
        <v>1113</v>
      </c>
      <c r="K53" s="21">
        <f t="shared" si="20"/>
        <v>21</v>
      </c>
      <c r="L53" s="21">
        <f t="shared" si="21"/>
        <v>24</v>
      </c>
      <c r="M53" s="21">
        <f t="shared" si="1"/>
        <v>234</v>
      </c>
      <c r="N53" s="21">
        <f>N54*B53</f>
        <v>30</v>
      </c>
      <c r="O53" s="14"/>
      <c r="P53" s="14"/>
      <c r="Q53" s="14"/>
      <c r="R53" s="14"/>
      <c r="S53" s="27">
        <f t="shared" si="22"/>
        <v>309</v>
      </c>
      <c r="T53" s="58"/>
      <c r="U53" s="14"/>
      <c r="V53" s="14"/>
      <c r="W53" s="14">
        <v>65</v>
      </c>
      <c r="X53" s="14">
        <f t="shared" si="2"/>
        <v>79</v>
      </c>
      <c r="Y53" s="16">
        <v>103</v>
      </c>
      <c r="Z53" s="16"/>
      <c r="AA53" s="22">
        <v>0</v>
      </c>
      <c r="AB53" s="22">
        <f t="shared" si="23"/>
        <v>0</v>
      </c>
    </row>
    <row r="54" spans="2:28" s="22" customFormat="1">
      <c r="B54" s="143">
        <v>1</v>
      </c>
      <c r="C54" s="145" t="s">
        <v>1512</v>
      </c>
      <c r="D54" s="140"/>
      <c r="E54" s="145"/>
      <c r="F54" s="145"/>
      <c r="G54" s="145"/>
      <c r="H54" s="145"/>
      <c r="I54" s="145"/>
      <c r="J54" s="2" t="s">
        <v>1080</v>
      </c>
      <c r="K54" s="57">
        <v>7</v>
      </c>
      <c r="L54" s="21">
        <v>8</v>
      </c>
      <c r="M54" s="21">
        <f t="shared" si="1"/>
        <v>78</v>
      </c>
      <c r="N54" s="21">
        <v>10</v>
      </c>
      <c r="O54" s="14"/>
      <c r="P54" s="14"/>
      <c r="Q54" s="14"/>
      <c r="R54" s="14"/>
      <c r="S54" s="27">
        <f t="shared" si="22"/>
        <v>103</v>
      </c>
      <c r="T54" s="58"/>
      <c r="U54" s="14"/>
      <c r="V54" s="14"/>
      <c r="W54" s="14">
        <v>65</v>
      </c>
      <c r="X54" s="14">
        <f t="shared" si="2"/>
        <v>79</v>
      </c>
      <c r="Y54" s="16">
        <v>103</v>
      </c>
      <c r="Z54" s="16"/>
      <c r="AB54" s="22">
        <f t="shared" si="23"/>
        <v>0</v>
      </c>
    </row>
    <row r="55" spans="2:28" s="22" customFormat="1">
      <c r="B55" s="143">
        <v>3</v>
      </c>
      <c r="C55" s="145" t="s">
        <v>1136</v>
      </c>
      <c r="D55" s="140" t="s">
        <v>69</v>
      </c>
      <c r="E55" s="145"/>
      <c r="F55" s="145" t="s">
        <v>1836</v>
      </c>
      <c r="G55" s="145" t="s">
        <v>71</v>
      </c>
      <c r="H55" s="145"/>
      <c r="I55" s="145" t="s">
        <v>1830</v>
      </c>
      <c r="J55" s="15" t="s">
        <v>1113</v>
      </c>
      <c r="K55" s="21">
        <f t="shared" si="20"/>
        <v>21</v>
      </c>
      <c r="L55" s="21">
        <f t="shared" si="21"/>
        <v>24</v>
      </c>
      <c r="M55" s="21">
        <f t="shared" si="1"/>
        <v>162</v>
      </c>
      <c r="N55" s="21">
        <f>N56*B55</f>
        <v>30</v>
      </c>
      <c r="O55" s="14"/>
      <c r="P55" s="14"/>
      <c r="Q55" s="14"/>
      <c r="R55" s="14"/>
      <c r="S55" s="27">
        <f t="shared" si="22"/>
        <v>237</v>
      </c>
      <c r="T55" s="58"/>
      <c r="U55" s="14"/>
      <c r="V55" s="14"/>
      <c r="W55" s="14">
        <v>53</v>
      </c>
      <c r="X55" s="14">
        <f t="shared" si="2"/>
        <v>67</v>
      </c>
      <c r="Y55" s="16">
        <v>79</v>
      </c>
      <c r="Z55" s="16"/>
      <c r="AB55" s="22">
        <f t="shared" si="23"/>
        <v>0</v>
      </c>
    </row>
    <row r="56" spans="2:28" s="22" customFormat="1">
      <c r="B56" s="143">
        <v>1</v>
      </c>
      <c r="C56" s="145" t="s">
        <v>72</v>
      </c>
      <c r="D56" s="140"/>
      <c r="E56" s="145"/>
      <c r="F56" s="145"/>
      <c r="G56" s="145"/>
      <c r="H56" s="145"/>
      <c r="I56" s="145"/>
      <c r="J56" s="2" t="s">
        <v>1080</v>
      </c>
      <c r="K56" s="57">
        <v>7</v>
      </c>
      <c r="L56" s="21">
        <v>8</v>
      </c>
      <c r="M56" s="21">
        <f t="shared" si="1"/>
        <v>54</v>
      </c>
      <c r="N56" s="21">
        <v>10</v>
      </c>
      <c r="O56" s="14"/>
      <c r="P56" s="14"/>
      <c r="Q56" s="14"/>
      <c r="R56" s="14"/>
      <c r="S56" s="27">
        <f t="shared" si="22"/>
        <v>79</v>
      </c>
      <c r="T56" s="58"/>
      <c r="U56" s="14"/>
      <c r="V56" s="14"/>
      <c r="W56" s="14">
        <v>53</v>
      </c>
      <c r="X56" s="14">
        <f t="shared" si="2"/>
        <v>67</v>
      </c>
      <c r="Y56" s="16">
        <v>79</v>
      </c>
      <c r="Z56" s="16"/>
      <c r="AB56" s="22">
        <f t="shared" si="23"/>
        <v>0</v>
      </c>
    </row>
    <row r="57" spans="2:28" s="22" customFormat="1">
      <c r="B57" s="143">
        <v>3</v>
      </c>
      <c r="C57" s="145" t="s">
        <v>1137</v>
      </c>
      <c r="D57" s="140" t="s">
        <v>73</v>
      </c>
      <c r="E57" s="145"/>
      <c r="F57" s="145" t="s">
        <v>1836</v>
      </c>
      <c r="G57" s="145" t="s">
        <v>74</v>
      </c>
      <c r="H57" s="145"/>
      <c r="I57" s="145" t="s">
        <v>1831</v>
      </c>
      <c r="J57" s="15" t="s">
        <v>1113</v>
      </c>
      <c r="K57" s="21">
        <f t="shared" si="20"/>
        <v>21</v>
      </c>
      <c r="L57" s="21">
        <f t="shared" si="21"/>
        <v>24</v>
      </c>
      <c r="M57" s="21">
        <f t="shared" si="1"/>
        <v>162</v>
      </c>
      <c r="N57" s="21">
        <f>N58*B57</f>
        <v>30</v>
      </c>
      <c r="O57" s="14"/>
      <c r="P57" s="14"/>
      <c r="Q57" s="14"/>
      <c r="R57" s="14"/>
      <c r="S57" s="27">
        <f t="shared" si="22"/>
        <v>237</v>
      </c>
      <c r="T57" s="58"/>
      <c r="U57" s="14"/>
      <c r="V57" s="14"/>
      <c r="W57" s="14">
        <v>54</v>
      </c>
      <c r="X57" s="14">
        <f t="shared" si="2"/>
        <v>68</v>
      </c>
      <c r="Y57" s="16">
        <v>79</v>
      </c>
      <c r="Z57" s="16"/>
      <c r="AB57" s="22">
        <f t="shared" si="23"/>
        <v>0</v>
      </c>
    </row>
    <row r="58" spans="2:28" s="22" customFormat="1">
      <c r="B58" s="143">
        <v>1</v>
      </c>
      <c r="C58" s="145" t="s">
        <v>1513</v>
      </c>
      <c r="D58" s="140"/>
      <c r="E58" s="145"/>
      <c r="F58" s="145"/>
      <c r="G58" s="145"/>
      <c r="H58" s="145"/>
      <c r="I58" s="145"/>
      <c r="J58" s="2" t="s">
        <v>1080</v>
      </c>
      <c r="K58" s="57">
        <v>7</v>
      </c>
      <c r="L58" s="21">
        <v>8</v>
      </c>
      <c r="M58" s="21">
        <f t="shared" si="1"/>
        <v>54</v>
      </c>
      <c r="N58" s="21">
        <v>10</v>
      </c>
      <c r="O58" s="14"/>
      <c r="P58" s="14"/>
      <c r="Q58" s="14"/>
      <c r="R58" s="14"/>
      <c r="S58" s="27">
        <f t="shared" si="22"/>
        <v>79</v>
      </c>
      <c r="T58" s="58"/>
      <c r="U58" s="14"/>
      <c r="V58" s="14"/>
      <c r="W58" s="14">
        <v>54</v>
      </c>
      <c r="X58" s="14">
        <f t="shared" si="2"/>
        <v>68</v>
      </c>
      <c r="Y58" s="16">
        <v>79</v>
      </c>
      <c r="Z58" s="16"/>
      <c r="AB58" s="22">
        <f t="shared" si="23"/>
        <v>0</v>
      </c>
    </row>
    <row r="59" spans="2:28" s="22" customFormat="1">
      <c r="B59" s="143">
        <v>3</v>
      </c>
      <c r="C59" s="145" t="s">
        <v>1138</v>
      </c>
      <c r="D59" s="140" t="s">
        <v>73</v>
      </c>
      <c r="E59" s="145"/>
      <c r="F59" s="145" t="s">
        <v>1836</v>
      </c>
      <c r="G59" s="145" t="s">
        <v>75</v>
      </c>
      <c r="H59" s="145"/>
      <c r="I59" s="145" t="s">
        <v>1832</v>
      </c>
      <c r="J59" s="15" t="s">
        <v>1113</v>
      </c>
      <c r="K59" s="21">
        <f t="shared" si="20"/>
        <v>21</v>
      </c>
      <c r="L59" s="21">
        <f t="shared" si="21"/>
        <v>24</v>
      </c>
      <c r="M59" s="21">
        <f t="shared" si="1"/>
        <v>159</v>
      </c>
      <c r="N59" s="21">
        <f>N60*B59</f>
        <v>30</v>
      </c>
      <c r="O59" s="14"/>
      <c r="P59" s="14"/>
      <c r="Q59" s="14"/>
      <c r="R59" s="14"/>
      <c r="S59" s="27">
        <f t="shared" si="22"/>
        <v>234</v>
      </c>
      <c r="T59" s="58"/>
      <c r="U59" s="14"/>
      <c r="V59" s="14"/>
      <c r="W59" s="14">
        <v>52</v>
      </c>
      <c r="X59" s="14">
        <f t="shared" si="2"/>
        <v>66</v>
      </c>
      <c r="Y59" s="16">
        <v>78</v>
      </c>
      <c r="Z59" s="16"/>
      <c r="AB59" s="22">
        <f t="shared" si="23"/>
        <v>0</v>
      </c>
    </row>
    <row r="60" spans="2:28" s="22" customFormat="1">
      <c r="B60" s="143">
        <v>1</v>
      </c>
      <c r="C60" s="145" t="s">
        <v>76</v>
      </c>
      <c r="D60" s="140"/>
      <c r="E60" s="145"/>
      <c r="F60" s="145"/>
      <c r="G60" s="145"/>
      <c r="H60" s="145"/>
      <c r="I60" s="145"/>
      <c r="J60" s="2" t="s">
        <v>1080</v>
      </c>
      <c r="K60" s="57">
        <v>7</v>
      </c>
      <c r="L60" s="21">
        <v>8</v>
      </c>
      <c r="M60" s="21">
        <f t="shared" si="1"/>
        <v>53</v>
      </c>
      <c r="N60" s="21">
        <v>10</v>
      </c>
      <c r="O60" s="14"/>
      <c r="P60" s="14"/>
      <c r="Q60" s="14"/>
      <c r="R60" s="14"/>
      <c r="S60" s="27">
        <f t="shared" si="22"/>
        <v>78</v>
      </c>
      <c r="T60" s="58"/>
      <c r="U60" s="14"/>
      <c r="V60" s="14"/>
      <c r="W60" s="14">
        <v>52</v>
      </c>
      <c r="X60" s="14">
        <f t="shared" si="2"/>
        <v>66</v>
      </c>
      <c r="Y60" s="16">
        <v>78</v>
      </c>
      <c r="Z60" s="16"/>
      <c r="AB60" s="22">
        <f t="shared" si="23"/>
        <v>0</v>
      </c>
    </row>
    <row r="61" spans="2:28" s="22" customFormat="1">
      <c r="B61" s="143">
        <v>3</v>
      </c>
      <c r="C61" s="145" t="s">
        <v>1139</v>
      </c>
      <c r="D61" s="140" t="s">
        <v>77</v>
      </c>
      <c r="E61" s="145"/>
      <c r="F61" s="145" t="s">
        <v>1836</v>
      </c>
      <c r="G61" s="145" t="s">
        <v>64</v>
      </c>
      <c r="H61" s="145"/>
      <c r="I61" s="148" t="s">
        <v>1849</v>
      </c>
      <c r="J61" s="15" t="s">
        <v>1113</v>
      </c>
      <c r="K61" s="21">
        <f t="shared" si="20"/>
        <v>21</v>
      </c>
      <c r="L61" s="21">
        <f t="shared" si="21"/>
        <v>24</v>
      </c>
      <c r="M61" s="21">
        <f t="shared" si="1"/>
        <v>144</v>
      </c>
      <c r="N61" s="21">
        <f>N62*B61</f>
        <v>30</v>
      </c>
      <c r="O61" s="14"/>
      <c r="P61" s="14"/>
      <c r="Q61" s="14"/>
      <c r="R61" s="14"/>
      <c r="S61" s="27">
        <f t="shared" si="22"/>
        <v>219</v>
      </c>
      <c r="T61" s="58"/>
      <c r="U61" s="14"/>
      <c r="V61" s="14"/>
      <c r="W61" s="14">
        <v>42</v>
      </c>
      <c r="X61" s="14">
        <f t="shared" si="2"/>
        <v>56</v>
      </c>
      <c r="Y61" s="16">
        <v>73</v>
      </c>
      <c r="Z61" s="16"/>
      <c r="AB61" s="22">
        <f t="shared" si="23"/>
        <v>0</v>
      </c>
    </row>
    <row r="62" spans="2:28" s="22" customFormat="1">
      <c r="B62" s="143">
        <v>1</v>
      </c>
      <c r="C62" s="145" t="s">
        <v>1514</v>
      </c>
      <c r="D62" s="140"/>
      <c r="E62" s="145"/>
      <c r="F62" s="145"/>
      <c r="G62" s="145"/>
      <c r="H62" s="145"/>
      <c r="I62" s="145"/>
      <c r="J62" s="2" t="s">
        <v>1080</v>
      </c>
      <c r="K62" s="57">
        <v>7</v>
      </c>
      <c r="L62" s="21">
        <v>8</v>
      </c>
      <c r="M62" s="21">
        <f t="shared" si="1"/>
        <v>48</v>
      </c>
      <c r="N62" s="21">
        <v>10</v>
      </c>
      <c r="O62" s="14"/>
      <c r="P62" s="14"/>
      <c r="Q62" s="14"/>
      <c r="R62" s="14"/>
      <c r="S62" s="27">
        <f t="shared" si="22"/>
        <v>73</v>
      </c>
      <c r="T62" s="58"/>
      <c r="U62" s="14"/>
      <c r="V62" s="14"/>
      <c r="W62" s="14">
        <v>42</v>
      </c>
      <c r="X62" s="14">
        <f t="shared" si="2"/>
        <v>56</v>
      </c>
      <c r="Y62" s="16">
        <v>73</v>
      </c>
      <c r="Z62" s="16"/>
      <c r="AB62" s="22">
        <f t="shared" si="23"/>
        <v>0</v>
      </c>
    </row>
    <row r="63" spans="2:28" s="22" customFormat="1">
      <c r="B63" s="143">
        <v>3</v>
      </c>
      <c r="C63" s="145" t="s">
        <v>1140</v>
      </c>
      <c r="D63" s="140" t="s">
        <v>80</v>
      </c>
      <c r="E63" s="145"/>
      <c r="F63" s="145" t="s">
        <v>1836</v>
      </c>
      <c r="G63" s="145" t="s">
        <v>78</v>
      </c>
      <c r="H63" s="145"/>
      <c r="I63" s="145" t="s">
        <v>1835</v>
      </c>
      <c r="J63" s="15" t="s">
        <v>1113</v>
      </c>
      <c r="K63" s="21">
        <f t="shared" si="20"/>
        <v>21</v>
      </c>
      <c r="L63" s="21">
        <f t="shared" si="21"/>
        <v>24</v>
      </c>
      <c r="M63" s="21">
        <f t="shared" si="1"/>
        <v>24</v>
      </c>
      <c r="N63" s="21">
        <f>N64*B63</f>
        <v>30</v>
      </c>
      <c r="O63" s="14"/>
      <c r="P63" s="14"/>
      <c r="Q63" s="14"/>
      <c r="R63" s="14"/>
      <c r="S63" s="27">
        <f t="shared" si="22"/>
        <v>99</v>
      </c>
      <c r="T63" s="58"/>
      <c r="U63" s="14"/>
      <c r="V63" s="14"/>
      <c r="W63" s="14">
        <v>11</v>
      </c>
      <c r="X63" s="14">
        <f t="shared" si="2"/>
        <v>25</v>
      </c>
      <c r="Y63" s="16">
        <v>33</v>
      </c>
      <c r="Z63" s="16"/>
      <c r="AB63" s="22">
        <f t="shared" si="23"/>
        <v>0</v>
      </c>
    </row>
    <row r="64" spans="2:28" s="22" customFormat="1">
      <c r="B64" s="143">
        <v>1</v>
      </c>
      <c r="C64" s="145" t="s">
        <v>1515</v>
      </c>
      <c r="D64" s="140"/>
      <c r="E64" s="145"/>
      <c r="F64" s="145"/>
      <c r="G64" s="145"/>
      <c r="H64" s="145"/>
      <c r="I64" s="145"/>
      <c r="J64" s="15" t="s">
        <v>20</v>
      </c>
      <c r="K64" s="57">
        <v>7</v>
      </c>
      <c r="L64" s="21">
        <v>8</v>
      </c>
      <c r="M64" s="21">
        <f t="shared" si="1"/>
        <v>8</v>
      </c>
      <c r="N64" s="21">
        <v>10</v>
      </c>
      <c r="O64" s="14"/>
      <c r="P64" s="14"/>
      <c r="Q64" s="14"/>
      <c r="R64" s="14"/>
      <c r="S64" s="27">
        <f t="shared" si="22"/>
        <v>33</v>
      </c>
      <c r="T64" s="58"/>
      <c r="U64" s="14"/>
      <c r="V64" s="14"/>
      <c r="W64" s="14">
        <v>11</v>
      </c>
      <c r="X64" s="14">
        <f t="shared" si="2"/>
        <v>25</v>
      </c>
      <c r="Y64" s="16">
        <v>33</v>
      </c>
      <c r="Z64" s="16"/>
      <c r="AB64" s="22">
        <f t="shared" si="23"/>
        <v>0</v>
      </c>
    </row>
    <row r="65" spans="1:28" s="22" customFormat="1">
      <c r="A65" s="22" t="s">
        <v>152</v>
      </c>
      <c r="B65" s="146">
        <v>3</v>
      </c>
      <c r="C65" s="146" t="s">
        <v>1141</v>
      </c>
      <c r="D65" s="141" t="s">
        <v>80</v>
      </c>
      <c r="E65" s="146"/>
      <c r="F65" s="145" t="s">
        <v>1836</v>
      </c>
      <c r="G65" s="146" t="s">
        <v>81</v>
      </c>
      <c r="H65" s="146"/>
      <c r="I65" s="146" t="s">
        <v>1836</v>
      </c>
      <c r="J65" s="23" t="s">
        <v>1113</v>
      </c>
      <c r="K65" s="21">
        <f t="shared" si="20"/>
        <v>21</v>
      </c>
      <c r="L65" s="21">
        <f t="shared" ref="L65" si="24">L66*B65</f>
        <v>30</v>
      </c>
      <c r="M65" s="21">
        <f t="shared" si="1"/>
        <v>6</v>
      </c>
      <c r="N65" s="21">
        <f>N66*B65</f>
        <v>30</v>
      </c>
      <c r="O65" s="14"/>
      <c r="P65" s="14"/>
      <c r="Q65" s="14"/>
      <c r="R65" s="14"/>
      <c r="S65" s="27">
        <f t="shared" si="22"/>
        <v>87</v>
      </c>
      <c r="T65" s="58"/>
      <c r="U65" s="14"/>
      <c r="V65" s="14"/>
      <c r="W65" s="14">
        <v>8</v>
      </c>
      <c r="X65" s="14">
        <f t="shared" si="2"/>
        <v>22</v>
      </c>
      <c r="Y65" s="16">
        <v>29</v>
      </c>
      <c r="Z65" s="16"/>
      <c r="AB65" s="22">
        <f t="shared" si="23"/>
        <v>0</v>
      </c>
    </row>
    <row r="66" spans="1:28" s="22" customFormat="1">
      <c r="B66" s="146">
        <v>1</v>
      </c>
      <c r="C66" s="146" t="s">
        <v>83</v>
      </c>
      <c r="D66" s="141"/>
      <c r="E66" s="146"/>
      <c r="F66" s="146"/>
      <c r="G66" s="146"/>
      <c r="H66" s="146"/>
      <c r="I66" s="146"/>
      <c r="J66" s="23" t="s">
        <v>20</v>
      </c>
      <c r="K66" s="57">
        <v>7</v>
      </c>
      <c r="L66" s="21">
        <v>10</v>
      </c>
      <c r="M66" s="21">
        <f t="shared" si="1"/>
        <v>2</v>
      </c>
      <c r="N66" s="21">
        <v>10</v>
      </c>
      <c r="O66" s="14"/>
      <c r="P66" s="14"/>
      <c r="Q66" s="14"/>
      <c r="R66" s="14"/>
      <c r="S66" s="27">
        <f t="shared" si="22"/>
        <v>29</v>
      </c>
      <c r="T66" s="58"/>
      <c r="U66" s="14"/>
      <c r="V66" s="14"/>
      <c r="W66" s="14">
        <v>8</v>
      </c>
      <c r="X66" s="14">
        <f t="shared" si="2"/>
        <v>22</v>
      </c>
      <c r="Y66" s="16">
        <v>29</v>
      </c>
      <c r="Z66" s="16"/>
      <c r="AB66" s="22">
        <f t="shared" si="23"/>
        <v>0</v>
      </c>
    </row>
    <row r="67" spans="1:28" s="22" customFormat="1">
      <c r="B67" s="146">
        <v>1</v>
      </c>
      <c r="C67" s="146" t="s">
        <v>151</v>
      </c>
      <c r="D67" s="141"/>
      <c r="E67" s="146"/>
      <c r="F67" s="146"/>
      <c r="G67" s="146"/>
      <c r="H67" s="146"/>
      <c r="I67" s="146"/>
      <c r="J67" s="23" t="s">
        <v>1080</v>
      </c>
      <c r="K67" s="57">
        <v>7</v>
      </c>
      <c r="L67" s="21">
        <v>10</v>
      </c>
      <c r="M67" s="21">
        <f t="shared" si="1"/>
        <v>13</v>
      </c>
      <c r="N67" s="21">
        <v>10</v>
      </c>
      <c r="O67" s="14"/>
      <c r="P67" s="14"/>
      <c r="Q67" s="14"/>
      <c r="R67" s="14"/>
      <c r="S67" s="27">
        <f>Y67*B67</f>
        <v>40</v>
      </c>
      <c r="T67" s="58"/>
      <c r="U67" s="14"/>
      <c r="V67" s="14"/>
      <c r="W67" s="14">
        <v>8</v>
      </c>
      <c r="X67" s="14">
        <f t="shared" si="2"/>
        <v>22</v>
      </c>
      <c r="Y67" s="16">
        <v>40</v>
      </c>
      <c r="Z67" s="16"/>
      <c r="AB67" s="22">
        <f t="shared" si="23"/>
        <v>0</v>
      </c>
    </row>
    <row r="68" spans="1:28" s="22" customFormat="1">
      <c r="B68" s="143">
        <v>3</v>
      </c>
      <c r="C68" s="145" t="s">
        <v>1142</v>
      </c>
      <c r="D68" s="140" t="s">
        <v>84</v>
      </c>
      <c r="E68" s="145"/>
      <c r="F68" s="145" t="s">
        <v>1836</v>
      </c>
      <c r="G68" s="145" t="s">
        <v>82</v>
      </c>
      <c r="H68" s="145"/>
      <c r="I68" s="145" t="s">
        <v>1839</v>
      </c>
      <c r="J68" s="15" t="s">
        <v>1113</v>
      </c>
      <c r="K68" s="21">
        <f t="shared" ref="K68" si="25">K69*B68</f>
        <v>21</v>
      </c>
      <c r="L68" s="21">
        <f t="shared" ref="L68:L100" si="26">L69*B68</f>
        <v>45</v>
      </c>
      <c r="M68" s="21">
        <f t="shared" si="1"/>
        <v>60</v>
      </c>
      <c r="N68" s="21">
        <f>N69*B68</f>
        <v>30</v>
      </c>
      <c r="O68" s="14"/>
      <c r="P68" s="14"/>
      <c r="Q68" s="14"/>
      <c r="R68" s="14"/>
      <c r="S68" s="27">
        <f t="shared" si="22"/>
        <v>156</v>
      </c>
      <c r="T68" s="58"/>
      <c r="U68" s="14"/>
      <c r="V68" s="14"/>
      <c r="W68" s="14">
        <v>26</v>
      </c>
      <c r="X68" s="14">
        <f t="shared" si="2"/>
        <v>40</v>
      </c>
      <c r="Y68" s="16">
        <v>52</v>
      </c>
      <c r="Z68" s="16"/>
      <c r="AB68" s="22">
        <f t="shared" si="23"/>
        <v>0</v>
      </c>
    </row>
    <row r="69" spans="1:28" s="22" customFormat="1">
      <c r="B69" s="143">
        <v>1</v>
      </c>
      <c r="C69" s="145" t="s">
        <v>1516</v>
      </c>
      <c r="D69" s="140"/>
      <c r="E69" s="145"/>
      <c r="F69" s="145"/>
      <c r="G69" s="145"/>
      <c r="H69" s="145"/>
      <c r="I69" s="145"/>
      <c r="J69" s="15" t="s">
        <v>20</v>
      </c>
      <c r="K69" s="57">
        <v>7</v>
      </c>
      <c r="L69" s="21">
        <v>15</v>
      </c>
      <c r="M69" s="21">
        <f>S69-K69-L69-N69</f>
        <v>20</v>
      </c>
      <c r="N69" s="21">
        <v>10</v>
      </c>
      <c r="O69" s="14"/>
      <c r="P69" s="14"/>
      <c r="Q69" s="14"/>
      <c r="R69" s="14"/>
      <c r="S69" s="27">
        <f t="shared" si="22"/>
        <v>52</v>
      </c>
      <c r="T69" s="58"/>
      <c r="U69" s="14"/>
      <c r="V69" s="14"/>
      <c r="W69" s="14">
        <v>26</v>
      </c>
      <c r="X69" s="14">
        <f t="shared" si="2"/>
        <v>40</v>
      </c>
      <c r="Y69" s="16">
        <v>52</v>
      </c>
      <c r="Z69" s="16"/>
      <c r="AB69" s="22">
        <f t="shared" si="23"/>
        <v>0</v>
      </c>
    </row>
    <row r="70" spans="1:28" s="22" customFormat="1">
      <c r="A70" s="22" t="s">
        <v>153</v>
      </c>
      <c r="B70" s="144">
        <v>2</v>
      </c>
      <c r="C70" s="144" t="s">
        <v>1143</v>
      </c>
      <c r="D70" s="139" t="s">
        <v>84</v>
      </c>
      <c r="E70" s="144"/>
      <c r="F70" s="145" t="s">
        <v>1836</v>
      </c>
      <c r="G70" s="144" t="s">
        <v>85</v>
      </c>
      <c r="H70" s="144"/>
      <c r="I70" s="144" t="s">
        <v>1838</v>
      </c>
      <c r="J70" s="18" t="s">
        <v>1113</v>
      </c>
      <c r="K70" s="55"/>
      <c r="L70" s="21">
        <f t="shared" si="26"/>
        <v>30</v>
      </c>
      <c r="M70" s="21">
        <f t="shared" si="1"/>
        <v>82</v>
      </c>
      <c r="N70" s="21">
        <f>N71*B70</f>
        <v>20</v>
      </c>
      <c r="O70" s="14"/>
      <c r="P70" s="14"/>
      <c r="Q70" s="14"/>
      <c r="R70" s="14"/>
      <c r="S70" s="27">
        <f t="shared" si="22"/>
        <v>132</v>
      </c>
      <c r="T70" s="58"/>
      <c r="U70" s="14"/>
      <c r="V70" s="14"/>
      <c r="W70" s="14">
        <v>37</v>
      </c>
      <c r="X70" s="14">
        <f t="shared" si="2"/>
        <v>51</v>
      </c>
      <c r="Y70" s="16">
        <v>66</v>
      </c>
      <c r="Z70" s="16"/>
      <c r="AB70" s="22">
        <f t="shared" si="23"/>
        <v>0</v>
      </c>
    </row>
    <row r="71" spans="1:28" s="22" customFormat="1">
      <c r="B71" s="144">
        <v>1</v>
      </c>
      <c r="C71" s="144" t="s">
        <v>87</v>
      </c>
      <c r="D71" s="139"/>
      <c r="E71" s="144"/>
      <c r="F71" s="144"/>
      <c r="G71" s="144"/>
      <c r="H71" s="144"/>
      <c r="I71" s="144"/>
      <c r="J71" s="18" t="s">
        <v>20</v>
      </c>
      <c r="K71" s="55"/>
      <c r="L71" s="21">
        <v>15</v>
      </c>
      <c r="M71" s="21">
        <f t="shared" si="1"/>
        <v>41</v>
      </c>
      <c r="N71" s="21">
        <v>10</v>
      </c>
      <c r="O71" s="14"/>
      <c r="P71" s="14"/>
      <c r="Q71" s="14"/>
      <c r="R71" s="14"/>
      <c r="S71" s="27">
        <f t="shared" si="22"/>
        <v>66</v>
      </c>
      <c r="T71" s="58"/>
      <c r="U71" s="14"/>
      <c r="V71" s="14"/>
      <c r="W71" s="14">
        <v>37</v>
      </c>
      <c r="X71" s="14">
        <f t="shared" ref="X71:X103" si="27">W71+14</f>
        <v>51</v>
      </c>
      <c r="Y71" s="16">
        <v>66</v>
      </c>
      <c r="Z71" s="16"/>
      <c r="AB71" s="22">
        <f t="shared" si="23"/>
        <v>0</v>
      </c>
    </row>
    <row r="72" spans="1:28" s="22" customFormat="1">
      <c r="B72" s="144">
        <v>2</v>
      </c>
      <c r="C72" s="144" t="s">
        <v>1143</v>
      </c>
      <c r="D72" s="139" t="s">
        <v>84</v>
      </c>
      <c r="E72" s="144"/>
      <c r="F72" s="145" t="s">
        <v>1836</v>
      </c>
      <c r="G72" s="144" t="s">
        <v>67</v>
      </c>
      <c r="H72" s="144"/>
      <c r="I72" s="144" t="s">
        <v>1837</v>
      </c>
      <c r="J72" s="18" t="s">
        <v>1113</v>
      </c>
      <c r="K72" s="55"/>
      <c r="L72" s="21">
        <f t="shared" si="26"/>
        <v>30</v>
      </c>
      <c r="M72" s="21">
        <f t="shared" ref="M72:M100" si="28">S72-K72-L72-N72</f>
        <v>98</v>
      </c>
      <c r="N72" s="21">
        <f>N73*B72</f>
        <v>20</v>
      </c>
      <c r="O72" s="14"/>
      <c r="P72" s="14"/>
      <c r="Q72" s="14"/>
      <c r="R72" s="14"/>
      <c r="S72" s="27">
        <f t="shared" si="22"/>
        <v>148</v>
      </c>
      <c r="T72" s="58"/>
      <c r="U72" s="14"/>
      <c r="V72" s="14"/>
      <c r="W72" s="14">
        <v>43</v>
      </c>
      <c r="X72" s="14">
        <f t="shared" si="27"/>
        <v>57</v>
      </c>
      <c r="Y72" s="16">
        <v>74</v>
      </c>
      <c r="Z72" s="16"/>
      <c r="AB72" s="22">
        <f t="shared" si="23"/>
        <v>0</v>
      </c>
    </row>
    <row r="73" spans="1:28" s="22" customFormat="1">
      <c r="B73" s="144">
        <v>1</v>
      </c>
      <c r="C73" s="144" t="s">
        <v>87</v>
      </c>
      <c r="D73" s="139"/>
      <c r="E73" s="144"/>
      <c r="F73" s="144"/>
      <c r="G73" s="144"/>
      <c r="H73" s="144"/>
      <c r="I73" s="144"/>
      <c r="J73" s="18" t="s">
        <v>1080</v>
      </c>
      <c r="K73" s="55"/>
      <c r="L73" s="21">
        <v>15</v>
      </c>
      <c r="M73" s="21">
        <f t="shared" si="28"/>
        <v>49</v>
      </c>
      <c r="N73" s="21">
        <v>10</v>
      </c>
      <c r="O73" s="14"/>
      <c r="P73" s="14"/>
      <c r="Q73" s="14"/>
      <c r="R73" s="14"/>
      <c r="S73" s="27">
        <f t="shared" si="22"/>
        <v>74</v>
      </c>
      <c r="T73" s="58"/>
      <c r="U73" s="14"/>
      <c r="V73" s="14"/>
      <c r="W73" s="14">
        <v>43</v>
      </c>
      <c r="X73" s="14">
        <f t="shared" si="27"/>
        <v>57</v>
      </c>
      <c r="Y73" s="16">
        <v>74</v>
      </c>
      <c r="Z73" s="16"/>
      <c r="AB73" s="22">
        <f t="shared" si="23"/>
        <v>0</v>
      </c>
    </row>
    <row r="74" spans="1:28" s="22" customFormat="1">
      <c r="B74" s="143">
        <v>3</v>
      </c>
      <c r="C74" s="145" t="s">
        <v>1689</v>
      </c>
      <c r="D74" s="140" t="s">
        <v>88</v>
      </c>
      <c r="E74" s="145"/>
      <c r="F74" s="145" t="s">
        <v>1836</v>
      </c>
      <c r="G74" s="145" t="s">
        <v>86</v>
      </c>
      <c r="H74" s="145"/>
      <c r="I74" s="145" t="s">
        <v>1840</v>
      </c>
      <c r="J74" s="15" t="s">
        <v>1113</v>
      </c>
      <c r="K74" s="21">
        <f t="shared" ref="K74:K98" si="29">K75*B74</f>
        <v>21</v>
      </c>
      <c r="L74" s="21">
        <f t="shared" si="26"/>
        <v>45</v>
      </c>
      <c r="M74" s="21">
        <f t="shared" si="28"/>
        <v>81</v>
      </c>
      <c r="N74" s="21">
        <f>N75*B74</f>
        <v>30</v>
      </c>
      <c r="O74" s="14"/>
      <c r="P74" s="14"/>
      <c r="Q74" s="14"/>
      <c r="R74" s="14"/>
      <c r="S74" s="27">
        <f t="shared" si="22"/>
        <v>177</v>
      </c>
      <c r="T74" s="58"/>
      <c r="U74" s="14"/>
      <c r="V74" s="14"/>
      <c r="W74" s="14">
        <v>31</v>
      </c>
      <c r="X74" s="14">
        <f t="shared" si="27"/>
        <v>45</v>
      </c>
      <c r="Y74" s="16">
        <v>59</v>
      </c>
      <c r="Z74" s="16"/>
      <c r="AB74" s="22">
        <f t="shared" si="23"/>
        <v>0</v>
      </c>
    </row>
    <row r="75" spans="1:28" s="22" customFormat="1">
      <c r="B75" s="143">
        <v>1</v>
      </c>
      <c r="C75" s="145" t="s">
        <v>1690</v>
      </c>
      <c r="D75" s="140"/>
      <c r="E75" s="145"/>
      <c r="F75" s="145"/>
      <c r="G75" s="145"/>
      <c r="H75" s="145"/>
      <c r="I75" s="145"/>
      <c r="J75" s="15" t="s">
        <v>20</v>
      </c>
      <c r="K75" s="57">
        <v>7</v>
      </c>
      <c r="L75" s="21">
        <v>15</v>
      </c>
      <c r="M75" s="21">
        <f t="shared" si="28"/>
        <v>27</v>
      </c>
      <c r="N75" s="21">
        <v>10</v>
      </c>
      <c r="O75" s="14"/>
      <c r="P75" s="14"/>
      <c r="Q75" s="14"/>
      <c r="R75" s="14"/>
      <c r="S75" s="27">
        <f t="shared" si="22"/>
        <v>59</v>
      </c>
      <c r="T75" s="58"/>
      <c r="U75" s="14"/>
      <c r="V75" s="14"/>
      <c r="W75" s="14">
        <v>31</v>
      </c>
      <c r="X75" s="14">
        <f t="shared" si="27"/>
        <v>45</v>
      </c>
      <c r="Y75" s="16">
        <v>59</v>
      </c>
      <c r="Z75" s="16"/>
      <c r="AB75" s="22">
        <f t="shared" si="23"/>
        <v>0</v>
      </c>
    </row>
    <row r="76" spans="1:28" s="22" customFormat="1">
      <c r="B76" s="143">
        <v>3</v>
      </c>
      <c r="C76" s="145" t="s">
        <v>1691</v>
      </c>
      <c r="D76" s="140" t="s">
        <v>88</v>
      </c>
      <c r="E76" s="145"/>
      <c r="F76" s="145" t="s">
        <v>1836</v>
      </c>
      <c r="G76" s="145" t="s">
        <v>89</v>
      </c>
      <c r="H76" s="145"/>
      <c r="I76" s="145" t="s">
        <v>1841</v>
      </c>
      <c r="J76" s="15" t="s">
        <v>1113</v>
      </c>
      <c r="K76" s="21">
        <f t="shared" si="29"/>
        <v>21</v>
      </c>
      <c r="L76" s="21">
        <f t="shared" si="26"/>
        <v>45</v>
      </c>
      <c r="M76" s="21">
        <f t="shared" si="28"/>
        <v>114</v>
      </c>
      <c r="N76" s="21">
        <f>N77*B76</f>
        <v>30</v>
      </c>
      <c r="O76" s="14"/>
      <c r="P76" s="14"/>
      <c r="Q76" s="14"/>
      <c r="R76" s="14"/>
      <c r="S76" s="27">
        <f t="shared" si="22"/>
        <v>210</v>
      </c>
      <c r="T76" s="58"/>
      <c r="U76" s="14"/>
      <c r="V76" s="14"/>
      <c r="W76" s="14">
        <v>40</v>
      </c>
      <c r="X76" s="14">
        <f t="shared" si="27"/>
        <v>54</v>
      </c>
      <c r="Y76" s="16">
        <v>70</v>
      </c>
      <c r="Z76" s="16"/>
      <c r="AB76" s="22">
        <f t="shared" si="23"/>
        <v>0</v>
      </c>
    </row>
    <row r="77" spans="1:28" s="22" customFormat="1">
      <c r="B77" s="143">
        <v>1</v>
      </c>
      <c r="C77" s="145" t="s">
        <v>1692</v>
      </c>
      <c r="D77" s="140"/>
      <c r="E77" s="145"/>
      <c r="F77" s="145"/>
      <c r="G77" s="145"/>
      <c r="H77" s="145"/>
      <c r="I77" s="145"/>
      <c r="J77" s="2" t="s">
        <v>1080</v>
      </c>
      <c r="K77" s="57">
        <v>7</v>
      </c>
      <c r="L77" s="21">
        <v>15</v>
      </c>
      <c r="M77" s="21">
        <f t="shared" si="28"/>
        <v>38</v>
      </c>
      <c r="N77" s="21">
        <v>10</v>
      </c>
      <c r="O77" s="14"/>
      <c r="P77" s="14"/>
      <c r="Q77" s="14"/>
      <c r="R77" s="14"/>
      <c r="S77" s="27">
        <f t="shared" si="22"/>
        <v>70</v>
      </c>
      <c r="T77" s="58"/>
      <c r="U77" s="14"/>
      <c r="V77" s="14"/>
      <c r="W77" s="14">
        <v>40</v>
      </c>
      <c r="X77" s="14">
        <f t="shared" si="27"/>
        <v>54</v>
      </c>
      <c r="Y77" s="16">
        <v>70</v>
      </c>
      <c r="Z77" s="16"/>
      <c r="AB77" s="22">
        <f t="shared" si="23"/>
        <v>0</v>
      </c>
    </row>
    <row r="78" spans="1:28" s="22" customFormat="1">
      <c r="B78" s="143">
        <v>3</v>
      </c>
      <c r="C78" s="145" t="s">
        <v>1693</v>
      </c>
      <c r="D78" s="140" t="s">
        <v>91</v>
      </c>
      <c r="E78" s="145"/>
      <c r="F78" s="145" t="s">
        <v>1836</v>
      </c>
      <c r="G78" s="145" t="s">
        <v>90</v>
      </c>
      <c r="H78" s="145"/>
      <c r="I78" s="145" t="s">
        <v>1842</v>
      </c>
      <c r="J78" s="15" t="s">
        <v>1113</v>
      </c>
      <c r="K78" s="21">
        <f t="shared" si="29"/>
        <v>21</v>
      </c>
      <c r="L78" s="21">
        <f t="shared" si="26"/>
        <v>45</v>
      </c>
      <c r="M78" s="21">
        <f t="shared" si="28"/>
        <v>138</v>
      </c>
      <c r="N78" s="21">
        <f>N79*B78</f>
        <v>30</v>
      </c>
      <c r="O78" s="14"/>
      <c r="P78" s="14"/>
      <c r="Q78" s="14"/>
      <c r="R78" s="14"/>
      <c r="S78" s="27">
        <f t="shared" si="22"/>
        <v>234</v>
      </c>
      <c r="T78" s="58"/>
      <c r="U78" s="14"/>
      <c r="V78" s="14"/>
      <c r="W78" s="14">
        <v>46</v>
      </c>
      <c r="X78" s="14">
        <f t="shared" si="27"/>
        <v>60</v>
      </c>
      <c r="Y78" s="16">
        <v>78</v>
      </c>
      <c r="Z78" s="16"/>
      <c r="AB78" s="22">
        <f t="shared" si="23"/>
        <v>0</v>
      </c>
    </row>
    <row r="79" spans="1:28" s="22" customFormat="1">
      <c r="B79" s="143">
        <v>1</v>
      </c>
      <c r="C79" s="145" t="s">
        <v>1694</v>
      </c>
      <c r="D79" s="140"/>
      <c r="E79" s="145"/>
      <c r="F79" s="145"/>
      <c r="G79" s="145"/>
      <c r="H79" s="145"/>
      <c r="I79" s="145"/>
      <c r="J79" s="2" t="s">
        <v>1080</v>
      </c>
      <c r="K79" s="57">
        <v>7</v>
      </c>
      <c r="L79" s="21">
        <v>15</v>
      </c>
      <c r="M79" s="21">
        <f t="shared" si="28"/>
        <v>46</v>
      </c>
      <c r="N79" s="21">
        <v>10</v>
      </c>
      <c r="O79" s="14"/>
      <c r="P79" s="14"/>
      <c r="Q79" s="14"/>
      <c r="R79" s="14"/>
      <c r="S79" s="27">
        <f t="shared" si="22"/>
        <v>78</v>
      </c>
      <c r="T79" s="58"/>
      <c r="U79" s="14"/>
      <c r="V79" s="14"/>
      <c r="W79" s="14">
        <v>46</v>
      </c>
      <c r="X79" s="14">
        <f t="shared" si="27"/>
        <v>60</v>
      </c>
      <c r="Y79" s="16">
        <v>78</v>
      </c>
      <c r="Z79" s="16"/>
      <c r="AB79" s="22">
        <f t="shared" si="23"/>
        <v>0</v>
      </c>
    </row>
    <row r="80" spans="1:28" s="22" customFormat="1">
      <c r="B80" s="143">
        <v>3</v>
      </c>
      <c r="C80" s="145" t="s">
        <v>1144</v>
      </c>
      <c r="D80" s="140" t="s">
        <v>91</v>
      </c>
      <c r="E80" s="145"/>
      <c r="F80" s="145" t="s">
        <v>1836</v>
      </c>
      <c r="G80" s="145" t="s">
        <v>92</v>
      </c>
      <c r="H80" s="145"/>
      <c r="I80" s="145" t="s">
        <v>1843</v>
      </c>
      <c r="J80" s="15" t="s">
        <v>1113</v>
      </c>
      <c r="K80" s="21">
        <f t="shared" si="29"/>
        <v>21</v>
      </c>
      <c r="L80" s="21">
        <f t="shared" si="26"/>
        <v>45</v>
      </c>
      <c r="M80" s="21">
        <f t="shared" si="28"/>
        <v>168</v>
      </c>
      <c r="N80" s="21">
        <f>N81*B80</f>
        <v>30</v>
      </c>
      <c r="O80" s="14"/>
      <c r="P80" s="14"/>
      <c r="Q80" s="14"/>
      <c r="R80" s="14"/>
      <c r="S80" s="27">
        <f>Y80*B80</f>
        <v>264</v>
      </c>
      <c r="T80" s="58"/>
      <c r="U80" s="14"/>
      <c r="V80" s="14"/>
      <c r="W80" s="14">
        <v>54</v>
      </c>
      <c r="X80" s="14">
        <f t="shared" si="27"/>
        <v>68</v>
      </c>
      <c r="Y80" s="16">
        <v>88</v>
      </c>
      <c r="Z80" s="16"/>
      <c r="AB80" s="22">
        <f t="shared" si="23"/>
        <v>0</v>
      </c>
    </row>
    <row r="81" spans="2:28" s="22" customFormat="1">
      <c r="B81" s="143">
        <v>1</v>
      </c>
      <c r="C81" s="145" t="s">
        <v>94</v>
      </c>
      <c r="D81" s="140"/>
      <c r="E81" s="145"/>
      <c r="F81" s="145"/>
      <c r="G81" s="145"/>
      <c r="H81" s="145"/>
      <c r="I81" s="145"/>
      <c r="J81" s="2" t="s">
        <v>1080</v>
      </c>
      <c r="K81" s="57">
        <v>7</v>
      </c>
      <c r="L81" s="21">
        <v>15</v>
      </c>
      <c r="M81" s="21">
        <f t="shared" si="28"/>
        <v>56</v>
      </c>
      <c r="N81" s="21">
        <v>10</v>
      </c>
      <c r="O81" s="14"/>
      <c r="P81" s="14"/>
      <c r="Q81" s="14"/>
      <c r="R81" s="14"/>
      <c r="S81" s="27">
        <f t="shared" si="22"/>
        <v>88</v>
      </c>
      <c r="T81" s="58"/>
      <c r="U81" s="14"/>
      <c r="V81" s="14"/>
      <c r="W81" s="14">
        <v>54</v>
      </c>
      <c r="X81" s="14">
        <f t="shared" si="27"/>
        <v>68</v>
      </c>
      <c r="Y81" s="16">
        <v>88</v>
      </c>
      <c r="Z81" s="16"/>
      <c r="AB81" s="22">
        <f t="shared" si="23"/>
        <v>0</v>
      </c>
    </row>
    <row r="82" spans="2:28" s="22" customFormat="1">
      <c r="B82" s="143">
        <v>3</v>
      </c>
      <c r="C82" s="145" t="s">
        <v>1145</v>
      </c>
      <c r="D82" s="140" t="s">
        <v>95</v>
      </c>
      <c r="E82" s="145"/>
      <c r="F82" s="145" t="s">
        <v>1836</v>
      </c>
      <c r="G82" s="145" t="s">
        <v>93</v>
      </c>
      <c r="H82" s="145"/>
      <c r="I82" s="145" t="s">
        <v>1844</v>
      </c>
      <c r="J82" s="15" t="s">
        <v>1113</v>
      </c>
      <c r="K82" s="21">
        <f>K83*B82</f>
        <v>21</v>
      </c>
      <c r="L82" s="21">
        <f t="shared" si="26"/>
        <v>45</v>
      </c>
      <c r="M82" s="21">
        <f t="shared" si="28"/>
        <v>192</v>
      </c>
      <c r="N82" s="21">
        <f>N83*B82</f>
        <v>30</v>
      </c>
      <c r="O82" s="14"/>
      <c r="P82" s="14"/>
      <c r="Q82" s="14"/>
      <c r="R82" s="14"/>
      <c r="S82" s="27">
        <f t="shared" si="22"/>
        <v>288</v>
      </c>
      <c r="T82" s="58"/>
      <c r="U82" s="14"/>
      <c r="V82" s="14"/>
      <c r="W82" s="14">
        <v>60</v>
      </c>
      <c r="X82" s="14">
        <f t="shared" si="27"/>
        <v>74</v>
      </c>
      <c r="Y82" s="16">
        <v>96</v>
      </c>
      <c r="Z82" s="16"/>
      <c r="AB82" s="22">
        <f t="shared" si="23"/>
        <v>0</v>
      </c>
    </row>
    <row r="83" spans="2:28" s="22" customFormat="1">
      <c r="B83" s="143">
        <v>1</v>
      </c>
      <c r="C83" s="145" t="s">
        <v>1517</v>
      </c>
      <c r="D83" s="140"/>
      <c r="E83" s="145"/>
      <c r="F83" s="145"/>
      <c r="G83" s="145"/>
      <c r="H83" s="145"/>
      <c r="I83" s="145"/>
      <c r="J83" s="2" t="s">
        <v>1080</v>
      </c>
      <c r="K83" s="57">
        <v>7</v>
      </c>
      <c r="L83" s="21">
        <v>15</v>
      </c>
      <c r="M83" s="21">
        <f t="shared" si="28"/>
        <v>64</v>
      </c>
      <c r="N83" s="21">
        <v>10</v>
      </c>
      <c r="O83" s="14"/>
      <c r="P83" s="14"/>
      <c r="Q83" s="14"/>
      <c r="R83" s="14"/>
      <c r="S83" s="27">
        <f t="shared" si="22"/>
        <v>96</v>
      </c>
      <c r="T83" s="58"/>
      <c r="U83" s="14"/>
      <c r="V83" s="14"/>
      <c r="W83" s="14">
        <v>60</v>
      </c>
      <c r="X83" s="14">
        <f t="shared" si="27"/>
        <v>74</v>
      </c>
      <c r="Y83" s="16">
        <v>96</v>
      </c>
      <c r="Z83" s="16"/>
      <c r="AB83" s="22">
        <f t="shared" si="23"/>
        <v>0</v>
      </c>
    </row>
    <row r="84" spans="2:28" s="22" customFormat="1">
      <c r="B84" s="143">
        <v>3</v>
      </c>
      <c r="C84" s="145" t="s">
        <v>1146</v>
      </c>
      <c r="D84" s="140" t="s">
        <v>95</v>
      </c>
      <c r="E84" s="145"/>
      <c r="F84" s="145" t="s">
        <v>1836</v>
      </c>
      <c r="G84" s="145" t="s">
        <v>109</v>
      </c>
      <c r="H84" s="145"/>
      <c r="I84" s="145" t="s">
        <v>1847</v>
      </c>
      <c r="J84" s="15" t="s">
        <v>1113</v>
      </c>
      <c r="K84" s="21">
        <f t="shared" si="29"/>
        <v>21</v>
      </c>
      <c r="L84" s="21">
        <f t="shared" si="26"/>
        <v>45</v>
      </c>
      <c r="M84" s="21">
        <f t="shared" si="28"/>
        <v>255</v>
      </c>
      <c r="N84" s="21">
        <f>N85*B84</f>
        <v>30</v>
      </c>
      <c r="O84" s="14"/>
      <c r="P84" s="14"/>
      <c r="Q84" s="14"/>
      <c r="R84" s="14"/>
      <c r="S84" s="27">
        <f t="shared" si="22"/>
        <v>351</v>
      </c>
      <c r="T84" s="58"/>
      <c r="U84" s="14"/>
      <c r="V84" s="14"/>
      <c r="W84" s="14">
        <v>76</v>
      </c>
      <c r="X84" s="14">
        <f t="shared" si="27"/>
        <v>90</v>
      </c>
      <c r="Y84" s="16">
        <v>117</v>
      </c>
      <c r="Z84" s="16"/>
      <c r="AA84" s="22">
        <v>0</v>
      </c>
      <c r="AB84" s="22">
        <f t="shared" si="23"/>
        <v>0</v>
      </c>
    </row>
    <row r="85" spans="2:28" s="22" customFormat="1">
      <c r="B85" s="143">
        <v>1</v>
      </c>
      <c r="C85" s="145" t="s">
        <v>98</v>
      </c>
      <c r="D85" s="140"/>
      <c r="E85" s="145"/>
      <c r="F85" s="145"/>
      <c r="G85" s="145"/>
      <c r="H85" s="145"/>
      <c r="I85" s="145"/>
      <c r="J85" s="2" t="s">
        <v>1080</v>
      </c>
      <c r="K85" s="57">
        <v>7</v>
      </c>
      <c r="L85" s="21">
        <v>15</v>
      </c>
      <c r="M85" s="21">
        <f t="shared" si="28"/>
        <v>85</v>
      </c>
      <c r="N85" s="21">
        <v>10</v>
      </c>
      <c r="O85" s="14"/>
      <c r="P85" s="14"/>
      <c r="Q85" s="14"/>
      <c r="R85" s="14"/>
      <c r="S85" s="27">
        <f t="shared" si="22"/>
        <v>117</v>
      </c>
      <c r="T85" s="58"/>
      <c r="U85" s="14"/>
      <c r="V85" s="14"/>
      <c r="W85" s="14">
        <v>76</v>
      </c>
      <c r="X85" s="14">
        <f t="shared" si="27"/>
        <v>90</v>
      </c>
      <c r="Y85" s="16">
        <v>117</v>
      </c>
      <c r="Z85" s="16"/>
      <c r="AB85" s="22">
        <f t="shared" si="23"/>
        <v>0</v>
      </c>
    </row>
    <row r="86" spans="2:28" s="22" customFormat="1">
      <c r="B86" s="143">
        <v>3</v>
      </c>
      <c r="C86" s="145" t="s">
        <v>1147</v>
      </c>
      <c r="D86" s="140" t="s">
        <v>99</v>
      </c>
      <c r="E86" s="145"/>
      <c r="F86" s="145" t="s">
        <v>1836</v>
      </c>
      <c r="G86" s="145" t="s">
        <v>96</v>
      </c>
      <c r="H86" s="145"/>
      <c r="I86" s="145" t="s">
        <v>1846</v>
      </c>
      <c r="J86" s="15" t="s">
        <v>1113</v>
      </c>
      <c r="K86" s="21">
        <f t="shared" si="29"/>
        <v>21</v>
      </c>
      <c r="L86" s="21">
        <f t="shared" si="26"/>
        <v>45</v>
      </c>
      <c r="M86" s="21">
        <f t="shared" si="28"/>
        <v>180</v>
      </c>
      <c r="N86" s="21">
        <f>N87*B86</f>
        <v>30</v>
      </c>
      <c r="O86" s="14"/>
      <c r="P86" s="14"/>
      <c r="Q86" s="14"/>
      <c r="R86" s="14"/>
      <c r="S86" s="27">
        <f t="shared" si="22"/>
        <v>276</v>
      </c>
      <c r="T86" s="58"/>
      <c r="U86" s="14"/>
      <c r="V86" s="14"/>
      <c r="W86" s="14">
        <v>57</v>
      </c>
      <c r="X86" s="14">
        <f t="shared" si="27"/>
        <v>71</v>
      </c>
      <c r="Y86" s="16">
        <v>92</v>
      </c>
      <c r="Z86" s="16"/>
      <c r="AB86" s="22">
        <f t="shared" si="23"/>
        <v>0</v>
      </c>
    </row>
    <row r="87" spans="2:28" s="22" customFormat="1">
      <c r="B87" s="143">
        <v>1</v>
      </c>
      <c r="C87" s="145" t="s">
        <v>1518</v>
      </c>
      <c r="D87" s="140"/>
      <c r="E87" s="145"/>
      <c r="F87" s="145"/>
      <c r="G87" s="145"/>
      <c r="H87" s="145"/>
      <c r="I87" s="145"/>
      <c r="J87" s="2" t="s">
        <v>1080</v>
      </c>
      <c r="K87" s="57">
        <v>7</v>
      </c>
      <c r="L87" s="21">
        <v>15</v>
      </c>
      <c r="M87" s="21">
        <f t="shared" si="28"/>
        <v>60</v>
      </c>
      <c r="N87" s="21">
        <v>10</v>
      </c>
      <c r="O87" s="14"/>
      <c r="P87" s="14"/>
      <c r="Q87" s="14"/>
      <c r="R87" s="14"/>
      <c r="S87" s="27">
        <f t="shared" si="22"/>
        <v>92</v>
      </c>
      <c r="T87" s="58"/>
      <c r="U87" s="14"/>
      <c r="V87" s="14"/>
      <c r="W87" s="14">
        <v>57</v>
      </c>
      <c r="X87" s="14">
        <f t="shared" si="27"/>
        <v>71</v>
      </c>
      <c r="Y87" s="16">
        <v>92</v>
      </c>
      <c r="Z87" s="16"/>
      <c r="AB87" s="22">
        <f t="shared" si="23"/>
        <v>0</v>
      </c>
    </row>
    <row r="88" spans="2:28" s="22" customFormat="1">
      <c r="B88" s="143">
        <v>3</v>
      </c>
      <c r="C88" s="145" t="s">
        <v>1148</v>
      </c>
      <c r="D88" s="140" t="s">
        <v>99</v>
      </c>
      <c r="E88" s="145"/>
      <c r="F88" s="145" t="s">
        <v>1836</v>
      </c>
      <c r="G88" s="145" t="s">
        <v>100</v>
      </c>
      <c r="H88" s="145"/>
      <c r="I88" s="145" t="s">
        <v>1846</v>
      </c>
      <c r="J88" s="15" t="s">
        <v>1113</v>
      </c>
      <c r="K88" s="21">
        <f t="shared" si="29"/>
        <v>21</v>
      </c>
      <c r="L88" s="21">
        <f t="shared" si="26"/>
        <v>45</v>
      </c>
      <c r="M88" s="21">
        <f t="shared" si="28"/>
        <v>204</v>
      </c>
      <c r="N88" s="21">
        <f>N89*B88</f>
        <v>30</v>
      </c>
      <c r="O88" s="14"/>
      <c r="P88" s="14"/>
      <c r="Q88" s="14"/>
      <c r="R88" s="14"/>
      <c r="S88" s="27">
        <f t="shared" si="22"/>
        <v>300</v>
      </c>
      <c r="T88" s="58"/>
      <c r="U88" s="14"/>
      <c r="V88" s="14"/>
      <c r="W88" s="14">
        <v>63</v>
      </c>
      <c r="X88" s="14">
        <f t="shared" si="27"/>
        <v>77</v>
      </c>
      <c r="Y88" s="16">
        <v>100</v>
      </c>
      <c r="Z88" s="16"/>
      <c r="AA88" s="22">
        <v>0</v>
      </c>
      <c r="AB88" s="22">
        <f t="shared" si="23"/>
        <v>0</v>
      </c>
    </row>
    <row r="89" spans="2:28" s="22" customFormat="1">
      <c r="B89" s="143">
        <v>1</v>
      </c>
      <c r="C89" s="145" t="s">
        <v>102</v>
      </c>
      <c r="D89" s="140"/>
      <c r="E89" s="145"/>
      <c r="F89" s="145"/>
      <c r="G89" s="145"/>
      <c r="H89" s="145"/>
      <c r="I89" s="145"/>
      <c r="J89" s="2" t="s">
        <v>1080</v>
      </c>
      <c r="K89" s="57">
        <v>7</v>
      </c>
      <c r="L89" s="21">
        <v>15</v>
      </c>
      <c r="M89" s="21">
        <f t="shared" si="28"/>
        <v>68</v>
      </c>
      <c r="N89" s="21">
        <v>10</v>
      </c>
      <c r="O89" s="14"/>
      <c r="P89" s="14"/>
      <c r="Q89" s="14"/>
      <c r="R89" s="14"/>
      <c r="S89" s="27">
        <f t="shared" si="22"/>
        <v>100</v>
      </c>
      <c r="T89" s="58"/>
      <c r="U89" s="14"/>
      <c r="V89" s="14"/>
      <c r="W89" s="14">
        <v>63</v>
      </c>
      <c r="X89" s="14">
        <f t="shared" si="27"/>
        <v>77</v>
      </c>
      <c r="Y89" s="16">
        <v>100</v>
      </c>
      <c r="Z89" s="16"/>
      <c r="AB89" s="22">
        <f t="shared" si="23"/>
        <v>0</v>
      </c>
    </row>
    <row r="90" spans="2:28" s="22" customFormat="1">
      <c r="B90" s="143">
        <v>3</v>
      </c>
      <c r="C90" s="145" t="s">
        <v>1149</v>
      </c>
      <c r="D90" s="140" t="s">
        <v>103</v>
      </c>
      <c r="E90" s="145"/>
      <c r="F90" s="145" t="s">
        <v>1836</v>
      </c>
      <c r="G90" s="145" t="s">
        <v>101</v>
      </c>
      <c r="H90" s="145"/>
      <c r="I90" s="145" t="s">
        <v>1845</v>
      </c>
      <c r="J90" s="15" t="s">
        <v>1113</v>
      </c>
      <c r="K90" s="21">
        <f t="shared" si="29"/>
        <v>21</v>
      </c>
      <c r="L90" s="21">
        <f t="shared" si="26"/>
        <v>45</v>
      </c>
      <c r="M90" s="21">
        <f t="shared" si="28"/>
        <v>162</v>
      </c>
      <c r="N90" s="21">
        <f>N91*B90</f>
        <v>30</v>
      </c>
      <c r="O90" s="14"/>
      <c r="P90" s="14"/>
      <c r="Q90" s="14"/>
      <c r="R90" s="14"/>
      <c r="S90" s="27">
        <f t="shared" si="22"/>
        <v>258</v>
      </c>
      <c r="T90" s="58"/>
      <c r="U90" s="14"/>
      <c r="V90" s="14"/>
      <c r="W90" s="14">
        <v>52</v>
      </c>
      <c r="X90" s="14">
        <f t="shared" si="27"/>
        <v>66</v>
      </c>
      <c r="Y90" s="16">
        <v>86</v>
      </c>
      <c r="Z90" s="16"/>
      <c r="AB90" s="22">
        <f t="shared" si="23"/>
        <v>0</v>
      </c>
    </row>
    <row r="91" spans="2:28" s="22" customFormat="1">
      <c r="B91" s="143">
        <v>1</v>
      </c>
      <c r="C91" s="145" t="s">
        <v>1519</v>
      </c>
      <c r="D91" s="140"/>
      <c r="E91" s="145"/>
      <c r="F91" s="145"/>
      <c r="G91" s="145"/>
      <c r="H91" s="145"/>
      <c r="I91" s="145"/>
      <c r="J91" s="2" t="s">
        <v>1080</v>
      </c>
      <c r="K91" s="57">
        <v>7</v>
      </c>
      <c r="L91" s="21">
        <v>15</v>
      </c>
      <c r="M91" s="21">
        <f t="shared" si="28"/>
        <v>54</v>
      </c>
      <c r="N91" s="21">
        <v>10</v>
      </c>
      <c r="O91" s="14"/>
      <c r="P91" s="14"/>
      <c r="Q91" s="14"/>
      <c r="R91" s="14"/>
      <c r="S91" s="27">
        <f t="shared" si="22"/>
        <v>86</v>
      </c>
      <c r="T91" s="58"/>
      <c r="U91" s="14"/>
      <c r="V91" s="14"/>
      <c r="W91" s="14">
        <v>52</v>
      </c>
      <c r="X91" s="14">
        <f t="shared" si="27"/>
        <v>66</v>
      </c>
      <c r="Y91" s="16">
        <v>86</v>
      </c>
      <c r="Z91" s="16"/>
      <c r="AB91" s="22">
        <f t="shared" si="23"/>
        <v>0</v>
      </c>
    </row>
    <row r="92" spans="2:28" s="22" customFormat="1">
      <c r="B92" s="143">
        <v>3</v>
      </c>
      <c r="C92" s="145" t="s">
        <v>1150</v>
      </c>
      <c r="D92" s="140" t="s">
        <v>103</v>
      </c>
      <c r="E92" s="145"/>
      <c r="F92" s="145" t="s">
        <v>1836</v>
      </c>
      <c r="G92" s="145" t="s">
        <v>104</v>
      </c>
      <c r="H92" s="145"/>
      <c r="I92" s="145" t="s">
        <v>1845</v>
      </c>
      <c r="J92" s="15" t="s">
        <v>1113</v>
      </c>
      <c r="K92" s="21">
        <f t="shared" si="29"/>
        <v>21</v>
      </c>
      <c r="L92" s="21">
        <f t="shared" si="26"/>
        <v>45</v>
      </c>
      <c r="M92" s="21">
        <f t="shared" si="28"/>
        <v>186</v>
      </c>
      <c r="N92" s="21">
        <f>N93*B92</f>
        <v>30</v>
      </c>
      <c r="O92" s="14"/>
      <c r="P92" s="14"/>
      <c r="Q92" s="14"/>
      <c r="R92" s="14"/>
      <c r="S92" s="27">
        <f t="shared" si="22"/>
        <v>282</v>
      </c>
      <c r="T92" s="58"/>
      <c r="U92" s="14"/>
      <c r="V92" s="14"/>
      <c r="W92" s="14">
        <v>58</v>
      </c>
      <c r="X92" s="14">
        <f t="shared" si="27"/>
        <v>72</v>
      </c>
      <c r="Y92" s="16">
        <v>94</v>
      </c>
      <c r="Z92" s="16"/>
      <c r="AB92" s="22">
        <f t="shared" si="23"/>
        <v>0</v>
      </c>
    </row>
    <row r="93" spans="2:28" s="22" customFormat="1">
      <c r="B93" s="143">
        <v>1</v>
      </c>
      <c r="C93" s="145" t="s">
        <v>106</v>
      </c>
      <c r="D93" s="140"/>
      <c r="E93" s="145"/>
      <c r="F93" s="145"/>
      <c r="G93" s="145"/>
      <c r="H93" s="145"/>
      <c r="I93" s="145"/>
      <c r="J93" s="2" t="s">
        <v>1080</v>
      </c>
      <c r="K93" s="57">
        <v>7</v>
      </c>
      <c r="L93" s="21">
        <v>15</v>
      </c>
      <c r="M93" s="21">
        <f t="shared" si="28"/>
        <v>62</v>
      </c>
      <c r="N93" s="21">
        <v>10</v>
      </c>
      <c r="O93" s="14"/>
      <c r="P93" s="14"/>
      <c r="Q93" s="14"/>
      <c r="R93" s="14"/>
      <c r="S93" s="27">
        <f t="shared" si="22"/>
        <v>94</v>
      </c>
      <c r="T93" s="58"/>
      <c r="U93" s="14"/>
      <c r="V93" s="14"/>
      <c r="W93" s="14">
        <v>58</v>
      </c>
      <c r="X93" s="14">
        <f t="shared" si="27"/>
        <v>72</v>
      </c>
      <c r="Y93" s="16">
        <v>94</v>
      </c>
      <c r="Z93" s="16"/>
      <c r="AB93" s="22">
        <f t="shared" si="23"/>
        <v>0</v>
      </c>
    </row>
    <row r="94" spans="2:28" s="22" customFormat="1">
      <c r="B94" s="143">
        <v>3</v>
      </c>
      <c r="C94" s="145" t="s">
        <v>1151</v>
      </c>
      <c r="D94" s="140" t="s">
        <v>107</v>
      </c>
      <c r="E94" s="145"/>
      <c r="F94" s="145" t="s">
        <v>1836</v>
      </c>
      <c r="G94" s="145" t="s">
        <v>105</v>
      </c>
      <c r="H94" s="145"/>
      <c r="I94" s="145" t="s">
        <v>1848</v>
      </c>
      <c r="J94" s="15" t="s">
        <v>1113</v>
      </c>
      <c r="K94" s="21">
        <f t="shared" si="29"/>
        <v>21</v>
      </c>
      <c r="L94" s="21">
        <f t="shared" si="26"/>
        <v>45</v>
      </c>
      <c r="M94" s="21">
        <f t="shared" si="28"/>
        <v>240</v>
      </c>
      <c r="N94" s="21">
        <f>N95*B94</f>
        <v>30</v>
      </c>
      <c r="O94" s="14"/>
      <c r="P94" s="14"/>
      <c r="Q94" s="14"/>
      <c r="R94" s="14"/>
      <c r="S94" s="27">
        <f t="shared" si="22"/>
        <v>336</v>
      </c>
      <c r="T94" s="58"/>
      <c r="U94" s="14"/>
      <c r="V94" s="14"/>
      <c r="W94" s="14">
        <v>72</v>
      </c>
      <c r="X94" s="14">
        <f t="shared" si="27"/>
        <v>86</v>
      </c>
      <c r="Y94" s="16">
        <v>112</v>
      </c>
      <c r="Z94" s="16"/>
      <c r="AA94" s="22">
        <v>0</v>
      </c>
      <c r="AB94" s="22">
        <f t="shared" si="23"/>
        <v>0</v>
      </c>
    </row>
    <row r="95" spans="2:28" s="22" customFormat="1">
      <c r="B95" s="143">
        <v>1</v>
      </c>
      <c r="C95" s="145" t="s">
        <v>1520</v>
      </c>
      <c r="D95" s="140"/>
      <c r="E95" s="145"/>
      <c r="F95" s="145"/>
      <c r="G95" s="145"/>
      <c r="H95" s="145"/>
      <c r="I95" s="145"/>
      <c r="J95" s="2" t="s">
        <v>1080</v>
      </c>
      <c r="K95" s="57">
        <v>7</v>
      </c>
      <c r="L95" s="21">
        <v>15</v>
      </c>
      <c r="M95" s="21">
        <f t="shared" si="28"/>
        <v>80</v>
      </c>
      <c r="N95" s="21">
        <v>10</v>
      </c>
      <c r="O95" s="14"/>
      <c r="P95" s="14"/>
      <c r="Q95" s="14"/>
      <c r="R95" s="14"/>
      <c r="S95" s="27">
        <f t="shared" si="22"/>
        <v>112</v>
      </c>
      <c r="T95" s="58"/>
      <c r="U95" s="14"/>
      <c r="V95" s="14"/>
      <c r="W95" s="14">
        <v>72</v>
      </c>
      <c r="X95" s="14">
        <f t="shared" si="27"/>
        <v>86</v>
      </c>
      <c r="Y95" s="16">
        <v>112</v>
      </c>
      <c r="Z95" s="16"/>
      <c r="AB95" s="22">
        <f t="shared" si="23"/>
        <v>0</v>
      </c>
    </row>
    <row r="96" spans="2:28" s="22" customFormat="1">
      <c r="B96" s="143">
        <v>3</v>
      </c>
      <c r="C96" s="145" t="s">
        <v>1152</v>
      </c>
      <c r="D96" s="140" t="s">
        <v>107</v>
      </c>
      <c r="E96" s="145"/>
      <c r="F96" s="145" t="s">
        <v>1836</v>
      </c>
      <c r="G96" s="145" t="s">
        <v>108</v>
      </c>
      <c r="H96" s="145"/>
      <c r="I96" s="145" t="s">
        <v>1848</v>
      </c>
      <c r="J96" s="15" t="s">
        <v>1113</v>
      </c>
      <c r="K96" s="21">
        <f t="shared" si="29"/>
        <v>21</v>
      </c>
      <c r="L96" s="21">
        <f t="shared" si="26"/>
        <v>45</v>
      </c>
      <c r="M96" s="21">
        <f t="shared" si="28"/>
        <v>282</v>
      </c>
      <c r="N96" s="21">
        <f>N97*B96</f>
        <v>30</v>
      </c>
      <c r="O96" s="14"/>
      <c r="P96" s="14"/>
      <c r="Q96" s="14"/>
      <c r="R96" s="14"/>
      <c r="S96" s="27">
        <f t="shared" si="22"/>
        <v>378</v>
      </c>
      <c r="T96" s="58"/>
      <c r="U96" s="14"/>
      <c r="V96" s="14"/>
      <c r="W96" s="14">
        <v>83</v>
      </c>
      <c r="X96" s="14">
        <f t="shared" si="27"/>
        <v>97</v>
      </c>
      <c r="Y96" s="16">
        <v>126</v>
      </c>
      <c r="Z96" s="16"/>
      <c r="AA96" s="22">
        <v>0</v>
      </c>
      <c r="AB96" s="22">
        <v>1</v>
      </c>
    </row>
    <row r="97" spans="1:28" s="22" customFormat="1">
      <c r="B97" s="143">
        <v>1</v>
      </c>
      <c r="C97" s="145" t="s">
        <v>110</v>
      </c>
      <c r="D97" s="140"/>
      <c r="E97" s="145"/>
      <c r="F97" s="145"/>
      <c r="G97" s="145"/>
      <c r="H97" s="145"/>
      <c r="I97" s="145"/>
      <c r="J97" s="2" t="s">
        <v>1080</v>
      </c>
      <c r="K97" s="57">
        <v>7</v>
      </c>
      <c r="L97" s="21">
        <v>15</v>
      </c>
      <c r="M97" s="21">
        <f t="shared" si="28"/>
        <v>94</v>
      </c>
      <c r="N97" s="21">
        <v>10</v>
      </c>
      <c r="O97" s="14"/>
      <c r="P97" s="14"/>
      <c r="Q97" s="14"/>
      <c r="R97" s="14"/>
      <c r="S97" s="27">
        <f t="shared" si="22"/>
        <v>126</v>
      </c>
      <c r="T97" s="58"/>
      <c r="U97" s="14"/>
      <c r="V97" s="14"/>
      <c r="W97" s="14">
        <v>83</v>
      </c>
      <c r="X97" s="14">
        <f t="shared" si="27"/>
        <v>97</v>
      </c>
      <c r="Y97" s="16">
        <v>126</v>
      </c>
      <c r="Z97" s="16"/>
      <c r="AB97" s="22">
        <f t="shared" si="23"/>
        <v>0</v>
      </c>
    </row>
    <row r="98" spans="1:28" s="22" customFormat="1">
      <c r="B98" s="143">
        <v>3</v>
      </c>
      <c r="C98" s="145" t="s">
        <v>1153</v>
      </c>
      <c r="D98" s="140" t="s">
        <v>111</v>
      </c>
      <c r="E98" s="145"/>
      <c r="F98" s="145" t="s">
        <v>1836</v>
      </c>
      <c r="G98" s="145" t="s">
        <v>44</v>
      </c>
      <c r="H98" s="145"/>
      <c r="I98" s="145" t="s">
        <v>1833</v>
      </c>
      <c r="J98" s="15" t="s">
        <v>1113</v>
      </c>
      <c r="K98" s="21">
        <f t="shared" si="29"/>
        <v>21</v>
      </c>
      <c r="L98" s="21">
        <f t="shared" si="26"/>
        <v>45</v>
      </c>
      <c r="M98" s="21">
        <f t="shared" si="28"/>
        <v>207</v>
      </c>
      <c r="N98" s="21">
        <f>N99*B98</f>
        <v>30</v>
      </c>
      <c r="O98" s="14"/>
      <c r="P98" s="14"/>
      <c r="Q98" s="14"/>
      <c r="R98" s="14"/>
      <c r="S98" s="27">
        <f t="shared" si="22"/>
        <v>303</v>
      </c>
      <c r="T98" s="58"/>
      <c r="U98" s="14"/>
      <c r="V98" s="14"/>
      <c r="W98" s="14">
        <v>64</v>
      </c>
      <c r="X98" s="14">
        <f t="shared" si="27"/>
        <v>78</v>
      </c>
      <c r="Y98" s="16">
        <v>101</v>
      </c>
      <c r="Z98" s="16"/>
      <c r="AA98" s="22">
        <v>0</v>
      </c>
      <c r="AB98" s="22">
        <f t="shared" si="23"/>
        <v>0</v>
      </c>
    </row>
    <row r="99" spans="1:28" s="22" customFormat="1">
      <c r="B99" s="143">
        <v>1</v>
      </c>
      <c r="C99" s="145" t="s">
        <v>1521</v>
      </c>
      <c r="D99" s="140"/>
      <c r="E99" s="145"/>
      <c r="F99" s="145"/>
      <c r="G99" s="145"/>
      <c r="H99" s="145"/>
      <c r="I99" s="145"/>
      <c r="J99" s="2" t="s">
        <v>1080</v>
      </c>
      <c r="K99" s="57">
        <v>7</v>
      </c>
      <c r="L99" s="21">
        <v>15</v>
      </c>
      <c r="M99" s="21">
        <f t="shared" si="28"/>
        <v>69</v>
      </c>
      <c r="N99" s="21">
        <v>10</v>
      </c>
      <c r="O99" s="14"/>
      <c r="P99" s="14"/>
      <c r="Q99" s="14"/>
      <c r="R99" s="14"/>
      <c r="S99" s="27">
        <f t="shared" si="22"/>
        <v>101</v>
      </c>
      <c r="T99" s="58"/>
      <c r="U99" s="14"/>
      <c r="V99" s="14"/>
      <c r="W99" s="14">
        <v>64</v>
      </c>
      <c r="X99" s="14">
        <f t="shared" si="27"/>
        <v>78</v>
      </c>
      <c r="Y99" s="16">
        <v>101</v>
      </c>
      <c r="Z99" s="16"/>
      <c r="AB99" s="22">
        <f t="shared" si="23"/>
        <v>0</v>
      </c>
    </row>
    <row r="100" spans="1:28" s="22" customFormat="1">
      <c r="B100" s="143">
        <v>3</v>
      </c>
      <c r="C100" s="145" t="s">
        <v>1154</v>
      </c>
      <c r="D100" s="140" t="s">
        <v>111</v>
      </c>
      <c r="E100" s="145"/>
      <c r="F100" s="145" t="s">
        <v>1836</v>
      </c>
      <c r="G100" s="145" t="s">
        <v>62</v>
      </c>
      <c r="H100" s="145"/>
      <c r="I100" s="145" t="s">
        <v>1834</v>
      </c>
      <c r="J100" s="15" t="s">
        <v>1113</v>
      </c>
      <c r="K100" s="21">
        <f>K101*B100</f>
        <v>21</v>
      </c>
      <c r="L100" s="21">
        <f t="shared" si="26"/>
        <v>45</v>
      </c>
      <c r="M100" s="21">
        <f t="shared" si="28"/>
        <v>204</v>
      </c>
      <c r="N100" s="21">
        <f>N101*B100</f>
        <v>30</v>
      </c>
      <c r="O100" s="14"/>
      <c r="P100" s="14"/>
      <c r="Q100" s="14"/>
      <c r="R100" s="14"/>
      <c r="S100" s="27">
        <f t="shared" si="22"/>
        <v>300</v>
      </c>
      <c r="T100" s="58"/>
      <c r="U100" s="14"/>
      <c r="V100" s="14"/>
      <c r="W100" s="14">
        <v>64</v>
      </c>
      <c r="X100" s="14">
        <f t="shared" si="27"/>
        <v>78</v>
      </c>
      <c r="Y100" s="16">
        <v>100</v>
      </c>
      <c r="Z100" s="16"/>
      <c r="AB100" s="22">
        <f t="shared" si="23"/>
        <v>0</v>
      </c>
    </row>
    <row r="101" spans="1:28" s="22" customFormat="1">
      <c r="B101" s="143">
        <v>1</v>
      </c>
      <c r="C101" s="145" t="s">
        <v>114</v>
      </c>
      <c r="D101" s="145"/>
      <c r="E101" s="145"/>
      <c r="F101" s="145"/>
      <c r="G101" s="145"/>
      <c r="H101" s="145"/>
      <c r="I101" s="145"/>
      <c r="J101" s="2" t="s">
        <v>1080</v>
      </c>
      <c r="K101" s="57">
        <v>7</v>
      </c>
      <c r="L101" s="21">
        <v>15</v>
      </c>
      <c r="M101" s="21">
        <f>S101-K101-L101-N101</f>
        <v>68</v>
      </c>
      <c r="N101" s="21">
        <v>10</v>
      </c>
      <c r="O101" s="14"/>
      <c r="P101" s="14"/>
      <c r="Q101" s="14"/>
      <c r="R101" s="14"/>
      <c r="S101" s="27">
        <f t="shared" si="22"/>
        <v>100</v>
      </c>
      <c r="T101" s="58"/>
      <c r="U101" s="14"/>
      <c r="V101" s="14"/>
      <c r="W101" s="14">
        <v>64</v>
      </c>
      <c r="X101" s="14">
        <f t="shared" si="27"/>
        <v>78</v>
      </c>
      <c r="Y101" s="16">
        <v>100</v>
      </c>
      <c r="Z101" s="16"/>
      <c r="AB101" s="22">
        <f>SUM(AB41:AB100)</f>
        <v>1</v>
      </c>
    </row>
    <row r="102" spans="1:28" s="22" customFormat="1">
      <c r="A102" s="38"/>
      <c r="B102" s="147">
        <v>1</v>
      </c>
      <c r="C102" s="145" t="s">
        <v>1607</v>
      </c>
      <c r="D102" s="145" t="s">
        <v>117</v>
      </c>
      <c r="E102" s="147"/>
      <c r="F102" s="138" t="s">
        <v>1850</v>
      </c>
      <c r="G102" s="145" t="s">
        <v>1609</v>
      </c>
      <c r="H102" s="147"/>
      <c r="I102" s="138" t="s">
        <v>1850</v>
      </c>
      <c r="J102" s="15" t="s">
        <v>1113</v>
      </c>
      <c r="L102" s="16"/>
      <c r="M102" s="16">
        <f t="shared" ref="M102:M103" si="30">S102-K102-L102-N102</f>
        <v>14</v>
      </c>
      <c r="N102" s="16">
        <v>25</v>
      </c>
      <c r="S102" s="118">
        <f>Z102*B102</f>
        <v>39</v>
      </c>
      <c r="W102" s="22">
        <v>14</v>
      </c>
      <c r="X102" s="16">
        <f t="shared" si="27"/>
        <v>28</v>
      </c>
      <c r="Y102" s="22">
        <f>X102*1.3</f>
        <v>36.4</v>
      </c>
      <c r="Z102" s="16">
        <v>39</v>
      </c>
    </row>
    <row r="103" spans="1:28" s="22" customFormat="1">
      <c r="A103" s="38"/>
      <c r="B103" s="147">
        <v>1</v>
      </c>
      <c r="C103" s="145" t="s">
        <v>1608</v>
      </c>
      <c r="D103" s="145" t="s">
        <v>120</v>
      </c>
      <c r="E103" s="147"/>
      <c r="F103" s="145" t="s">
        <v>1836</v>
      </c>
      <c r="G103" s="145" t="s">
        <v>1609</v>
      </c>
      <c r="H103" s="147"/>
      <c r="I103" s="145" t="s">
        <v>1836</v>
      </c>
      <c r="J103" s="15" t="s">
        <v>1113</v>
      </c>
      <c r="L103" s="16"/>
      <c r="M103" s="16">
        <f t="shared" si="30"/>
        <v>17</v>
      </c>
      <c r="N103" s="16">
        <v>25</v>
      </c>
      <c r="S103" s="118">
        <f t="shared" ref="S103:S126" si="31">Z103*B103</f>
        <v>42</v>
      </c>
      <c r="W103" s="22">
        <v>16</v>
      </c>
      <c r="X103" s="16">
        <f t="shared" si="27"/>
        <v>30</v>
      </c>
      <c r="Y103" s="22">
        <f>X103*1.3</f>
        <v>39</v>
      </c>
      <c r="Z103" s="16">
        <v>42</v>
      </c>
    </row>
    <row r="104" spans="1:28">
      <c r="B104" s="145">
        <v>12</v>
      </c>
      <c r="C104" s="145" t="s">
        <v>115</v>
      </c>
      <c r="D104" s="145" t="s">
        <v>116</v>
      </c>
      <c r="E104" s="145"/>
      <c r="F104" s="138" t="s">
        <v>1850</v>
      </c>
      <c r="G104" s="145" t="s">
        <v>117</v>
      </c>
      <c r="H104" s="145"/>
      <c r="I104" s="138" t="s">
        <v>1850</v>
      </c>
      <c r="J104" s="15" t="s">
        <v>1595</v>
      </c>
      <c r="K104" s="56"/>
      <c r="L104" s="16"/>
      <c r="M104" s="16"/>
      <c r="N104" s="26">
        <f>S104</f>
        <v>24</v>
      </c>
      <c r="O104" s="14"/>
      <c r="P104" s="14"/>
      <c r="Q104" s="14"/>
      <c r="R104" s="14"/>
      <c r="S104" s="27">
        <f t="shared" si="31"/>
        <v>24</v>
      </c>
      <c r="T104" s="58"/>
      <c r="U104" s="14"/>
      <c r="V104" s="14"/>
      <c r="W104" s="16"/>
      <c r="X104" s="17"/>
      <c r="Y104" s="16">
        <v>2</v>
      </c>
      <c r="Z104" s="16">
        <v>2</v>
      </c>
    </row>
    <row r="105" spans="1:28">
      <c r="B105" s="145">
        <v>13</v>
      </c>
      <c r="C105" s="145" t="s">
        <v>118</v>
      </c>
      <c r="D105" s="145" t="s">
        <v>119</v>
      </c>
      <c r="E105" s="145"/>
      <c r="F105" s="145" t="s">
        <v>1836</v>
      </c>
      <c r="G105" s="145" t="s">
        <v>120</v>
      </c>
      <c r="H105" s="145"/>
      <c r="I105" s="145" t="s">
        <v>1836</v>
      </c>
      <c r="J105" s="15" t="s">
        <v>1595</v>
      </c>
      <c r="K105" s="56"/>
      <c r="L105" s="16"/>
      <c r="M105" s="16"/>
      <c r="N105" s="26">
        <f>S105</f>
        <v>26</v>
      </c>
      <c r="O105" s="14"/>
      <c r="P105" s="14"/>
      <c r="Q105" s="14"/>
      <c r="R105" s="14"/>
      <c r="S105" s="27">
        <f t="shared" si="31"/>
        <v>26</v>
      </c>
      <c r="T105" s="58"/>
      <c r="U105" s="14"/>
      <c r="V105" s="14"/>
      <c r="W105" s="16"/>
      <c r="X105" s="17"/>
      <c r="Y105" s="16">
        <v>2</v>
      </c>
      <c r="Z105" s="16">
        <v>2</v>
      </c>
    </row>
    <row r="106" spans="1:28">
      <c r="B106" s="145">
        <v>1</v>
      </c>
      <c r="C106" s="145" t="s">
        <v>121</v>
      </c>
      <c r="D106" s="145" t="s">
        <v>122</v>
      </c>
      <c r="E106" s="145"/>
      <c r="F106" s="138" t="s">
        <v>1850</v>
      </c>
      <c r="G106" s="145" t="s">
        <v>123</v>
      </c>
      <c r="H106" s="145"/>
      <c r="I106" s="138" t="s">
        <v>1850</v>
      </c>
      <c r="J106" s="2" t="s">
        <v>20</v>
      </c>
      <c r="K106" s="56"/>
      <c r="L106" s="16"/>
      <c r="M106" s="16"/>
      <c r="N106" s="26">
        <f t="shared" ref="N106:N138" si="32">S106</f>
        <v>3</v>
      </c>
      <c r="O106" s="14"/>
      <c r="P106" s="14"/>
      <c r="Q106" s="14"/>
      <c r="R106" s="14"/>
      <c r="S106" s="27">
        <f t="shared" si="31"/>
        <v>3</v>
      </c>
      <c r="T106" s="58"/>
      <c r="U106" s="14"/>
      <c r="V106" s="14"/>
      <c r="W106" s="14"/>
      <c r="X106" s="14"/>
      <c r="Y106" s="22">
        <v>2</v>
      </c>
      <c r="Z106" s="22">
        <v>3</v>
      </c>
    </row>
    <row r="107" spans="1:28">
      <c r="B107" s="145">
        <v>1</v>
      </c>
      <c r="C107" s="145" t="s">
        <v>1600</v>
      </c>
      <c r="D107" s="145" t="s">
        <v>124</v>
      </c>
      <c r="E107" s="145"/>
      <c r="F107" s="138" t="s">
        <v>1850</v>
      </c>
      <c r="G107" s="145" t="s">
        <v>125</v>
      </c>
      <c r="H107" s="145"/>
      <c r="I107" s="138" t="s">
        <v>1850</v>
      </c>
      <c r="J107" s="2" t="s">
        <v>20</v>
      </c>
      <c r="K107" s="56"/>
      <c r="L107" s="16"/>
      <c r="M107" s="16"/>
      <c r="N107" s="26">
        <f t="shared" si="32"/>
        <v>3</v>
      </c>
      <c r="O107" s="14"/>
      <c r="P107" s="14"/>
      <c r="Q107" s="14"/>
      <c r="R107" s="14"/>
      <c r="S107" s="27">
        <f t="shared" si="31"/>
        <v>3</v>
      </c>
      <c r="T107" s="58"/>
      <c r="U107" s="14"/>
      <c r="V107" s="14"/>
      <c r="W107" s="14"/>
      <c r="X107" s="14"/>
      <c r="Y107" s="22">
        <v>2</v>
      </c>
      <c r="Z107" s="22">
        <v>3</v>
      </c>
    </row>
    <row r="108" spans="1:28">
      <c r="B108" s="145">
        <v>1</v>
      </c>
      <c r="C108" s="145" t="s">
        <v>126</v>
      </c>
      <c r="D108" s="145" t="s">
        <v>127</v>
      </c>
      <c r="E108" s="145"/>
      <c r="F108" s="138" t="s">
        <v>1850</v>
      </c>
      <c r="G108" s="145" t="s">
        <v>128</v>
      </c>
      <c r="H108" s="145"/>
      <c r="I108" s="138" t="s">
        <v>1850</v>
      </c>
      <c r="J108" s="2" t="s">
        <v>20</v>
      </c>
      <c r="K108" s="56"/>
      <c r="L108" s="16"/>
      <c r="M108" s="16"/>
      <c r="N108" s="26">
        <f t="shared" si="32"/>
        <v>3</v>
      </c>
      <c r="O108" s="14"/>
      <c r="P108" s="14"/>
      <c r="Q108" s="14"/>
      <c r="R108" s="14"/>
      <c r="S108" s="27">
        <f t="shared" si="31"/>
        <v>3</v>
      </c>
      <c r="T108" s="58"/>
      <c r="U108" s="14"/>
      <c r="V108" s="14"/>
      <c r="W108" s="14"/>
      <c r="X108" s="14"/>
      <c r="Y108" s="22">
        <v>2</v>
      </c>
      <c r="Z108" s="22">
        <v>3</v>
      </c>
    </row>
    <row r="109" spans="1:28">
      <c r="B109" s="145">
        <v>1</v>
      </c>
      <c r="C109" s="145" t="s">
        <v>129</v>
      </c>
      <c r="D109" s="145" t="s">
        <v>130</v>
      </c>
      <c r="E109" s="145"/>
      <c r="F109" s="138" t="s">
        <v>1850</v>
      </c>
      <c r="G109" s="145" t="s">
        <v>131</v>
      </c>
      <c r="H109" s="145"/>
      <c r="I109" s="138" t="s">
        <v>1850</v>
      </c>
      <c r="J109" s="2" t="s">
        <v>20</v>
      </c>
      <c r="K109" s="56"/>
      <c r="L109" s="16"/>
      <c r="M109" s="16"/>
      <c r="N109" s="26">
        <f t="shared" si="32"/>
        <v>3</v>
      </c>
      <c r="O109" s="14"/>
      <c r="P109" s="14"/>
      <c r="Q109" s="14"/>
      <c r="R109" s="14"/>
      <c r="S109" s="27">
        <f t="shared" si="31"/>
        <v>3</v>
      </c>
      <c r="T109" s="58"/>
      <c r="U109" s="14"/>
      <c r="V109" s="14"/>
      <c r="W109" s="14"/>
      <c r="X109" s="14"/>
      <c r="Y109" s="22">
        <v>2</v>
      </c>
      <c r="Z109" s="22">
        <v>3</v>
      </c>
    </row>
    <row r="110" spans="1:28">
      <c r="B110" s="145">
        <v>1</v>
      </c>
      <c r="C110" s="145" t="s">
        <v>132</v>
      </c>
      <c r="D110" s="145" t="s">
        <v>133</v>
      </c>
      <c r="E110" s="145"/>
      <c r="F110" s="145" t="s">
        <v>1836</v>
      </c>
      <c r="G110" s="145" t="s">
        <v>134</v>
      </c>
      <c r="H110" s="145"/>
      <c r="I110" s="145" t="s">
        <v>1836</v>
      </c>
      <c r="J110" s="2" t="s">
        <v>20</v>
      </c>
      <c r="K110" s="56"/>
      <c r="L110" s="16"/>
      <c r="M110" s="16"/>
      <c r="N110" s="26">
        <f t="shared" si="32"/>
        <v>3</v>
      </c>
      <c r="O110" s="14"/>
      <c r="P110" s="14"/>
      <c r="Q110" s="14"/>
      <c r="R110" s="14"/>
      <c r="S110" s="27">
        <f t="shared" si="31"/>
        <v>3</v>
      </c>
      <c r="T110" s="58"/>
      <c r="U110" s="14"/>
      <c r="V110" s="14"/>
      <c r="W110" s="14"/>
      <c r="X110" s="14"/>
      <c r="Y110" s="22">
        <v>2</v>
      </c>
      <c r="Z110" s="22">
        <v>3</v>
      </c>
    </row>
    <row r="111" spans="1:28">
      <c r="B111" s="145">
        <v>1</v>
      </c>
      <c r="C111" s="145" t="s">
        <v>1599</v>
      </c>
      <c r="D111" s="145" t="s">
        <v>135</v>
      </c>
      <c r="E111" s="145"/>
      <c r="F111" s="145" t="s">
        <v>1836</v>
      </c>
      <c r="G111" s="145" t="s">
        <v>136</v>
      </c>
      <c r="H111" s="145"/>
      <c r="I111" s="145" t="s">
        <v>1836</v>
      </c>
      <c r="J111" s="2" t="s">
        <v>20</v>
      </c>
      <c r="K111" s="56"/>
      <c r="L111" s="16"/>
      <c r="M111" s="16"/>
      <c r="N111" s="26">
        <f t="shared" si="32"/>
        <v>3</v>
      </c>
      <c r="O111" s="14"/>
      <c r="P111" s="14"/>
      <c r="Q111" s="14"/>
      <c r="R111" s="14"/>
      <c r="S111" s="27">
        <f t="shared" si="31"/>
        <v>3</v>
      </c>
      <c r="T111" s="58"/>
      <c r="U111" s="14"/>
      <c r="V111" s="14"/>
      <c r="W111" s="14"/>
      <c r="X111" s="14"/>
      <c r="Y111" s="22">
        <v>2</v>
      </c>
      <c r="Z111" s="22">
        <v>3</v>
      </c>
    </row>
    <row r="112" spans="1:28">
      <c r="B112" s="145">
        <v>1</v>
      </c>
      <c r="C112" s="145" t="s">
        <v>137</v>
      </c>
      <c r="D112" s="145" t="s">
        <v>138</v>
      </c>
      <c r="E112" s="145"/>
      <c r="F112" s="145" t="s">
        <v>1836</v>
      </c>
      <c r="G112" s="145" t="s">
        <v>139</v>
      </c>
      <c r="H112" s="145"/>
      <c r="I112" s="145" t="s">
        <v>1836</v>
      </c>
      <c r="J112" s="2" t="s">
        <v>20</v>
      </c>
      <c r="K112" s="56"/>
      <c r="L112" s="16"/>
      <c r="M112" s="16"/>
      <c r="N112" s="26">
        <f t="shared" si="32"/>
        <v>3</v>
      </c>
      <c r="O112" s="14"/>
      <c r="P112" s="14"/>
      <c r="Q112" s="14"/>
      <c r="R112" s="14"/>
      <c r="S112" s="27">
        <f t="shared" si="31"/>
        <v>3</v>
      </c>
      <c r="T112" s="58"/>
      <c r="U112" s="14"/>
      <c r="V112" s="14"/>
      <c r="W112" s="14"/>
      <c r="X112" s="14"/>
      <c r="Y112" s="22">
        <v>2</v>
      </c>
      <c r="Z112" s="22">
        <v>3</v>
      </c>
    </row>
    <row r="113" spans="2:26">
      <c r="B113" s="145">
        <v>1</v>
      </c>
      <c r="C113" s="145" t="s">
        <v>140</v>
      </c>
      <c r="D113" s="145" t="s">
        <v>141</v>
      </c>
      <c r="E113" s="145"/>
      <c r="F113" s="145" t="s">
        <v>1836</v>
      </c>
      <c r="G113" s="145" t="s">
        <v>142</v>
      </c>
      <c r="H113" s="145"/>
      <c r="I113" s="145" t="s">
        <v>1836</v>
      </c>
      <c r="J113" s="2" t="s">
        <v>20</v>
      </c>
      <c r="K113" s="56"/>
      <c r="L113" s="16"/>
      <c r="M113" s="16"/>
      <c r="N113" s="26">
        <f t="shared" si="32"/>
        <v>3</v>
      </c>
      <c r="O113" s="14"/>
      <c r="P113" s="14"/>
      <c r="Q113" s="14"/>
      <c r="R113" s="14"/>
      <c r="S113" s="27">
        <f t="shared" si="31"/>
        <v>3</v>
      </c>
      <c r="T113" s="58"/>
      <c r="U113" s="14"/>
      <c r="V113" s="14"/>
      <c r="W113" s="14"/>
      <c r="X113" s="14"/>
      <c r="Y113" s="22">
        <v>2</v>
      </c>
      <c r="Z113" s="22">
        <v>3</v>
      </c>
    </row>
    <row r="114" spans="2:26">
      <c r="B114" s="145">
        <v>1</v>
      </c>
      <c r="C114" s="145" t="s">
        <v>143</v>
      </c>
      <c r="D114" s="145" t="s">
        <v>144</v>
      </c>
      <c r="E114" s="145"/>
      <c r="F114" s="138" t="s">
        <v>1850</v>
      </c>
      <c r="G114" s="145" t="s">
        <v>145</v>
      </c>
      <c r="H114" s="145"/>
      <c r="I114" s="138" t="s">
        <v>1850</v>
      </c>
      <c r="J114" s="2" t="s">
        <v>20</v>
      </c>
      <c r="K114" s="56"/>
      <c r="L114" s="16"/>
      <c r="M114" s="16"/>
      <c r="N114" s="26">
        <f t="shared" si="32"/>
        <v>3</v>
      </c>
      <c r="O114" s="14"/>
      <c r="P114" s="14"/>
      <c r="Q114" s="14"/>
      <c r="R114" s="14"/>
      <c r="S114" s="27">
        <f t="shared" si="31"/>
        <v>3</v>
      </c>
      <c r="T114" s="58"/>
      <c r="U114" s="14"/>
      <c r="V114" s="14"/>
      <c r="W114" s="14"/>
      <c r="X114" s="14"/>
      <c r="Y114" s="22">
        <v>2</v>
      </c>
      <c r="Z114" s="22">
        <v>3</v>
      </c>
    </row>
    <row r="115" spans="2:26">
      <c r="B115" s="145">
        <v>1</v>
      </c>
      <c r="C115" s="145" t="s">
        <v>146</v>
      </c>
      <c r="D115" s="145" t="s">
        <v>147</v>
      </c>
      <c r="E115" s="145"/>
      <c r="F115" s="145" t="s">
        <v>1836</v>
      </c>
      <c r="G115" s="145" t="s">
        <v>148</v>
      </c>
      <c r="H115" s="145"/>
      <c r="I115" s="145" t="s">
        <v>1836</v>
      </c>
      <c r="J115" s="2" t="s">
        <v>20</v>
      </c>
      <c r="K115" s="56"/>
      <c r="L115" s="16"/>
      <c r="M115" s="16"/>
      <c r="N115" s="26">
        <f t="shared" si="32"/>
        <v>3</v>
      </c>
      <c r="O115" s="14"/>
      <c r="P115" s="14"/>
      <c r="Q115" s="14"/>
      <c r="R115" s="14"/>
      <c r="S115" s="27">
        <f t="shared" si="31"/>
        <v>3</v>
      </c>
      <c r="T115" s="58"/>
      <c r="U115" s="14"/>
      <c r="V115" s="14"/>
      <c r="W115" s="14"/>
      <c r="X115" s="14"/>
      <c r="Y115" s="22">
        <v>2</v>
      </c>
      <c r="Z115" s="22">
        <v>3</v>
      </c>
    </row>
    <row r="116" spans="2:26">
      <c r="B116" s="145">
        <v>2</v>
      </c>
      <c r="C116" s="145" t="s">
        <v>1155</v>
      </c>
      <c r="D116" s="145" t="s">
        <v>123</v>
      </c>
      <c r="E116" s="145"/>
      <c r="F116" s="138" t="s">
        <v>1850</v>
      </c>
      <c r="G116" s="138" t="s">
        <v>17</v>
      </c>
      <c r="H116" s="145"/>
      <c r="I116" s="138" t="s">
        <v>1850</v>
      </c>
      <c r="J116" s="2" t="s">
        <v>20</v>
      </c>
      <c r="K116" s="56"/>
      <c r="L116" s="16"/>
      <c r="M116" s="16"/>
      <c r="N116" s="26">
        <f t="shared" si="32"/>
        <v>6</v>
      </c>
      <c r="O116" s="14"/>
      <c r="P116" s="14"/>
      <c r="Q116" s="14"/>
      <c r="R116" s="14"/>
      <c r="S116" s="27">
        <f t="shared" si="31"/>
        <v>6</v>
      </c>
      <c r="T116" s="58"/>
      <c r="U116" s="14"/>
      <c r="V116" s="14"/>
      <c r="W116" s="14"/>
      <c r="X116" s="14"/>
      <c r="Y116" s="22">
        <v>3</v>
      </c>
      <c r="Z116" s="22">
        <v>3</v>
      </c>
    </row>
    <row r="117" spans="2:26">
      <c r="B117" s="145">
        <v>2</v>
      </c>
      <c r="C117" s="145" t="s">
        <v>1156</v>
      </c>
      <c r="D117" s="145" t="s">
        <v>123</v>
      </c>
      <c r="E117" s="145"/>
      <c r="F117" s="138" t="s">
        <v>1850</v>
      </c>
      <c r="G117" s="138" t="s">
        <v>23</v>
      </c>
      <c r="H117" s="145"/>
      <c r="I117" s="138" t="s">
        <v>1850</v>
      </c>
      <c r="J117" s="2" t="s">
        <v>20</v>
      </c>
      <c r="K117" s="56"/>
      <c r="L117" s="16"/>
      <c r="M117" s="16"/>
      <c r="N117" s="26">
        <f t="shared" si="32"/>
        <v>6</v>
      </c>
      <c r="O117" s="14"/>
      <c r="P117" s="14"/>
      <c r="Q117" s="14"/>
      <c r="R117" s="14"/>
      <c r="S117" s="27">
        <f t="shared" si="31"/>
        <v>6</v>
      </c>
      <c r="T117" s="58"/>
      <c r="U117" s="14"/>
      <c r="V117" s="14"/>
      <c r="W117" s="14"/>
      <c r="X117" s="14"/>
      <c r="Y117" s="22">
        <v>3</v>
      </c>
      <c r="Z117" s="22">
        <v>3</v>
      </c>
    </row>
    <row r="118" spans="2:26">
      <c r="B118" s="145">
        <v>2</v>
      </c>
      <c r="C118" s="145" t="s">
        <v>1157</v>
      </c>
      <c r="D118" s="145" t="s">
        <v>123</v>
      </c>
      <c r="E118" s="145"/>
      <c r="F118" s="138" t="s">
        <v>1850</v>
      </c>
      <c r="G118" s="138" t="s">
        <v>28</v>
      </c>
      <c r="H118" s="145"/>
      <c r="I118" s="138" t="s">
        <v>1850</v>
      </c>
      <c r="J118" s="2" t="s">
        <v>20</v>
      </c>
      <c r="K118" s="56"/>
      <c r="L118" s="16"/>
      <c r="M118" s="16"/>
      <c r="N118" s="26">
        <f t="shared" si="32"/>
        <v>6</v>
      </c>
      <c r="O118" s="14"/>
      <c r="P118" s="14"/>
      <c r="Q118" s="14"/>
      <c r="R118" s="14"/>
      <c r="S118" s="27">
        <f t="shared" si="31"/>
        <v>6</v>
      </c>
      <c r="T118" s="58"/>
      <c r="U118" s="14"/>
      <c r="V118" s="14"/>
      <c r="W118" s="14"/>
      <c r="X118" s="14"/>
      <c r="Y118" s="22">
        <v>3</v>
      </c>
      <c r="Z118" s="22">
        <v>3</v>
      </c>
    </row>
    <row r="119" spans="2:26">
      <c r="B119" s="145">
        <v>2</v>
      </c>
      <c r="C119" s="145" t="s">
        <v>1158</v>
      </c>
      <c r="D119" s="145" t="s">
        <v>125</v>
      </c>
      <c r="E119" s="145"/>
      <c r="F119" s="138" t="s">
        <v>1850</v>
      </c>
      <c r="G119" s="138" t="s">
        <v>33</v>
      </c>
      <c r="H119" s="145"/>
      <c r="I119" s="138" t="s">
        <v>1850</v>
      </c>
      <c r="J119" s="2" t="s">
        <v>20</v>
      </c>
      <c r="K119" s="56"/>
      <c r="L119" s="16"/>
      <c r="M119" s="16"/>
      <c r="N119" s="26">
        <f t="shared" si="32"/>
        <v>6</v>
      </c>
      <c r="O119" s="14"/>
      <c r="P119" s="14"/>
      <c r="Q119" s="14"/>
      <c r="R119" s="14"/>
      <c r="S119" s="27">
        <f t="shared" si="31"/>
        <v>6</v>
      </c>
      <c r="T119" s="58"/>
      <c r="U119" s="14"/>
      <c r="V119" s="14"/>
      <c r="W119" s="14"/>
      <c r="X119" s="14"/>
      <c r="Y119" s="22">
        <v>3</v>
      </c>
      <c r="Z119" s="22">
        <v>3</v>
      </c>
    </row>
    <row r="120" spans="2:26">
      <c r="B120" s="145">
        <v>3</v>
      </c>
      <c r="C120" s="145" t="s">
        <v>1597</v>
      </c>
      <c r="D120" s="145" t="s">
        <v>125</v>
      </c>
      <c r="E120" s="145"/>
      <c r="F120" s="138" t="s">
        <v>1850</v>
      </c>
      <c r="G120" s="138" t="s">
        <v>38</v>
      </c>
      <c r="H120" s="145"/>
      <c r="I120" s="138" t="s">
        <v>1850</v>
      </c>
      <c r="J120" s="2" t="s">
        <v>20</v>
      </c>
      <c r="K120" s="56"/>
      <c r="L120" s="16"/>
      <c r="M120" s="16"/>
      <c r="N120" s="26">
        <f t="shared" si="32"/>
        <v>9</v>
      </c>
      <c r="O120" s="14"/>
      <c r="P120" s="14"/>
      <c r="Q120" s="14"/>
      <c r="R120" s="14"/>
      <c r="S120" s="27">
        <f t="shared" si="31"/>
        <v>9</v>
      </c>
      <c r="T120" s="58"/>
      <c r="U120" s="14"/>
      <c r="V120" s="14"/>
      <c r="W120" s="14"/>
      <c r="X120" s="14"/>
      <c r="Y120" s="22">
        <v>3</v>
      </c>
      <c r="Z120" s="22">
        <v>3</v>
      </c>
    </row>
    <row r="121" spans="2:26">
      <c r="B121" s="145">
        <v>2</v>
      </c>
      <c r="C121" s="145" t="s">
        <v>1159</v>
      </c>
      <c r="D121" s="145" t="s">
        <v>125</v>
      </c>
      <c r="E121" s="145"/>
      <c r="F121" s="138" t="s">
        <v>1850</v>
      </c>
      <c r="G121" s="138" t="s">
        <v>45</v>
      </c>
      <c r="H121" s="145"/>
      <c r="I121" s="138" t="s">
        <v>1850</v>
      </c>
      <c r="J121" s="2" t="s">
        <v>20</v>
      </c>
      <c r="K121" s="56"/>
      <c r="L121" s="16"/>
      <c r="M121" s="16"/>
      <c r="N121" s="26">
        <f t="shared" si="32"/>
        <v>6</v>
      </c>
      <c r="O121" s="14"/>
      <c r="P121" s="14"/>
      <c r="Q121" s="14"/>
      <c r="R121" s="14"/>
      <c r="S121" s="27">
        <f t="shared" si="31"/>
        <v>6</v>
      </c>
      <c r="T121" s="58"/>
      <c r="U121" s="14"/>
      <c r="V121" s="14"/>
      <c r="W121" s="14"/>
      <c r="X121" s="14"/>
      <c r="Y121" s="22">
        <v>3</v>
      </c>
      <c r="Z121" s="22">
        <v>3</v>
      </c>
    </row>
    <row r="122" spans="2:26">
      <c r="B122" s="145">
        <v>2</v>
      </c>
      <c r="C122" s="145" t="s">
        <v>1160</v>
      </c>
      <c r="D122" s="145" t="s">
        <v>128</v>
      </c>
      <c r="E122" s="145"/>
      <c r="F122" s="138" t="s">
        <v>1850</v>
      </c>
      <c r="G122" s="138" t="s">
        <v>49</v>
      </c>
      <c r="H122" s="145"/>
      <c r="I122" s="138" t="s">
        <v>1850</v>
      </c>
      <c r="J122" s="2" t="s">
        <v>20</v>
      </c>
      <c r="K122" s="56"/>
      <c r="L122" s="16"/>
      <c r="M122" s="16"/>
      <c r="N122" s="26">
        <f t="shared" si="32"/>
        <v>6</v>
      </c>
      <c r="O122" s="14"/>
      <c r="P122" s="14"/>
      <c r="Q122" s="14"/>
      <c r="R122" s="14"/>
      <c r="S122" s="27">
        <f t="shared" si="31"/>
        <v>6</v>
      </c>
      <c r="T122" s="58"/>
      <c r="U122" s="14"/>
      <c r="V122" s="14"/>
      <c r="W122" s="14"/>
      <c r="X122" s="14"/>
      <c r="Y122" s="22">
        <v>3</v>
      </c>
      <c r="Z122" s="22">
        <v>3</v>
      </c>
    </row>
    <row r="123" spans="2:26">
      <c r="B123" s="145">
        <v>2</v>
      </c>
      <c r="C123" s="145" t="s">
        <v>1161</v>
      </c>
      <c r="D123" s="145" t="s">
        <v>128</v>
      </c>
      <c r="E123" s="145"/>
      <c r="F123" s="138" t="s">
        <v>1850</v>
      </c>
      <c r="G123" s="138" t="s">
        <v>53</v>
      </c>
      <c r="H123" s="145"/>
      <c r="I123" s="138" t="s">
        <v>1850</v>
      </c>
      <c r="J123" s="2" t="s">
        <v>20</v>
      </c>
      <c r="K123" s="56"/>
      <c r="L123" s="16"/>
      <c r="M123" s="16"/>
      <c r="N123" s="26">
        <f t="shared" si="32"/>
        <v>6</v>
      </c>
      <c r="O123" s="14"/>
      <c r="P123" s="14"/>
      <c r="Q123" s="14"/>
      <c r="R123" s="14"/>
      <c r="S123" s="27">
        <f t="shared" si="31"/>
        <v>6</v>
      </c>
      <c r="T123" s="58"/>
      <c r="U123" s="14"/>
      <c r="V123" s="14"/>
      <c r="W123" s="14"/>
      <c r="X123" s="14"/>
      <c r="Y123" s="22">
        <v>3</v>
      </c>
      <c r="Z123" s="22">
        <v>3</v>
      </c>
    </row>
    <row r="124" spans="2:26">
      <c r="B124" s="145">
        <v>4</v>
      </c>
      <c r="C124" s="145" t="s">
        <v>1162</v>
      </c>
      <c r="D124" s="145" t="s">
        <v>128</v>
      </c>
      <c r="E124" s="145"/>
      <c r="F124" s="138" t="s">
        <v>1850</v>
      </c>
      <c r="G124" s="138" t="s">
        <v>57</v>
      </c>
      <c r="H124" s="145"/>
      <c r="I124" s="138" t="s">
        <v>1850</v>
      </c>
      <c r="J124" s="2" t="s">
        <v>20</v>
      </c>
      <c r="K124" s="56"/>
      <c r="L124" s="16"/>
      <c r="M124" s="16"/>
      <c r="N124" s="26">
        <f t="shared" si="32"/>
        <v>12</v>
      </c>
      <c r="O124" s="14"/>
      <c r="P124" s="14"/>
      <c r="Q124" s="14"/>
      <c r="R124" s="14"/>
      <c r="S124" s="27">
        <f t="shared" si="31"/>
        <v>12</v>
      </c>
      <c r="T124" s="58"/>
      <c r="U124" s="14"/>
      <c r="V124" s="14"/>
      <c r="W124" s="14"/>
      <c r="X124" s="14"/>
      <c r="Y124" s="22">
        <v>3</v>
      </c>
      <c r="Z124" s="22">
        <v>3</v>
      </c>
    </row>
    <row r="125" spans="2:26">
      <c r="B125" s="145">
        <v>2</v>
      </c>
      <c r="C125" s="145" t="s">
        <v>1163</v>
      </c>
      <c r="D125" s="145" t="s">
        <v>131</v>
      </c>
      <c r="E125" s="145"/>
      <c r="F125" s="138" t="s">
        <v>1850</v>
      </c>
      <c r="G125" s="138" t="s">
        <v>61</v>
      </c>
      <c r="H125" s="145"/>
      <c r="I125" s="138" t="s">
        <v>1850</v>
      </c>
      <c r="J125" s="2" t="s">
        <v>20</v>
      </c>
      <c r="K125" s="56"/>
      <c r="L125" s="16"/>
      <c r="M125" s="16"/>
      <c r="N125" s="26">
        <f t="shared" si="32"/>
        <v>6</v>
      </c>
      <c r="O125" s="14"/>
      <c r="P125" s="14"/>
      <c r="Q125" s="14"/>
      <c r="R125" s="14"/>
      <c r="S125" s="27">
        <f t="shared" si="31"/>
        <v>6</v>
      </c>
      <c r="T125" s="58"/>
      <c r="U125" s="14"/>
      <c r="V125" s="14"/>
      <c r="W125" s="14"/>
      <c r="X125" s="14"/>
      <c r="Y125" s="22">
        <v>3</v>
      </c>
      <c r="Z125" s="22">
        <v>3</v>
      </c>
    </row>
    <row r="126" spans="2:26">
      <c r="B126" s="145">
        <v>2</v>
      </c>
      <c r="C126" s="145" t="s">
        <v>1164</v>
      </c>
      <c r="D126" s="145" t="s">
        <v>131</v>
      </c>
      <c r="E126" s="145"/>
      <c r="F126" s="138" t="s">
        <v>1850</v>
      </c>
      <c r="G126" s="138" t="s">
        <v>43</v>
      </c>
      <c r="H126" s="145"/>
      <c r="I126" s="138" t="s">
        <v>1850</v>
      </c>
      <c r="J126" s="2" t="s">
        <v>20</v>
      </c>
      <c r="K126" s="56"/>
      <c r="L126" s="16"/>
      <c r="M126" s="16"/>
      <c r="N126" s="26">
        <f t="shared" si="32"/>
        <v>6</v>
      </c>
      <c r="O126" s="14"/>
      <c r="P126" s="14"/>
      <c r="Q126" s="14"/>
      <c r="R126" s="14"/>
      <c r="S126" s="27">
        <f t="shared" si="31"/>
        <v>6</v>
      </c>
      <c r="T126" s="58"/>
      <c r="U126" s="14"/>
      <c r="V126" s="14"/>
      <c r="W126" s="14"/>
      <c r="X126" s="14"/>
      <c r="Y126" s="22">
        <v>3</v>
      </c>
      <c r="Z126" s="22">
        <v>3</v>
      </c>
    </row>
    <row r="127" spans="2:26">
      <c r="B127" s="145">
        <v>2</v>
      </c>
      <c r="C127" s="145" t="s">
        <v>1165</v>
      </c>
      <c r="D127" s="145" t="s">
        <v>134</v>
      </c>
      <c r="E127" s="145"/>
      <c r="F127" s="145" t="s">
        <v>1836</v>
      </c>
      <c r="G127" s="138" t="s">
        <v>69</v>
      </c>
      <c r="H127" s="145"/>
      <c r="I127" s="145" t="s">
        <v>1836</v>
      </c>
      <c r="J127" s="2" t="s">
        <v>20</v>
      </c>
      <c r="K127" s="56"/>
      <c r="L127" s="16"/>
      <c r="M127" s="16"/>
      <c r="N127" s="26">
        <f t="shared" si="32"/>
        <v>6</v>
      </c>
      <c r="O127" s="14"/>
      <c r="P127" s="14"/>
      <c r="Q127" s="14"/>
      <c r="R127" s="14"/>
      <c r="S127" s="27">
        <f t="shared" ref="S127:S138" si="33">Z127*B127</f>
        <v>6</v>
      </c>
      <c r="T127" s="58"/>
      <c r="U127" s="14"/>
      <c r="V127" s="14"/>
      <c r="W127" s="14"/>
      <c r="X127" s="14"/>
      <c r="Y127" s="22">
        <v>3</v>
      </c>
      <c r="Z127" s="22">
        <v>3</v>
      </c>
    </row>
    <row r="128" spans="2:26">
      <c r="B128" s="145">
        <v>2</v>
      </c>
      <c r="C128" s="145" t="s">
        <v>1166</v>
      </c>
      <c r="D128" s="145" t="s">
        <v>134</v>
      </c>
      <c r="E128" s="145"/>
      <c r="F128" s="145" t="s">
        <v>1836</v>
      </c>
      <c r="G128" s="138" t="s">
        <v>73</v>
      </c>
      <c r="H128" s="145"/>
      <c r="I128" s="145" t="s">
        <v>1836</v>
      </c>
      <c r="J128" s="2" t="s">
        <v>20</v>
      </c>
      <c r="K128" s="56"/>
      <c r="L128" s="16"/>
      <c r="M128" s="16"/>
      <c r="N128" s="26">
        <f t="shared" si="32"/>
        <v>6</v>
      </c>
      <c r="O128" s="14"/>
      <c r="P128" s="14"/>
      <c r="Q128" s="14"/>
      <c r="R128" s="14"/>
      <c r="S128" s="27">
        <f t="shared" si="33"/>
        <v>6</v>
      </c>
      <c r="T128" s="58"/>
      <c r="U128" s="14"/>
      <c r="V128" s="14"/>
      <c r="W128" s="14"/>
      <c r="X128" s="14"/>
      <c r="Y128" s="22">
        <v>3</v>
      </c>
      <c r="Z128" s="22">
        <v>3</v>
      </c>
    </row>
    <row r="129" spans="2:26">
      <c r="B129" s="145">
        <v>2</v>
      </c>
      <c r="C129" s="145" t="s">
        <v>1167</v>
      </c>
      <c r="D129" s="145" t="s">
        <v>134</v>
      </c>
      <c r="E129" s="145"/>
      <c r="F129" s="145" t="s">
        <v>1836</v>
      </c>
      <c r="G129" s="138" t="s">
        <v>77</v>
      </c>
      <c r="H129" s="145"/>
      <c r="I129" s="145" t="s">
        <v>1836</v>
      </c>
      <c r="J129" s="2" t="s">
        <v>20</v>
      </c>
      <c r="K129" s="56"/>
      <c r="L129" s="16"/>
      <c r="M129" s="16"/>
      <c r="N129" s="26">
        <f t="shared" si="32"/>
        <v>6</v>
      </c>
      <c r="O129" s="14"/>
      <c r="P129" s="14"/>
      <c r="Q129" s="14"/>
      <c r="R129" s="14"/>
      <c r="S129" s="27">
        <f t="shared" si="33"/>
        <v>6</v>
      </c>
      <c r="T129" s="58"/>
      <c r="U129" s="14"/>
      <c r="V129" s="14"/>
      <c r="W129" s="14"/>
      <c r="X129" s="14"/>
      <c r="Y129" s="22">
        <v>3</v>
      </c>
      <c r="Z129" s="22">
        <v>3</v>
      </c>
    </row>
    <row r="130" spans="2:26">
      <c r="B130" s="145">
        <v>3</v>
      </c>
      <c r="C130" s="145" t="s">
        <v>1168</v>
      </c>
      <c r="D130" s="145" t="s">
        <v>136</v>
      </c>
      <c r="E130" s="145"/>
      <c r="F130" s="145" t="s">
        <v>1836</v>
      </c>
      <c r="G130" s="138" t="s">
        <v>80</v>
      </c>
      <c r="H130" s="145"/>
      <c r="I130" s="145" t="s">
        <v>1836</v>
      </c>
      <c r="J130" s="2" t="s">
        <v>20</v>
      </c>
      <c r="K130" s="56"/>
      <c r="L130" s="16"/>
      <c r="M130" s="16"/>
      <c r="N130" s="26">
        <f t="shared" si="32"/>
        <v>9</v>
      </c>
      <c r="O130" s="14"/>
      <c r="P130" s="14"/>
      <c r="Q130" s="14"/>
      <c r="R130" s="14"/>
      <c r="S130" s="27">
        <f t="shared" si="33"/>
        <v>9</v>
      </c>
      <c r="T130" s="58"/>
      <c r="U130" s="14"/>
      <c r="V130" s="14"/>
      <c r="W130" s="14"/>
      <c r="X130" s="14"/>
      <c r="Y130" s="22">
        <v>3</v>
      </c>
      <c r="Z130" s="22">
        <v>3</v>
      </c>
    </row>
    <row r="131" spans="2:26">
      <c r="B131" s="145">
        <v>3</v>
      </c>
      <c r="C131" s="145" t="s">
        <v>1598</v>
      </c>
      <c r="D131" s="145" t="s">
        <v>136</v>
      </c>
      <c r="E131" s="145"/>
      <c r="F131" s="145" t="s">
        <v>1836</v>
      </c>
      <c r="G131" s="138" t="s">
        <v>84</v>
      </c>
      <c r="H131" s="145"/>
      <c r="I131" s="145" t="s">
        <v>1836</v>
      </c>
      <c r="J131" s="2" t="s">
        <v>20</v>
      </c>
      <c r="K131" s="56"/>
      <c r="L131" s="16"/>
      <c r="M131" s="16"/>
      <c r="N131" s="26">
        <f t="shared" si="32"/>
        <v>9</v>
      </c>
      <c r="O131" s="14"/>
      <c r="P131" s="14"/>
      <c r="Q131" s="14"/>
      <c r="R131" s="14"/>
      <c r="S131" s="27">
        <f t="shared" si="33"/>
        <v>9</v>
      </c>
      <c r="T131" s="58"/>
      <c r="U131" s="14"/>
      <c r="V131" s="14"/>
      <c r="W131" s="14"/>
      <c r="X131" s="14"/>
      <c r="Y131" s="22">
        <v>3</v>
      </c>
      <c r="Z131" s="22">
        <v>3</v>
      </c>
    </row>
    <row r="132" spans="2:26">
      <c r="B132" s="145">
        <v>2</v>
      </c>
      <c r="C132" s="145" t="s">
        <v>1169</v>
      </c>
      <c r="D132" s="145" t="s">
        <v>136</v>
      </c>
      <c r="E132" s="145"/>
      <c r="F132" s="145" t="s">
        <v>1836</v>
      </c>
      <c r="G132" s="138" t="s">
        <v>88</v>
      </c>
      <c r="H132" s="145"/>
      <c r="I132" s="145" t="s">
        <v>1836</v>
      </c>
      <c r="J132" s="2" t="s">
        <v>20</v>
      </c>
      <c r="K132" s="56"/>
      <c r="L132" s="16"/>
      <c r="M132" s="16"/>
      <c r="N132" s="26">
        <f t="shared" si="32"/>
        <v>6</v>
      </c>
      <c r="O132" s="14"/>
      <c r="P132" s="14"/>
      <c r="Q132" s="14"/>
      <c r="R132" s="14"/>
      <c r="S132" s="27">
        <f t="shared" si="33"/>
        <v>6</v>
      </c>
      <c r="T132" s="58"/>
      <c r="U132" s="14"/>
      <c r="V132" s="14"/>
      <c r="W132" s="14"/>
      <c r="X132" s="14"/>
      <c r="Y132" s="22">
        <v>3</v>
      </c>
      <c r="Z132" s="22">
        <v>3</v>
      </c>
    </row>
    <row r="133" spans="2:26">
      <c r="B133" s="145">
        <v>2</v>
      </c>
      <c r="C133" s="145" t="s">
        <v>1170</v>
      </c>
      <c r="D133" s="145" t="s">
        <v>139</v>
      </c>
      <c r="E133" s="145"/>
      <c r="F133" s="145" t="s">
        <v>1836</v>
      </c>
      <c r="G133" s="138" t="s">
        <v>91</v>
      </c>
      <c r="H133" s="145"/>
      <c r="I133" s="145" t="s">
        <v>1836</v>
      </c>
      <c r="J133" s="2" t="s">
        <v>20</v>
      </c>
      <c r="K133" s="56"/>
      <c r="L133" s="16"/>
      <c r="M133" s="16"/>
      <c r="N133" s="26">
        <f t="shared" si="32"/>
        <v>6</v>
      </c>
      <c r="O133" s="14"/>
      <c r="P133" s="14"/>
      <c r="Q133" s="14"/>
      <c r="R133" s="14"/>
      <c r="S133" s="27">
        <f t="shared" si="33"/>
        <v>6</v>
      </c>
      <c r="T133" s="58"/>
      <c r="U133" s="14"/>
      <c r="V133" s="14"/>
      <c r="W133" s="14"/>
      <c r="X133" s="14"/>
      <c r="Y133" s="22">
        <v>3</v>
      </c>
      <c r="Z133" s="22">
        <v>3</v>
      </c>
    </row>
    <row r="134" spans="2:26">
      <c r="B134" s="145">
        <v>2</v>
      </c>
      <c r="C134" s="145" t="s">
        <v>1171</v>
      </c>
      <c r="D134" s="145" t="s">
        <v>139</v>
      </c>
      <c r="E134" s="145"/>
      <c r="F134" s="145" t="s">
        <v>1836</v>
      </c>
      <c r="G134" s="138" t="s">
        <v>95</v>
      </c>
      <c r="H134" s="145"/>
      <c r="I134" s="145" t="s">
        <v>1836</v>
      </c>
      <c r="J134" s="2" t="s">
        <v>20</v>
      </c>
      <c r="K134" s="56"/>
      <c r="L134" s="16"/>
      <c r="M134" s="16"/>
      <c r="N134" s="26">
        <f t="shared" si="32"/>
        <v>6</v>
      </c>
      <c r="O134" s="14"/>
      <c r="P134" s="14"/>
      <c r="Q134" s="14"/>
      <c r="R134" s="14"/>
      <c r="S134" s="27">
        <f t="shared" si="33"/>
        <v>6</v>
      </c>
      <c r="T134" s="58"/>
      <c r="U134" s="14"/>
      <c r="V134" s="14"/>
      <c r="W134" s="14"/>
      <c r="X134" s="14"/>
      <c r="Y134" s="22">
        <v>3</v>
      </c>
      <c r="Z134" s="22">
        <v>3</v>
      </c>
    </row>
    <row r="135" spans="2:26">
      <c r="B135" s="145">
        <v>2</v>
      </c>
      <c r="C135" s="145" t="s">
        <v>1172</v>
      </c>
      <c r="D135" s="145" t="s">
        <v>139</v>
      </c>
      <c r="E135" s="145"/>
      <c r="F135" s="145" t="s">
        <v>1836</v>
      </c>
      <c r="G135" s="138" t="s">
        <v>99</v>
      </c>
      <c r="H135" s="145"/>
      <c r="I135" s="145" t="s">
        <v>1836</v>
      </c>
      <c r="J135" s="2" t="s">
        <v>20</v>
      </c>
      <c r="K135" s="56"/>
      <c r="L135" s="16"/>
      <c r="M135" s="16"/>
      <c r="N135" s="26">
        <f t="shared" si="32"/>
        <v>6</v>
      </c>
      <c r="O135" s="14"/>
      <c r="P135" s="14"/>
      <c r="Q135" s="14"/>
      <c r="R135" s="14"/>
      <c r="S135" s="27">
        <f t="shared" si="33"/>
        <v>6</v>
      </c>
      <c r="T135" s="58"/>
      <c r="U135" s="14"/>
      <c r="V135" s="14"/>
      <c r="W135" s="14"/>
      <c r="X135" s="14"/>
      <c r="Y135" s="22">
        <v>3</v>
      </c>
      <c r="Z135" s="22">
        <v>3</v>
      </c>
    </row>
    <row r="136" spans="2:26">
      <c r="B136" s="145">
        <v>2</v>
      </c>
      <c r="C136" s="145" t="s">
        <v>1173</v>
      </c>
      <c r="D136" s="145" t="s">
        <v>142</v>
      </c>
      <c r="E136" s="145"/>
      <c r="F136" s="145" t="s">
        <v>1836</v>
      </c>
      <c r="G136" s="138" t="s">
        <v>103</v>
      </c>
      <c r="H136" s="145"/>
      <c r="I136" s="145" t="s">
        <v>1836</v>
      </c>
      <c r="J136" s="2" t="s">
        <v>20</v>
      </c>
      <c r="K136" s="56"/>
      <c r="L136" s="16"/>
      <c r="M136" s="16"/>
      <c r="N136" s="26">
        <f t="shared" si="32"/>
        <v>6</v>
      </c>
      <c r="O136" s="14"/>
      <c r="P136" s="14"/>
      <c r="Q136" s="14"/>
      <c r="R136" s="14"/>
      <c r="S136" s="27">
        <f t="shared" si="33"/>
        <v>6</v>
      </c>
      <c r="T136" s="58"/>
      <c r="U136" s="14"/>
      <c r="V136" s="14"/>
      <c r="W136" s="14"/>
      <c r="X136" s="14"/>
      <c r="Y136" s="22">
        <v>3</v>
      </c>
      <c r="Z136" s="22">
        <v>3</v>
      </c>
    </row>
    <row r="137" spans="2:26">
      <c r="B137" s="145">
        <v>2</v>
      </c>
      <c r="C137" s="145" t="s">
        <v>1174</v>
      </c>
      <c r="D137" s="145" t="s">
        <v>142</v>
      </c>
      <c r="E137" s="145"/>
      <c r="F137" s="145" t="s">
        <v>1836</v>
      </c>
      <c r="G137" s="138" t="s">
        <v>107</v>
      </c>
      <c r="H137" s="145"/>
      <c r="I137" s="145" t="s">
        <v>1836</v>
      </c>
      <c r="J137" s="2" t="s">
        <v>20</v>
      </c>
      <c r="K137" s="56"/>
      <c r="L137" s="16"/>
      <c r="M137" s="16"/>
      <c r="N137" s="26">
        <f t="shared" si="32"/>
        <v>6</v>
      </c>
      <c r="O137" s="14"/>
      <c r="P137" s="14"/>
      <c r="Q137" s="14"/>
      <c r="R137" s="14"/>
      <c r="S137" s="27">
        <f t="shared" si="33"/>
        <v>6</v>
      </c>
      <c r="T137" s="58"/>
      <c r="U137" s="14"/>
      <c r="V137" s="14"/>
      <c r="W137" s="14"/>
      <c r="X137" s="14"/>
      <c r="Y137" s="22">
        <v>3</v>
      </c>
      <c r="Z137" s="22">
        <v>3</v>
      </c>
    </row>
    <row r="138" spans="2:26">
      <c r="B138" s="145">
        <v>2</v>
      </c>
      <c r="C138" s="145" t="s">
        <v>1175</v>
      </c>
      <c r="D138" s="145" t="s">
        <v>142</v>
      </c>
      <c r="E138" s="145"/>
      <c r="F138" s="145" t="s">
        <v>1836</v>
      </c>
      <c r="G138" s="138" t="s">
        <v>111</v>
      </c>
      <c r="H138" s="145"/>
      <c r="I138" s="145" t="s">
        <v>1836</v>
      </c>
      <c r="J138" s="2" t="s">
        <v>20</v>
      </c>
      <c r="K138" s="56"/>
      <c r="L138" s="16"/>
      <c r="M138" s="16"/>
      <c r="N138" s="26">
        <f t="shared" si="32"/>
        <v>6</v>
      </c>
      <c r="O138" s="14"/>
      <c r="P138" s="14"/>
      <c r="Q138" s="14"/>
      <c r="R138" s="14"/>
      <c r="S138" s="27">
        <f t="shared" si="33"/>
        <v>6</v>
      </c>
      <c r="T138" s="58"/>
      <c r="U138" s="14"/>
      <c r="V138" s="14"/>
      <c r="W138" s="14"/>
      <c r="X138" s="14"/>
      <c r="Y138" s="22">
        <v>3</v>
      </c>
      <c r="Z138" s="22">
        <v>3</v>
      </c>
    </row>
    <row r="139" spans="2:26">
      <c r="J139" s="18" t="s">
        <v>1113</v>
      </c>
      <c r="K139" s="47">
        <f t="shared" ref="K139:S139" si="34">SUMIF($J$7:$J$138,$J$139,K7:K138)</f>
        <v>896</v>
      </c>
      <c r="L139" s="47">
        <f t="shared" si="34"/>
        <v>1461</v>
      </c>
      <c r="M139" s="47">
        <f t="shared" si="34"/>
        <v>6643</v>
      </c>
      <c r="N139" s="47">
        <f t="shared" si="34"/>
        <v>1410</v>
      </c>
      <c r="O139" s="47">
        <f t="shared" si="34"/>
        <v>0</v>
      </c>
      <c r="P139" s="47">
        <f t="shared" si="34"/>
        <v>0</v>
      </c>
      <c r="Q139" s="47">
        <f t="shared" si="34"/>
        <v>0</v>
      </c>
      <c r="R139" s="47">
        <f t="shared" si="34"/>
        <v>0</v>
      </c>
      <c r="S139" s="47">
        <f t="shared" si="34"/>
        <v>10410</v>
      </c>
      <c r="T139" s="14"/>
      <c r="U139" s="58"/>
      <c r="W139" s="19"/>
      <c r="X139" s="19"/>
    </row>
    <row r="140" spans="2:26">
      <c r="J140" s="18" t="s">
        <v>20</v>
      </c>
      <c r="K140" s="47">
        <f t="shared" ref="K140:S140" si="35">SUMIF($J$7:$J$138,$J$140,K7:K138)</f>
        <v>105</v>
      </c>
      <c r="L140" s="47">
        <f t="shared" si="35"/>
        <v>164</v>
      </c>
      <c r="M140" s="47">
        <f t="shared" si="35"/>
        <v>428</v>
      </c>
      <c r="N140" s="47">
        <f t="shared" si="35"/>
        <v>353</v>
      </c>
      <c r="O140" s="47">
        <f t="shared" si="35"/>
        <v>0</v>
      </c>
      <c r="P140" s="47">
        <f t="shared" si="35"/>
        <v>0</v>
      </c>
      <c r="Q140" s="47">
        <f t="shared" si="35"/>
        <v>0</v>
      </c>
      <c r="R140" s="47">
        <f t="shared" si="35"/>
        <v>0</v>
      </c>
      <c r="S140" s="47">
        <f t="shared" si="35"/>
        <v>1050</v>
      </c>
      <c r="T140" s="14"/>
      <c r="W140" s="19"/>
      <c r="X140" s="19"/>
    </row>
    <row r="141" spans="2:26">
      <c r="J141" s="18" t="s">
        <v>1080</v>
      </c>
      <c r="K141" s="47">
        <f t="shared" ref="K141:S141" si="36">SUMIF($J$7:$J$138,$J$141,K7:K138)</f>
        <v>203</v>
      </c>
      <c r="L141" s="47">
        <f t="shared" si="36"/>
        <v>355</v>
      </c>
      <c r="M141" s="47">
        <f t="shared" si="36"/>
        <v>1842</v>
      </c>
      <c r="N141" s="47">
        <f t="shared" si="36"/>
        <v>310</v>
      </c>
      <c r="O141" s="47">
        <f t="shared" si="36"/>
        <v>0</v>
      </c>
      <c r="P141" s="47">
        <f t="shared" si="36"/>
        <v>0</v>
      </c>
      <c r="Q141" s="47">
        <f t="shared" si="36"/>
        <v>0</v>
      </c>
      <c r="R141" s="47">
        <f t="shared" si="36"/>
        <v>0</v>
      </c>
      <c r="S141" s="47">
        <f t="shared" si="36"/>
        <v>2710</v>
      </c>
      <c r="T141" s="14"/>
    </row>
    <row r="142" spans="2:26" s="22" customFormat="1">
      <c r="B142" s="14"/>
      <c r="C142" s="14"/>
      <c r="D142" s="14"/>
      <c r="E142" s="14"/>
      <c r="F142" s="14"/>
      <c r="G142" s="14"/>
      <c r="H142" s="14"/>
      <c r="I142" s="14"/>
      <c r="J142" s="15" t="s">
        <v>1595</v>
      </c>
      <c r="K142" s="47">
        <f t="shared" ref="K142:S142" si="37">SUMIF($J$7:$J$138,$J$142,K7:K138)</f>
        <v>0</v>
      </c>
      <c r="L142" s="47">
        <f t="shared" si="37"/>
        <v>0</v>
      </c>
      <c r="M142" s="47">
        <f t="shared" si="37"/>
        <v>0</v>
      </c>
      <c r="N142" s="47">
        <f t="shared" si="37"/>
        <v>50</v>
      </c>
      <c r="O142" s="47">
        <f t="shared" si="37"/>
        <v>0</v>
      </c>
      <c r="P142" s="47">
        <f t="shared" si="37"/>
        <v>0</v>
      </c>
      <c r="Q142" s="47">
        <f t="shared" si="37"/>
        <v>0</v>
      </c>
      <c r="R142" s="47">
        <f t="shared" si="37"/>
        <v>0</v>
      </c>
      <c r="S142" s="47">
        <f t="shared" si="37"/>
        <v>50</v>
      </c>
      <c r="T142" s="14"/>
      <c r="U142" s="14"/>
      <c r="V142" s="14"/>
      <c r="W142" s="14"/>
      <c r="X142" s="14"/>
    </row>
    <row r="143" spans="2:26" s="22" customFormat="1">
      <c r="B143" s="14"/>
      <c r="C143" s="14"/>
      <c r="D143" s="14"/>
      <c r="E143" s="14"/>
      <c r="F143" s="14"/>
      <c r="G143" s="14"/>
      <c r="H143" s="14"/>
      <c r="I143" s="14"/>
      <c r="J143" s="15"/>
      <c r="K143" s="114"/>
      <c r="L143" s="198">
        <f>SUM(L140:L141)</f>
        <v>519</v>
      </c>
      <c r="M143" s="115"/>
      <c r="N143" s="115"/>
      <c r="U143" s="14"/>
      <c r="V143" s="14"/>
      <c r="W143" s="14"/>
      <c r="X143" s="14"/>
    </row>
    <row r="144" spans="2:26" s="22" customFormat="1">
      <c r="B144" s="14"/>
      <c r="C144" s="14"/>
      <c r="D144" s="14"/>
      <c r="E144" s="14"/>
      <c r="F144" s="14"/>
      <c r="G144" s="14"/>
      <c r="H144" s="14"/>
      <c r="I144" s="14"/>
      <c r="J144" s="15"/>
      <c r="K144" s="114"/>
      <c r="L144" s="115"/>
      <c r="M144" s="115"/>
      <c r="N144" s="115"/>
      <c r="U144" s="14"/>
      <c r="V144" s="14"/>
      <c r="W144" s="14"/>
      <c r="X144" s="14"/>
    </row>
    <row r="145" spans="1:26" s="22" customFormat="1">
      <c r="B145" s="14"/>
      <c r="C145" s="14"/>
      <c r="D145" s="14"/>
      <c r="E145" s="14"/>
      <c r="F145" s="14"/>
      <c r="G145" s="14"/>
      <c r="H145" s="14"/>
      <c r="I145" s="14"/>
      <c r="J145" s="116"/>
      <c r="K145" s="117"/>
      <c r="L145" s="115"/>
      <c r="M145" s="115"/>
      <c r="N145" s="115"/>
      <c r="U145" s="14"/>
      <c r="V145" s="14"/>
      <c r="W145" s="14"/>
      <c r="X145" s="14"/>
    </row>
    <row r="146" spans="1:26" s="22" customFormat="1">
      <c r="B146" s="14"/>
      <c r="C146" s="14"/>
      <c r="D146" s="14"/>
      <c r="E146" s="14"/>
      <c r="F146" s="14"/>
      <c r="G146" s="14"/>
      <c r="H146" s="14"/>
      <c r="I146" s="14"/>
      <c r="J146" s="15"/>
      <c r="K146" s="114"/>
      <c r="L146" s="115"/>
      <c r="M146" s="115"/>
      <c r="N146" s="115"/>
      <c r="U146" s="14"/>
      <c r="V146" s="14"/>
      <c r="W146" s="14"/>
      <c r="X146" s="14"/>
    </row>
    <row r="147" spans="1:26" s="22" customFormat="1">
      <c r="B147" s="14"/>
      <c r="C147" s="14"/>
      <c r="D147" s="14"/>
      <c r="E147" s="14"/>
      <c r="F147" s="14"/>
      <c r="G147" s="14"/>
      <c r="H147" s="14"/>
      <c r="I147" s="14"/>
      <c r="J147" s="15"/>
      <c r="K147" s="114"/>
      <c r="L147" s="115"/>
      <c r="M147" s="115"/>
      <c r="N147" s="115"/>
      <c r="U147" s="14"/>
      <c r="V147" s="14"/>
      <c r="W147" s="14"/>
      <c r="X147" s="14"/>
    </row>
    <row r="148" spans="1:26" s="22" customFormat="1">
      <c r="B148" s="14"/>
      <c r="C148" s="14"/>
      <c r="D148" s="14"/>
      <c r="E148" s="14"/>
      <c r="F148" s="14"/>
      <c r="G148" s="14"/>
      <c r="H148" s="14"/>
      <c r="I148" s="14"/>
      <c r="J148" s="15"/>
      <c r="K148" s="114"/>
      <c r="L148" s="115"/>
      <c r="M148" s="115"/>
      <c r="N148" s="115"/>
      <c r="U148" s="14"/>
      <c r="V148" s="14"/>
      <c r="W148" s="14"/>
      <c r="X148" s="14"/>
    </row>
    <row r="149" spans="1:26" s="22" customFormat="1">
      <c r="A149"/>
      <c r="B149">
        <f>SUM(B7:B139)</f>
        <v>272</v>
      </c>
      <c r="C149" s="14"/>
      <c r="D149" s="14"/>
      <c r="E149" s="14"/>
      <c r="F149" s="14"/>
      <c r="G149" s="14"/>
      <c r="H149" s="14"/>
      <c r="I149" s="14"/>
      <c r="J149"/>
      <c r="U149" s="14"/>
      <c r="V149" s="14"/>
      <c r="W149" s="14"/>
      <c r="X149" s="14"/>
    </row>
    <row r="150" spans="1:26" s="22" customFormat="1">
      <c r="A150"/>
      <c r="B150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</row>
    <row r="151" spans="1:26" s="22" customFormat="1">
      <c r="A151" t="s">
        <v>1109</v>
      </c>
      <c r="B151">
        <f>B149*2+SUM(B7:B105)</f>
        <v>755</v>
      </c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</row>
    <row r="152" spans="1:26" s="22" customFormat="1">
      <c r="A152" t="s">
        <v>1110</v>
      </c>
      <c r="B152">
        <f>(SUM(B7,B9,B11,B13,B15,B17,B19,B21,B23,B25,B27,B29,B31,B33,B35,B37,B39,B41,B43,B45,B47,B49,B51,B53,B55,B57,B59,B61,B63,B65,B68,B70,B72,B74,B76,B78,B80,B82,B84,B86,B88,B90,B92,B94,B96,B98,B100,B104,B105))*2</f>
        <v>322</v>
      </c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</row>
    <row r="153" spans="1:26" s="22" customFormat="1" ht="60">
      <c r="A153" s="132" t="s">
        <v>1794</v>
      </c>
      <c r="B153">
        <f>(SUM(B7,B9,B11,B13,B15,B17,B19,B21,B23,B25,B27,B29,B31,B33,B35,B37,B39,B41,B43,B45,B47,B49,B51,B53,B55,B57,B59,B61,B63,B65,B68,B70,B72,B74,B76,B78,B80,B82,B84,B86,B88,B90,B92,B94,B96,B100,B98,B102,B103,B98)*4)+(SUM(B8,B10,B12,B14,B16,B18,B20,B22,B24,B26,B28,B30,B32,B34,B36,B38,B40,B42,B44,B46,B48,B50,B52,B54,B56,B58,B60,B62,B64,B66,B67,B69,B71,B73,B75,B77,B79,B81,B83,B85,B87,B89,B91,B93,B95,B97,B99,B101))+(SUM(B104:B105))+(SUM(B106:B138)*2)</f>
        <v>759</v>
      </c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</row>
    <row r="154" spans="1:26" ht="120">
      <c r="A154" s="132" t="s">
        <v>2125</v>
      </c>
      <c r="B154" s="184" t="e">
        <f>(SUM(#REF!))*2</f>
        <v>#REF!</v>
      </c>
      <c r="C154"/>
      <c r="D154"/>
      <c r="E154"/>
      <c r="F154"/>
      <c r="G154" s="6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</row>
    <row r="155" spans="1:26" s="22" customFormat="1"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</row>
    <row r="156" spans="1:26" s="22" customFormat="1"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</row>
    <row r="157" spans="1:26" s="22" customFormat="1"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</row>
    <row r="158" spans="1:26" s="22" customFormat="1"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</row>
    <row r="159" spans="1:26" s="22" customFormat="1"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</row>
    <row r="160" spans="1:26" s="22" customFormat="1"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</row>
    <row r="161" spans="2:24" s="22" customFormat="1"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</row>
    <row r="162" spans="2:24" s="22" customFormat="1"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</row>
    <row r="163" spans="2:24" s="22" customFormat="1"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</row>
    <row r="164" spans="2:24" s="22" customFormat="1"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</row>
    <row r="165" spans="2:24" s="22" customFormat="1"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</row>
    <row r="166" spans="2:24" s="22" customFormat="1"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</row>
    <row r="167" spans="2:24" s="22" customFormat="1"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</row>
    <row r="168" spans="2:24" s="22" customFormat="1"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</row>
    <row r="169" spans="2:24" s="22" customFormat="1"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</row>
    <row r="170" spans="2:24" s="22" customFormat="1"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</row>
    <row r="171" spans="2:24" s="22" customFormat="1"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</row>
    <row r="172" spans="2:24" s="22" customFormat="1"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</row>
    <row r="173" spans="2:24" s="22" customFormat="1"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</row>
    <row r="174" spans="2:24" s="22" customFormat="1"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</row>
    <row r="175" spans="2:24" s="22" customFormat="1"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</row>
    <row r="176" spans="2:24" s="22" customFormat="1"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</row>
    <row r="177" spans="2:24" s="22" customFormat="1"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</row>
    <row r="178" spans="2:24" s="22" customFormat="1"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</row>
    <row r="179" spans="2:24" s="22" customFormat="1"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</row>
    <row r="180" spans="2:24" s="22" customFormat="1"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</row>
    <row r="181" spans="2:24" s="22" customFormat="1"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</row>
    <row r="182" spans="2:24" s="22" customFormat="1"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</row>
    <row r="183" spans="2:24" s="22" customFormat="1"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</row>
    <row r="184" spans="2:24" s="22" customFormat="1"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</row>
    <row r="185" spans="2:24" s="22" customFormat="1"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</row>
    <row r="186" spans="2:24" s="22" customFormat="1"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</row>
    <row r="187" spans="2:24" s="22" customFormat="1"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</row>
    <row r="188" spans="2:24" s="22" customFormat="1"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</row>
    <row r="189" spans="2:24" s="22" customFormat="1"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</row>
    <row r="190" spans="2:24" s="22" customFormat="1"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</row>
    <row r="191" spans="2:24" s="22" customFormat="1"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</row>
    <row r="192" spans="2:24" s="22" customFormat="1"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</row>
    <row r="193" spans="2:24" s="22" customFormat="1"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</row>
    <row r="194" spans="2:24" s="22" customFormat="1"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</row>
    <row r="195" spans="2:24" s="22" customFormat="1"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</row>
    <row r="196" spans="2:24" s="22" customFormat="1"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</row>
    <row r="197" spans="2:24" s="22" customFormat="1"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</row>
    <row r="198" spans="2:24" s="22" customFormat="1"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</row>
    <row r="199" spans="2:24" s="22" customFormat="1"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</row>
    <row r="200" spans="2:24" s="22" customFormat="1"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</row>
  </sheetData>
  <mergeCells count="19">
    <mergeCell ref="H4:H5"/>
    <mergeCell ref="G2:I3"/>
    <mergeCell ref="J2:J5"/>
    <mergeCell ref="K2:R3"/>
    <mergeCell ref="AA4:AB4"/>
    <mergeCell ref="S2:S5"/>
    <mergeCell ref="P4:P5"/>
    <mergeCell ref="Q4:Q5"/>
    <mergeCell ref="R4:R5"/>
    <mergeCell ref="I4:I5"/>
    <mergeCell ref="L4:L5"/>
    <mergeCell ref="M4:M5"/>
    <mergeCell ref="N4:N5"/>
    <mergeCell ref="O4:O5"/>
    <mergeCell ref="D2:F3"/>
    <mergeCell ref="D4:D5"/>
    <mergeCell ref="E4:E5"/>
    <mergeCell ref="F4:F5"/>
    <mergeCell ref="G4:G5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Y53"/>
  <sheetViews>
    <sheetView zoomScale="70" zoomScaleNormal="70" workbookViewId="0">
      <selection activeCell="A40" sqref="A40:XFD40"/>
    </sheetView>
  </sheetViews>
  <sheetFormatPr defaultRowHeight="15"/>
  <cols>
    <col min="1" max="1" width="19" customWidth="1"/>
    <col min="3" max="3" width="20.42578125" bestFit="1" customWidth="1"/>
    <col min="4" max="4" width="20.85546875" bestFit="1" customWidth="1"/>
    <col min="5" max="5" width="5.5703125" bestFit="1" customWidth="1"/>
    <col min="6" max="6" width="11.5703125" bestFit="1" customWidth="1"/>
    <col min="7" max="7" width="22.7109375" bestFit="1" customWidth="1"/>
    <col min="8" max="8" width="5.5703125" bestFit="1" customWidth="1"/>
    <col min="9" max="9" width="11.5703125" bestFit="1" customWidth="1"/>
    <col min="10" max="10" width="29.85546875" customWidth="1"/>
    <col min="11" max="11" width="21.140625" bestFit="1" customWidth="1"/>
    <col min="12" max="12" width="12.85546875" bestFit="1" customWidth="1"/>
    <col min="13" max="13" width="22" bestFit="1" customWidth="1"/>
    <col min="14" max="14" width="15.42578125" bestFit="1" customWidth="1"/>
    <col min="15" max="18" width="2.28515625" bestFit="1" customWidth="1"/>
    <col min="19" max="19" width="23.5703125" bestFit="1" customWidth="1"/>
    <col min="20" max="20" width="5.28515625" bestFit="1" customWidth="1"/>
    <col min="23" max="24" width="13.5703125" customWidth="1"/>
    <col min="25" max="25" width="15.85546875" customWidth="1"/>
  </cols>
  <sheetData>
    <row r="1" spans="1:25" ht="15.75" thickTop="1">
      <c r="C1" s="60" t="s">
        <v>1</v>
      </c>
      <c r="D1" s="325" t="s">
        <v>2</v>
      </c>
      <c r="E1" s="326"/>
      <c r="F1" s="327"/>
      <c r="G1" s="325" t="s">
        <v>3</v>
      </c>
      <c r="H1" s="326"/>
      <c r="I1" s="327"/>
      <c r="J1" s="331" t="s">
        <v>4</v>
      </c>
      <c r="K1" s="325" t="s">
        <v>154</v>
      </c>
      <c r="L1" s="326"/>
      <c r="M1" s="326"/>
      <c r="N1" s="326"/>
      <c r="O1" s="326"/>
      <c r="P1" s="326"/>
      <c r="Q1" s="326"/>
      <c r="R1" s="327"/>
      <c r="S1" s="325" t="s">
        <v>0</v>
      </c>
      <c r="W1" s="59"/>
      <c r="X1" s="59"/>
    </row>
    <row r="2" spans="1:25" ht="15.75" thickBot="1">
      <c r="C2" s="62" t="s">
        <v>5</v>
      </c>
      <c r="D2" s="328"/>
      <c r="E2" s="329"/>
      <c r="F2" s="330"/>
      <c r="G2" s="328"/>
      <c r="H2" s="329"/>
      <c r="I2" s="330"/>
      <c r="J2" s="332"/>
      <c r="K2" s="328"/>
      <c r="L2" s="329"/>
      <c r="M2" s="329"/>
      <c r="N2" s="329"/>
      <c r="O2" s="329"/>
      <c r="P2" s="329"/>
      <c r="Q2" s="329"/>
      <c r="R2" s="330"/>
      <c r="S2" s="333"/>
      <c r="W2" s="61"/>
      <c r="X2" s="61"/>
    </row>
    <row r="3" spans="1:25" ht="15.75" thickTop="1">
      <c r="C3" s="62" t="s">
        <v>7</v>
      </c>
      <c r="D3" s="331" t="s">
        <v>8</v>
      </c>
      <c r="E3" s="331" t="s">
        <v>9</v>
      </c>
      <c r="F3" s="331" t="s">
        <v>10</v>
      </c>
      <c r="G3" s="331" t="s">
        <v>8</v>
      </c>
      <c r="H3" s="331" t="s">
        <v>9</v>
      </c>
      <c r="I3" s="331" t="s">
        <v>10</v>
      </c>
      <c r="J3" s="332"/>
      <c r="K3" s="331" t="s">
        <v>1085</v>
      </c>
      <c r="L3" s="331" t="s">
        <v>11</v>
      </c>
      <c r="M3" s="331" t="s">
        <v>155</v>
      </c>
      <c r="N3" s="331" t="s">
        <v>12</v>
      </c>
      <c r="O3" s="331" t="s">
        <v>13</v>
      </c>
      <c r="P3" s="331" t="s">
        <v>13</v>
      </c>
      <c r="Q3" s="331" t="s">
        <v>13</v>
      </c>
      <c r="R3" s="331" t="s">
        <v>13</v>
      </c>
      <c r="S3" s="333"/>
      <c r="W3" s="63"/>
      <c r="X3" s="63"/>
    </row>
    <row r="4" spans="1:25">
      <c r="C4" s="35"/>
      <c r="D4" s="332"/>
      <c r="E4" s="332"/>
      <c r="F4" s="332"/>
      <c r="G4" s="332"/>
      <c r="H4" s="332"/>
      <c r="I4" s="332"/>
      <c r="J4" s="332"/>
      <c r="K4" s="332"/>
      <c r="L4" s="332"/>
      <c r="M4" s="332"/>
      <c r="N4" s="332"/>
      <c r="O4" s="332"/>
      <c r="P4" s="332"/>
      <c r="Q4" s="332"/>
      <c r="R4" s="332"/>
      <c r="S4" s="333"/>
      <c r="W4" s="63" t="s">
        <v>765</v>
      </c>
      <c r="X4" s="63"/>
      <c r="Y4" s="20" t="s">
        <v>149</v>
      </c>
    </row>
    <row r="5" spans="1:25">
      <c r="C5" s="2"/>
      <c r="D5" s="2"/>
      <c r="E5" s="2"/>
      <c r="F5" s="2"/>
      <c r="G5" s="2"/>
      <c r="H5" s="2"/>
      <c r="I5" s="2"/>
      <c r="J5" s="36" t="s">
        <v>916</v>
      </c>
      <c r="K5" s="2"/>
      <c r="L5" s="2"/>
      <c r="M5" s="2"/>
      <c r="N5" s="2"/>
      <c r="O5" s="2"/>
      <c r="P5" s="2"/>
      <c r="Q5" s="2"/>
      <c r="R5" s="2"/>
      <c r="S5" s="2"/>
      <c r="U5" s="22"/>
      <c r="V5" s="22"/>
      <c r="W5" s="36"/>
      <c r="X5" s="36"/>
    </row>
    <row r="6" spans="1:25">
      <c r="A6" s="42" t="s">
        <v>153</v>
      </c>
      <c r="B6" s="42">
        <v>2</v>
      </c>
      <c r="C6" s="42" t="s">
        <v>1443</v>
      </c>
      <c r="D6" s="42" t="s">
        <v>917</v>
      </c>
      <c r="E6" s="42"/>
      <c r="F6" s="165" t="s">
        <v>2060</v>
      </c>
      <c r="G6" s="42" t="s">
        <v>920</v>
      </c>
      <c r="H6" s="42"/>
      <c r="I6" s="161" t="s">
        <v>2070</v>
      </c>
      <c r="J6" s="18" t="s">
        <v>1113</v>
      </c>
      <c r="L6" s="21">
        <f>L7*B8</f>
        <v>20</v>
      </c>
      <c r="M6" s="21">
        <f>S6-L6-N6-K6</f>
        <v>26</v>
      </c>
      <c r="N6" s="21">
        <f>N7*B8</f>
        <v>16</v>
      </c>
      <c r="O6" s="20"/>
      <c r="P6" s="20"/>
      <c r="Q6" s="20"/>
      <c r="R6" s="20"/>
      <c r="S6" s="21">
        <f>Y6*B6</f>
        <v>62</v>
      </c>
      <c r="W6">
        <v>16</v>
      </c>
      <c r="X6">
        <f>W6+8</f>
        <v>24</v>
      </c>
      <c r="Y6" s="20">
        <v>31</v>
      </c>
    </row>
    <row r="7" spans="1:25">
      <c r="A7" s="42"/>
      <c r="B7" s="42">
        <v>1</v>
      </c>
      <c r="C7" s="42" t="s">
        <v>919</v>
      </c>
      <c r="D7" s="42"/>
      <c r="E7" s="42"/>
      <c r="F7" s="165"/>
      <c r="G7" s="42"/>
      <c r="H7" s="42"/>
      <c r="I7" s="161"/>
      <c r="J7" s="18" t="s">
        <v>20</v>
      </c>
      <c r="L7" s="21">
        <v>10</v>
      </c>
      <c r="M7" s="21">
        <f t="shared" ref="M7:M25" si="0">S7-L7-N7-K7</f>
        <v>13</v>
      </c>
      <c r="N7" s="21">
        <v>8</v>
      </c>
      <c r="O7" s="20"/>
      <c r="P7" s="20"/>
      <c r="Q7" s="20"/>
      <c r="R7" s="20"/>
      <c r="S7" s="21">
        <f t="shared" ref="S7:S37" si="1">Y7*B7</f>
        <v>31</v>
      </c>
      <c r="W7">
        <v>16</v>
      </c>
      <c r="X7">
        <f>W7+8</f>
        <v>24</v>
      </c>
      <c r="Y7" s="20">
        <v>31</v>
      </c>
    </row>
    <row r="8" spans="1:25">
      <c r="A8" s="42" t="s">
        <v>153</v>
      </c>
      <c r="B8" s="42">
        <v>2</v>
      </c>
      <c r="C8" s="42" t="s">
        <v>1444</v>
      </c>
      <c r="D8" s="42" t="s">
        <v>917</v>
      </c>
      <c r="E8" s="42"/>
      <c r="F8" s="165" t="s">
        <v>2060</v>
      </c>
      <c r="G8" s="42" t="s">
        <v>918</v>
      </c>
      <c r="H8" s="42"/>
      <c r="I8" s="161" t="s">
        <v>2060</v>
      </c>
      <c r="J8" s="18" t="s">
        <v>1113</v>
      </c>
      <c r="K8" s="21">
        <f>K9*B8</f>
        <v>8</v>
      </c>
      <c r="L8" s="21">
        <f>L9*B6</f>
        <v>8</v>
      </c>
      <c r="M8" s="21">
        <f t="shared" si="0"/>
        <v>0</v>
      </c>
      <c r="N8" s="21">
        <f>N9*B6</f>
        <v>16</v>
      </c>
      <c r="O8" s="20"/>
      <c r="P8" s="20"/>
      <c r="Q8" s="20"/>
      <c r="R8" s="20"/>
      <c r="S8" s="21">
        <f t="shared" si="1"/>
        <v>32</v>
      </c>
      <c r="U8" s="22"/>
      <c r="V8" s="22"/>
      <c r="W8">
        <v>4</v>
      </c>
      <c r="X8">
        <f>W8+8</f>
        <v>12</v>
      </c>
      <c r="Y8" s="20">
        <v>16</v>
      </c>
    </row>
    <row r="9" spans="1:25">
      <c r="A9" s="42"/>
      <c r="B9" s="42">
        <v>1</v>
      </c>
      <c r="C9" s="42" t="s">
        <v>921</v>
      </c>
      <c r="D9" s="42"/>
      <c r="E9" s="42"/>
      <c r="F9" s="165"/>
      <c r="G9" s="42"/>
      <c r="H9" s="42"/>
      <c r="I9" s="161"/>
      <c r="J9" s="18" t="s">
        <v>20</v>
      </c>
      <c r="K9">
        <v>4</v>
      </c>
      <c r="L9" s="21">
        <v>4</v>
      </c>
      <c r="M9" s="21">
        <f t="shared" si="0"/>
        <v>0</v>
      </c>
      <c r="N9" s="21">
        <v>8</v>
      </c>
      <c r="O9" s="20"/>
      <c r="P9" s="20"/>
      <c r="Q9" s="20"/>
      <c r="R9" s="20"/>
      <c r="S9" s="21">
        <f t="shared" si="1"/>
        <v>16</v>
      </c>
      <c r="W9">
        <v>4</v>
      </c>
      <c r="X9">
        <f>W9+8</f>
        <v>12</v>
      </c>
      <c r="Y9" s="20">
        <v>16</v>
      </c>
    </row>
    <row r="10" spans="1:25">
      <c r="B10">
        <v>3</v>
      </c>
      <c r="C10" t="s">
        <v>1445</v>
      </c>
      <c r="D10" t="s">
        <v>917</v>
      </c>
      <c r="F10" s="164" t="s">
        <v>2060</v>
      </c>
      <c r="G10" t="s">
        <v>922</v>
      </c>
      <c r="I10" s="161" t="s">
        <v>2071</v>
      </c>
      <c r="J10" s="2" t="s">
        <v>1113</v>
      </c>
      <c r="L10" s="21">
        <f t="shared" ref="L10" si="2">L11*B10</f>
        <v>21</v>
      </c>
      <c r="M10" s="21">
        <f t="shared" si="0"/>
        <v>57</v>
      </c>
      <c r="N10" s="21">
        <f t="shared" ref="N10" si="3">N11*B10</f>
        <v>24</v>
      </c>
      <c r="O10" s="20"/>
      <c r="P10" s="20"/>
      <c r="Q10" s="20"/>
      <c r="R10" s="20"/>
      <c r="S10" s="21">
        <f t="shared" si="1"/>
        <v>102</v>
      </c>
      <c r="W10">
        <v>18</v>
      </c>
      <c r="X10">
        <f t="shared" ref="X10:X25" si="4">W10+8</f>
        <v>26</v>
      </c>
      <c r="Y10" s="20">
        <v>34</v>
      </c>
    </row>
    <row r="11" spans="1:25">
      <c r="B11">
        <v>1</v>
      </c>
      <c r="C11" t="s">
        <v>923</v>
      </c>
      <c r="F11" s="164"/>
      <c r="I11" s="161"/>
      <c r="J11" s="2" t="s">
        <v>20</v>
      </c>
      <c r="L11" s="21">
        <v>7</v>
      </c>
      <c r="M11" s="21">
        <f t="shared" si="0"/>
        <v>19</v>
      </c>
      <c r="N11" s="21">
        <v>8</v>
      </c>
      <c r="O11" s="20"/>
      <c r="P11" s="20"/>
      <c r="Q11" s="20"/>
      <c r="R11" s="20"/>
      <c r="S11" s="21">
        <f t="shared" si="1"/>
        <v>34</v>
      </c>
      <c r="W11">
        <v>18</v>
      </c>
      <c r="X11">
        <f t="shared" si="4"/>
        <v>26</v>
      </c>
      <c r="Y11" s="20">
        <v>34</v>
      </c>
    </row>
    <row r="12" spans="1:25">
      <c r="B12">
        <v>3</v>
      </c>
      <c r="C12" t="s">
        <v>1446</v>
      </c>
      <c r="D12" t="s">
        <v>924</v>
      </c>
      <c r="F12" s="164" t="s">
        <v>2060</v>
      </c>
      <c r="G12" t="s">
        <v>925</v>
      </c>
      <c r="I12" s="161" t="s">
        <v>2072</v>
      </c>
      <c r="J12" s="2" t="s">
        <v>1113</v>
      </c>
      <c r="L12" s="21">
        <f t="shared" ref="L12" si="5">L13*B12</f>
        <v>21</v>
      </c>
      <c r="M12" s="21">
        <f t="shared" si="0"/>
        <v>48</v>
      </c>
      <c r="N12" s="21">
        <f t="shared" ref="N12" si="6">N13*B12</f>
        <v>24</v>
      </c>
      <c r="O12" s="20"/>
      <c r="P12" s="20"/>
      <c r="Q12" s="20"/>
      <c r="R12" s="20"/>
      <c r="S12" s="21">
        <f t="shared" si="1"/>
        <v>93</v>
      </c>
      <c r="W12">
        <v>16</v>
      </c>
      <c r="X12">
        <f t="shared" si="4"/>
        <v>24</v>
      </c>
      <c r="Y12" s="20">
        <v>31</v>
      </c>
    </row>
    <row r="13" spans="1:25">
      <c r="B13">
        <v>1</v>
      </c>
      <c r="C13" t="s">
        <v>926</v>
      </c>
      <c r="F13" s="164"/>
      <c r="I13" s="161"/>
      <c r="J13" s="2" t="s">
        <v>20</v>
      </c>
      <c r="L13" s="21">
        <v>7</v>
      </c>
      <c r="M13" s="21">
        <f t="shared" si="0"/>
        <v>16</v>
      </c>
      <c r="N13" s="21">
        <v>8</v>
      </c>
      <c r="O13" s="20"/>
      <c r="P13" s="20"/>
      <c r="Q13" s="20"/>
      <c r="R13" s="20"/>
      <c r="S13" s="21">
        <f t="shared" si="1"/>
        <v>31</v>
      </c>
      <c r="W13">
        <v>16</v>
      </c>
      <c r="X13">
        <f t="shared" si="4"/>
        <v>24</v>
      </c>
      <c r="Y13" s="20">
        <v>31</v>
      </c>
    </row>
    <row r="14" spans="1:25">
      <c r="B14">
        <v>3</v>
      </c>
      <c r="C14" t="s">
        <v>1447</v>
      </c>
      <c r="D14" t="s">
        <v>924</v>
      </c>
      <c r="F14" s="164" t="s">
        <v>2060</v>
      </c>
      <c r="G14" t="s">
        <v>927</v>
      </c>
      <c r="I14" s="161" t="s">
        <v>2073</v>
      </c>
      <c r="J14" s="2" t="s">
        <v>1113</v>
      </c>
      <c r="K14" s="21">
        <f>K15*B14</f>
        <v>12</v>
      </c>
      <c r="L14" s="21">
        <f t="shared" ref="L14" si="7">L15*B14</f>
        <v>9</v>
      </c>
      <c r="M14" s="21">
        <f t="shared" si="0"/>
        <v>63</v>
      </c>
      <c r="N14" s="21">
        <f t="shared" ref="N14" si="8">N15*B14</f>
        <v>24</v>
      </c>
      <c r="O14" s="20"/>
      <c r="P14" s="20"/>
      <c r="Q14" s="20"/>
      <c r="R14" s="20"/>
      <c r="S14" s="21">
        <f t="shared" si="1"/>
        <v>108</v>
      </c>
      <c r="W14">
        <v>20</v>
      </c>
      <c r="X14">
        <f t="shared" si="4"/>
        <v>28</v>
      </c>
      <c r="Y14" s="20">
        <v>36</v>
      </c>
    </row>
    <row r="15" spans="1:25">
      <c r="B15">
        <v>1</v>
      </c>
      <c r="C15" t="s">
        <v>940</v>
      </c>
      <c r="F15" s="164"/>
      <c r="I15" s="161"/>
      <c r="J15" s="2" t="s">
        <v>20</v>
      </c>
      <c r="K15">
        <v>4</v>
      </c>
      <c r="L15" s="21">
        <v>3</v>
      </c>
      <c r="M15" s="21">
        <f t="shared" si="0"/>
        <v>21</v>
      </c>
      <c r="N15" s="21">
        <v>8</v>
      </c>
      <c r="O15" s="20"/>
      <c r="P15" s="20"/>
      <c r="Q15" s="20"/>
      <c r="R15" s="20"/>
      <c r="S15" s="21">
        <f t="shared" si="1"/>
        <v>36</v>
      </c>
      <c r="W15">
        <v>20</v>
      </c>
      <c r="X15">
        <f t="shared" si="4"/>
        <v>28</v>
      </c>
      <c r="Y15" s="20">
        <v>36</v>
      </c>
    </row>
    <row r="16" spans="1:25">
      <c r="B16">
        <v>3</v>
      </c>
      <c r="C16" t="s">
        <v>1448</v>
      </c>
      <c r="D16" t="s">
        <v>928</v>
      </c>
      <c r="F16" s="164" t="s">
        <v>2061</v>
      </c>
      <c r="G16" t="s">
        <v>929</v>
      </c>
      <c r="I16" s="161" t="s">
        <v>2074</v>
      </c>
      <c r="J16" s="2" t="s">
        <v>1113</v>
      </c>
      <c r="L16" s="21">
        <f t="shared" ref="L16" si="9">L17*B16</f>
        <v>21</v>
      </c>
      <c r="M16" s="21">
        <f t="shared" si="0"/>
        <v>126</v>
      </c>
      <c r="N16" s="21">
        <f t="shared" ref="N16" si="10">N17*B16</f>
        <v>24</v>
      </c>
      <c r="O16" s="20"/>
      <c r="P16" s="20"/>
      <c r="Q16" s="20"/>
      <c r="R16" s="20"/>
      <c r="S16" s="21">
        <f t="shared" si="1"/>
        <v>171</v>
      </c>
      <c r="W16">
        <v>36</v>
      </c>
      <c r="X16">
        <f t="shared" si="4"/>
        <v>44</v>
      </c>
      <c r="Y16" s="20">
        <v>57</v>
      </c>
    </row>
    <row r="17" spans="1:25">
      <c r="B17">
        <v>1</v>
      </c>
      <c r="C17" t="s">
        <v>930</v>
      </c>
      <c r="F17" s="164"/>
      <c r="I17" s="161"/>
      <c r="J17" s="2" t="s">
        <v>20</v>
      </c>
      <c r="L17" s="21">
        <v>7</v>
      </c>
      <c r="M17" s="21">
        <f t="shared" si="0"/>
        <v>42</v>
      </c>
      <c r="N17" s="21">
        <v>8</v>
      </c>
      <c r="O17" s="20"/>
      <c r="P17" s="20"/>
      <c r="Q17" s="20"/>
      <c r="R17" s="20"/>
      <c r="S17" s="21">
        <f t="shared" si="1"/>
        <v>57</v>
      </c>
      <c r="W17">
        <v>36</v>
      </c>
      <c r="X17">
        <f t="shared" si="4"/>
        <v>44</v>
      </c>
      <c r="Y17" s="20">
        <v>57</v>
      </c>
    </row>
    <row r="18" spans="1:25">
      <c r="B18">
        <v>3</v>
      </c>
      <c r="C18" t="s">
        <v>1449</v>
      </c>
      <c r="D18" t="s">
        <v>928</v>
      </c>
      <c r="F18" s="164" t="s">
        <v>2061</v>
      </c>
      <c r="G18" t="s">
        <v>931</v>
      </c>
      <c r="I18" s="161" t="s">
        <v>2075</v>
      </c>
      <c r="J18" s="2" t="s">
        <v>1113</v>
      </c>
      <c r="L18" s="21">
        <f t="shared" ref="L18" si="11">L19*B18</f>
        <v>21</v>
      </c>
      <c r="M18" s="21">
        <f t="shared" si="0"/>
        <v>102</v>
      </c>
      <c r="N18" s="21">
        <f t="shared" ref="N18" si="12">N19*B18</f>
        <v>24</v>
      </c>
      <c r="O18" s="20"/>
      <c r="P18" s="20"/>
      <c r="Q18" s="20"/>
      <c r="R18" s="20"/>
      <c r="S18" s="21">
        <f t="shared" si="1"/>
        <v>147</v>
      </c>
      <c r="W18">
        <v>29</v>
      </c>
      <c r="X18">
        <f t="shared" si="4"/>
        <v>37</v>
      </c>
      <c r="Y18" s="20">
        <v>49</v>
      </c>
    </row>
    <row r="19" spans="1:25">
      <c r="B19">
        <v>1</v>
      </c>
      <c r="C19" t="s">
        <v>932</v>
      </c>
      <c r="F19" s="164"/>
      <c r="I19" s="161"/>
      <c r="J19" s="2" t="s">
        <v>20</v>
      </c>
      <c r="L19" s="21">
        <v>7</v>
      </c>
      <c r="M19" s="21">
        <f t="shared" si="0"/>
        <v>34</v>
      </c>
      <c r="N19" s="21">
        <v>8</v>
      </c>
      <c r="O19" s="20"/>
      <c r="P19" s="20"/>
      <c r="Q19" s="20"/>
      <c r="R19" s="20"/>
      <c r="S19" s="21">
        <f t="shared" si="1"/>
        <v>49</v>
      </c>
      <c r="W19">
        <v>29</v>
      </c>
      <c r="X19">
        <f t="shared" si="4"/>
        <v>37</v>
      </c>
      <c r="Y19" s="20">
        <v>49</v>
      </c>
    </row>
    <row r="20" spans="1:25">
      <c r="A20" s="42"/>
      <c r="B20" s="42">
        <v>2</v>
      </c>
      <c r="C20" s="42" t="s">
        <v>1769</v>
      </c>
      <c r="D20" s="42" t="s">
        <v>933</v>
      </c>
      <c r="E20" s="42"/>
      <c r="F20" s="165" t="s">
        <v>2061</v>
      </c>
      <c r="G20" s="42" t="s">
        <v>934</v>
      </c>
      <c r="H20" s="42"/>
      <c r="I20" s="161" t="s">
        <v>2076</v>
      </c>
      <c r="J20" s="18" t="s">
        <v>1113</v>
      </c>
      <c r="K20" s="21">
        <f>K21*B20</f>
        <v>8</v>
      </c>
      <c r="L20" s="21">
        <f t="shared" ref="L20" si="13">L21*B20</f>
        <v>12</v>
      </c>
      <c r="M20" s="21">
        <f t="shared" si="0"/>
        <v>114</v>
      </c>
      <c r="N20" s="21">
        <f t="shared" ref="N20" si="14">N21*B20</f>
        <v>16</v>
      </c>
      <c r="O20" s="20"/>
      <c r="P20" s="20"/>
      <c r="Q20" s="20"/>
      <c r="R20" s="20"/>
      <c r="S20" s="21">
        <f t="shared" si="1"/>
        <v>150</v>
      </c>
      <c r="W20">
        <v>50</v>
      </c>
      <c r="X20">
        <f t="shared" si="4"/>
        <v>58</v>
      </c>
      <c r="Y20" s="20">
        <v>75</v>
      </c>
    </row>
    <row r="21" spans="1:25">
      <c r="A21" s="42"/>
      <c r="B21" s="42">
        <v>1</v>
      </c>
      <c r="C21" s="42" t="s">
        <v>1770</v>
      </c>
      <c r="D21" s="42"/>
      <c r="E21" s="42"/>
      <c r="F21" s="165"/>
      <c r="G21" s="42"/>
      <c r="H21" s="42"/>
      <c r="I21" s="161"/>
      <c r="J21" s="18" t="s">
        <v>20</v>
      </c>
      <c r="K21">
        <v>4</v>
      </c>
      <c r="L21" s="21">
        <v>6</v>
      </c>
      <c r="M21" s="21">
        <f t="shared" si="0"/>
        <v>57</v>
      </c>
      <c r="N21" s="21">
        <v>8</v>
      </c>
      <c r="O21" s="20"/>
      <c r="P21" s="20"/>
      <c r="Q21" s="20"/>
      <c r="R21" s="20"/>
      <c r="S21" s="21">
        <f t="shared" si="1"/>
        <v>75</v>
      </c>
      <c r="W21">
        <v>50</v>
      </c>
      <c r="X21">
        <f t="shared" si="4"/>
        <v>58</v>
      </c>
      <c r="Y21" s="20">
        <v>75</v>
      </c>
    </row>
    <row r="22" spans="1:25">
      <c r="A22" s="42" t="s">
        <v>153</v>
      </c>
      <c r="B22" s="42">
        <v>2</v>
      </c>
      <c r="C22" s="42" t="s">
        <v>2218</v>
      </c>
      <c r="D22" s="42" t="s">
        <v>933</v>
      </c>
      <c r="E22" s="42"/>
      <c r="F22" s="165" t="s">
        <v>2061</v>
      </c>
      <c r="G22" s="42" t="s">
        <v>2217</v>
      </c>
      <c r="H22" s="42"/>
      <c r="I22" s="161" t="s">
        <v>2061</v>
      </c>
      <c r="J22" s="18" t="s">
        <v>1113</v>
      </c>
      <c r="K22" s="21">
        <f>K23*B22</f>
        <v>8</v>
      </c>
      <c r="L22" s="21">
        <f>L23*B22</f>
        <v>8</v>
      </c>
      <c r="M22" s="21">
        <f t="shared" si="0"/>
        <v>0</v>
      </c>
      <c r="N22" s="21">
        <f>N23*B22</f>
        <v>16</v>
      </c>
      <c r="O22" s="20"/>
      <c r="P22" s="20"/>
      <c r="Q22" s="20"/>
      <c r="R22" s="20"/>
      <c r="S22" s="21">
        <f t="shared" si="1"/>
        <v>32</v>
      </c>
      <c r="W22">
        <v>4</v>
      </c>
      <c r="X22">
        <f>W22+8</f>
        <v>12</v>
      </c>
      <c r="Y22" s="20">
        <v>16</v>
      </c>
    </row>
    <row r="23" spans="1:25">
      <c r="A23" s="42"/>
      <c r="B23" s="42">
        <v>1</v>
      </c>
      <c r="C23" s="42" t="s">
        <v>2219</v>
      </c>
      <c r="D23" s="42"/>
      <c r="E23" s="42"/>
      <c r="F23" s="165"/>
      <c r="G23" s="42"/>
      <c r="H23" s="42"/>
      <c r="I23" s="161"/>
      <c r="J23" s="18" t="s">
        <v>20</v>
      </c>
      <c r="K23">
        <v>4</v>
      </c>
      <c r="L23" s="21">
        <v>4</v>
      </c>
      <c r="M23" s="21">
        <f t="shared" si="0"/>
        <v>0</v>
      </c>
      <c r="N23" s="21">
        <v>8</v>
      </c>
      <c r="O23" s="20"/>
      <c r="P23" s="20"/>
      <c r="Q23" s="20"/>
      <c r="R23" s="20"/>
      <c r="S23" s="21">
        <f t="shared" si="1"/>
        <v>16</v>
      </c>
      <c r="W23">
        <v>4</v>
      </c>
      <c r="X23">
        <f>W23+8</f>
        <v>12</v>
      </c>
      <c r="Y23" s="20">
        <v>16</v>
      </c>
    </row>
    <row r="24" spans="1:25">
      <c r="B24">
        <v>3</v>
      </c>
      <c r="C24" s="22" t="s">
        <v>2220</v>
      </c>
      <c r="D24" s="22" t="s">
        <v>933</v>
      </c>
      <c r="F24" s="164" t="s">
        <v>2061</v>
      </c>
      <c r="G24" t="s">
        <v>935</v>
      </c>
      <c r="I24" s="161" t="s">
        <v>2069</v>
      </c>
      <c r="J24" s="2" t="s">
        <v>1113</v>
      </c>
      <c r="K24" s="21">
        <f>K25*B24</f>
        <v>12</v>
      </c>
      <c r="L24" s="21">
        <f t="shared" ref="L24" si="15">L25*B24</f>
        <v>9</v>
      </c>
      <c r="M24" s="21">
        <f t="shared" si="0"/>
        <v>33</v>
      </c>
      <c r="N24" s="21">
        <f t="shared" ref="N24" si="16">N25*B24</f>
        <v>24</v>
      </c>
      <c r="O24" s="20"/>
      <c r="P24" s="20"/>
      <c r="Q24" s="20"/>
      <c r="R24" s="20"/>
      <c r="S24" s="21">
        <f t="shared" si="1"/>
        <v>78</v>
      </c>
      <c r="W24">
        <v>11</v>
      </c>
      <c r="X24">
        <f t="shared" si="4"/>
        <v>19</v>
      </c>
      <c r="Y24" s="20">
        <v>26</v>
      </c>
    </row>
    <row r="25" spans="1:25">
      <c r="B25">
        <v>1</v>
      </c>
      <c r="C25" s="22" t="s">
        <v>2221</v>
      </c>
      <c r="D25" s="22"/>
      <c r="F25" s="164"/>
      <c r="I25" s="161"/>
      <c r="J25" s="2" t="s">
        <v>20</v>
      </c>
      <c r="K25">
        <v>4</v>
      </c>
      <c r="L25" s="21">
        <v>3</v>
      </c>
      <c r="M25" s="21">
        <f t="shared" si="0"/>
        <v>11</v>
      </c>
      <c r="N25" s="21">
        <v>8</v>
      </c>
      <c r="O25" s="20"/>
      <c r="P25" s="20"/>
      <c r="Q25" s="20"/>
      <c r="R25" s="20"/>
      <c r="S25" s="21">
        <f t="shared" si="1"/>
        <v>26</v>
      </c>
      <c r="W25">
        <v>11</v>
      </c>
      <c r="X25">
        <f t="shared" si="4"/>
        <v>19</v>
      </c>
      <c r="Y25" s="20">
        <v>26</v>
      </c>
    </row>
    <row r="26" spans="1:25" s="22" customFormat="1">
      <c r="A26" s="38"/>
      <c r="B26" s="22">
        <v>1</v>
      </c>
      <c r="C26" s="38" t="s">
        <v>1767</v>
      </c>
      <c r="D26" s="38" t="s">
        <v>937</v>
      </c>
      <c r="F26" s="164" t="s">
        <v>2060</v>
      </c>
      <c r="G26" s="22" t="s">
        <v>1609</v>
      </c>
      <c r="I26" s="161" t="s">
        <v>2060</v>
      </c>
      <c r="J26" s="15" t="s">
        <v>1113</v>
      </c>
      <c r="K26" s="93"/>
      <c r="L26" s="122"/>
      <c r="M26" s="122">
        <f t="shared" ref="M26:M27" si="17">S26-K26-L26-N26</f>
        <v>7</v>
      </c>
      <c r="N26" s="122">
        <v>8</v>
      </c>
      <c r="O26" s="93"/>
      <c r="P26" s="93"/>
      <c r="Q26" s="93"/>
      <c r="R26" s="93"/>
      <c r="S26" s="122">
        <f>Y26*B26</f>
        <v>15</v>
      </c>
      <c r="W26" s="22">
        <v>5</v>
      </c>
      <c r="X26" s="22">
        <f t="shared" ref="X26:X27" si="18">W26+8</f>
        <v>13</v>
      </c>
      <c r="Y26" s="22">
        <v>15</v>
      </c>
    </row>
    <row r="27" spans="1:25" s="22" customFormat="1">
      <c r="A27" s="38"/>
      <c r="B27" s="22">
        <v>1</v>
      </c>
      <c r="C27" s="38" t="s">
        <v>1768</v>
      </c>
      <c r="D27" s="38" t="s">
        <v>939</v>
      </c>
      <c r="F27" s="166" t="s">
        <v>2061</v>
      </c>
      <c r="G27" s="22" t="s">
        <v>1609</v>
      </c>
      <c r="I27" s="161" t="s">
        <v>2061</v>
      </c>
      <c r="J27" s="15" t="s">
        <v>1113</v>
      </c>
      <c r="K27" s="93"/>
      <c r="L27" s="122"/>
      <c r="M27" s="122">
        <f t="shared" si="17"/>
        <v>7</v>
      </c>
      <c r="N27" s="122">
        <v>8</v>
      </c>
      <c r="O27" s="93"/>
      <c r="P27" s="93"/>
      <c r="Q27" s="93"/>
      <c r="R27" s="93"/>
      <c r="S27" s="122">
        <f>Y27*B27</f>
        <v>15</v>
      </c>
      <c r="W27" s="22">
        <v>5</v>
      </c>
      <c r="X27" s="22">
        <f t="shared" si="18"/>
        <v>13</v>
      </c>
      <c r="Y27" s="22">
        <v>15</v>
      </c>
    </row>
    <row r="28" spans="1:25">
      <c r="B28" s="42">
        <v>3</v>
      </c>
      <c r="C28" t="s">
        <v>1450</v>
      </c>
      <c r="D28" t="s">
        <v>936</v>
      </c>
      <c r="F28" s="164" t="s">
        <v>2060</v>
      </c>
      <c r="G28" t="s">
        <v>937</v>
      </c>
      <c r="I28" s="161" t="s">
        <v>2060</v>
      </c>
      <c r="J28" s="15" t="s">
        <v>1595</v>
      </c>
      <c r="L28" s="21"/>
      <c r="M28" s="21"/>
      <c r="N28" s="21">
        <f>S28</f>
        <v>6</v>
      </c>
      <c r="O28" s="20"/>
      <c r="P28" s="20"/>
      <c r="Q28" s="20"/>
      <c r="R28" s="20"/>
      <c r="S28" s="21">
        <f t="shared" si="1"/>
        <v>6</v>
      </c>
      <c r="W28" s="19"/>
      <c r="X28" s="19"/>
      <c r="Y28" s="20">
        <v>2</v>
      </c>
    </row>
    <row r="29" spans="1:25">
      <c r="B29" s="42">
        <v>3</v>
      </c>
      <c r="C29" t="s">
        <v>2216</v>
      </c>
      <c r="D29" t="s">
        <v>938</v>
      </c>
      <c r="F29" s="164" t="s">
        <v>2061</v>
      </c>
      <c r="G29" t="s">
        <v>939</v>
      </c>
      <c r="I29" s="161" t="s">
        <v>2061</v>
      </c>
      <c r="J29" s="15" t="s">
        <v>1595</v>
      </c>
      <c r="L29" s="21"/>
      <c r="M29" s="21"/>
      <c r="N29" s="21">
        <f t="shared" ref="N29:N37" si="19">S29</f>
        <v>9</v>
      </c>
      <c r="O29" s="20"/>
      <c r="P29" s="20"/>
      <c r="Q29" s="20"/>
      <c r="R29" s="20"/>
      <c r="S29" s="21">
        <f t="shared" si="1"/>
        <v>9</v>
      </c>
      <c r="W29" s="19"/>
      <c r="X29" s="19"/>
      <c r="Y29" s="20">
        <v>3</v>
      </c>
    </row>
    <row r="30" spans="1:25">
      <c r="B30" s="42">
        <v>1</v>
      </c>
      <c r="C30" t="s">
        <v>1763</v>
      </c>
      <c r="D30" t="s">
        <v>1752</v>
      </c>
      <c r="F30" s="164" t="s">
        <v>2060</v>
      </c>
      <c r="G30" t="s">
        <v>1762</v>
      </c>
      <c r="I30" s="161" t="s">
        <v>2060</v>
      </c>
      <c r="J30" s="2" t="s">
        <v>20</v>
      </c>
      <c r="L30" s="21"/>
      <c r="M30" s="21"/>
      <c r="N30" s="21">
        <f t="shared" si="19"/>
        <v>2</v>
      </c>
      <c r="O30" s="20"/>
      <c r="P30" s="20"/>
      <c r="Q30" s="20"/>
      <c r="R30" s="20"/>
      <c r="S30" s="21">
        <f t="shared" si="1"/>
        <v>2</v>
      </c>
      <c r="Y30" s="20">
        <v>2</v>
      </c>
    </row>
    <row r="31" spans="1:25">
      <c r="B31" s="42">
        <v>1</v>
      </c>
      <c r="C31" t="s">
        <v>1765</v>
      </c>
      <c r="D31" t="s">
        <v>1753</v>
      </c>
      <c r="F31" s="164" t="s">
        <v>2061</v>
      </c>
      <c r="G31" t="s">
        <v>1764</v>
      </c>
      <c r="I31" s="161" t="s">
        <v>2061</v>
      </c>
      <c r="J31" s="2" t="s">
        <v>20</v>
      </c>
      <c r="L31" s="21"/>
      <c r="M31" s="21"/>
      <c r="N31" s="21">
        <f t="shared" si="19"/>
        <v>3</v>
      </c>
      <c r="O31" s="20"/>
      <c r="P31" s="20"/>
      <c r="Q31" s="20"/>
      <c r="R31" s="20"/>
      <c r="S31" s="21">
        <f t="shared" si="1"/>
        <v>3</v>
      </c>
      <c r="Y31" s="20">
        <v>3</v>
      </c>
    </row>
    <row r="32" spans="1:25">
      <c r="B32" s="42">
        <v>1</v>
      </c>
      <c r="C32" t="s">
        <v>1754</v>
      </c>
      <c r="D32" t="s">
        <v>1755</v>
      </c>
      <c r="F32" s="164" t="s">
        <v>2060</v>
      </c>
      <c r="G32" t="s">
        <v>1756</v>
      </c>
      <c r="I32" s="161" t="s">
        <v>2060</v>
      </c>
      <c r="J32" s="2" t="s">
        <v>20</v>
      </c>
      <c r="L32" s="21"/>
      <c r="M32" s="21"/>
      <c r="N32" s="21">
        <f t="shared" si="19"/>
        <v>2</v>
      </c>
      <c r="O32" s="20"/>
      <c r="P32" s="20"/>
      <c r="Q32" s="20"/>
      <c r="R32" s="20"/>
      <c r="S32" s="21">
        <f t="shared" si="1"/>
        <v>2</v>
      </c>
      <c r="Y32" s="20">
        <v>2</v>
      </c>
    </row>
    <row r="33" spans="2:25">
      <c r="B33" s="42">
        <v>1</v>
      </c>
      <c r="C33" t="s">
        <v>1757</v>
      </c>
      <c r="D33" t="s">
        <v>1758</v>
      </c>
      <c r="F33" s="164" t="s">
        <v>2061</v>
      </c>
      <c r="G33" t="s">
        <v>1759</v>
      </c>
      <c r="I33" s="161" t="s">
        <v>2061</v>
      </c>
      <c r="J33" s="2" t="s">
        <v>20</v>
      </c>
      <c r="L33" s="21"/>
      <c r="M33" s="21"/>
      <c r="N33" s="21">
        <f t="shared" si="19"/>
        <v>2</v>
      </c>
      <c r="O33" s="20"/>
      <c r="P33" s="20"/>
      <c r="Q33" s="20"/>
      <c r="R33" s="20"/>
      <c r="S33" s="21">
        <f t="shared" si="1"/>
        <v>2</v>
      </c>
      <c r="Y33" s="20">
        <v>2</v>
      </c>
    </row>
    <row r="34" spans="2:25">
      <c r="B34" s="42">
        <v>3</v>
      </c>
      <c r="C34" t="s">
        <v>1766</v>
      </c>
      <c r="D34" t="s">
        <v>1762</v>
      </c>
      <c r="F34" s="164" t="s">
        <v>2060</v>
      </c>
      <c r="G34" t="s">
        <v>917</v>
      </c>
      <c r="I34" s="161" t="s">
        <v>2060</v>
      </c>
      <c r="J34" s="2" t="s">
        <v>20</v>
      </c>
      <c r="L34" s="21"/>
      <c r="M34" s="21"/>
      <c r="N34" s="21">
        <f t="shared" si="19"/>
        <v>6</v>
      </c>
      <c r="O34" s="20"/>
      <c r="P34" s="20"/>
      <c r="Q34" s="20"/>
      <c r="R34" s="20"/>
      <c r="S34" s="21">
        <f t="shared" si="1"/>
        <v>6</v>
      </c>
      <c r="Y34" s="20">
        <v>2</v>
      </c>
    </row>
    <row r="35" spans="2:25">
      <c r="B35" s="42">
        <v>2</v>
      </c>
      <c r="C35" t="s">
        <v>1760</v>
      </c>
      <c r="D35" t="s">
        <v>1762</v>
      </c>
      <c r="F35" s="164" t="s">
        <v>2060</v>
      </c>
      <c r="G35" t="s">
        <v>924</v>
      </c>
      <c r="I35" s="161" t="s">
        <v>2060</v>
      </c>
      <c r="J35" s="2" t="s">
        <v>20</v>
      </c>
      <c r="L35" s="21"/>
      <c r="M35" s="21"/>
      <c r="N35" s="21">
        <f t="shared" si="19"/>
        <v>4</v>
      </c>
      <c r="O35" s="20"/>
      <c r="P35" s="20"/>
      <c r="Q35" s="20"/>
      <c r="R35" s="20"/>
      <c r="S35" s="21">
        <f t="shared" si="1"/>
        <v>4</v>
      </c>
      <c r="Y35" s="20">
        <v>2</v>
      </c>
    </row>
    <row r="36" spans="2:25">
      <c r="B36" s="42">
        <v>2</v>
      </c>
      <c r="C36" t="s">
        <v>1761</v>
      </c>
      <c r="D36" t="s">
        <v>1764</v>
      </c>
      <c r="F36" s="164" t="s">
        <v>2061</v>
      </c>
      <c r="G36" t="s">
        <v>928</v>
      </c>
      <c r="I36" s="161" t="s">
        <v>2061</v>
      </c>
      <c r="J36" s="2" t="s">
        <v>20</v>
      </c>
      <c r="L36" s="21"/>
      <c r="M36" s="21"/>
      <c r="N36" s="21">
        <f t="shared" si="19"/>
        <v>4</v>
      </c>
      <c r="O36" s="20"/>
      <c r="P36" s="20"/>
      <c r="Q36" s="20"/>
      <c r="R36" s="20"/>
      <c r="S36" s="21">
        <f t="shared" si="1"/>
        <v>4</v>
      </c>
      <c r="Y36" s="20">
        <v>2</v>
      </c>
    </row>
    <row r="37" spans="2:25">
      <c r="B37" s="42">
        <v>3</v>
      </c>
      <c r="C37" t="s">
        <v>2222</v>
      </c>
      <c r="D37" t="s">
        <v>1764</v>
      </c>
      <c r="F37" s="164" t="s">
        <v>2061</v>
      </c>
      <c r="G37" t="s">
        <v>933</v>
      </c>
      <c r="I37" s="161" t="s">
        <v>2061</v>
      </c>
      <c r="J37" s="2" t="s">
        <v>20</v>
      </c>
      <c r="L37" s="21"/>
      <c r="M37" s="21"/>
      <c r="N37" s="21">
        <f t="shared" si="19"/>
        <v>6</v>
      </c>
      <c r="O37" s="20"/>
      <c r="P37" s="20"/>
      <c r="Q37" s="20"/>
      <c r="R37" s="20"/>
      <c r="S37" s="21">
        <f t="shared" si="1"/>
        <v>6</v>
      </c>
      <c r="Y37" s="20">
        <v>2</v>
      </c>
    </row>
    <row r="38" spans="2:25">
      <c r="J38" s="18" t="s">
        <v>1113</v>
      </c>
      <c r="K38" s="47">
        <f t="shared" ref="K38:S38" si="20">SUMIF($J$6:$J$37,$J$38,K6:K37)</f>
        <v>48</v>
      </c>
      <c r="L38" s="47">
        <f t="shared" si="20"/>
        <v>150</v>
      </c>
      <c r="M38" s="47">
        <f t="shared" si="20"/>
        <v>583</v>
      </c>
      <c r="N38" s="47">
        <f t="shared" si="20"/>
        <v>224</v>
      </c>
      <c r="O38" s="47">
        <f t="shared" si="20"/>
        <v>0</v>
      </c>
      <c r="P38" s="47">
        <f t="shared" si="20"/>
        <v>0</v>
      </c>
      <c r="Q38" s="47">
        <f t="shared" si="20"/>
        <v>0</v>
      </c>
      <c r="R38" s="47">
        <f t="shared" si="20"/>
        <v>0</v>
      </c>
      <c r="S38" s="47">
        <f t="shared" si="20"/>
        <v>1005</v>
      </c>
      <c r="T38" s="39"/>
    </row>
    <row r="39" spans="2:25">
      <c r="J39" s="18" t="s">
        <v>20</v>
      </c>
      <c r="K39" s="47">
        <f t="shared" ref="K39:S39" si="21">SUMIF($J$6:$J$37,$J$39,K6:K37)</f>
        <v>20</v>
      </c>
      <c r="L39" s="47">
        <f t="shared" si="21"/>
        <v>58</v>
      </c>
      <c r="M39" s="47">
        <f t="shared" si="21"/>
        <v>213</v>
      </c>
      <c r="N39" s="47">
        <f t="shared" si="21"/>
        <v>109</v>
      </c>
      <c r="O39" s="47">
        <f t="shared" si="21"/>
        <v>0</v>
      </c>
      <c r="P39" s="47">
        <f t="shared" si="21"/>
        <v>0</v>
      </c>
      <c r="Q39" s="47">
        <f t="shared" si="21"/>
        <v>0</v>
      </c>
      <c r="R39" s="47">
        <f t="shared" si="21"/>
        <v>0</v>
      </c>
      <c r="S39" s="47">
        <f t="shared" si="21"/>
        <v>400</v>
      </c>
      <c r="T39" s="39"/>
    </row>
    <row r="40" spans="2:25">
      <c r="J40" s="123" t="s">
        <v>1595</v>
      </c>
      <c r="K40" s="47">
        <f t="shared" ref="K40:S40" si="22">SUMIF($J$6:$J$37,$J$40,K6:K37)</f>
        <v>0</v>
      </c>
      <c r="L40" s="47">
        <f t="shared" si="22"/>
        <v>0</v>
      </c>
      <c r="M40" s="47">
        <f t="shared" si="22"/>
        <v>0</v>
      </c>
      <c r="N40" s="47">
        <f t="shared" si="22"/>
        <v>15</v>
      </c>
      <c r="O40" s="47">
        <f t="shared" si="22"/>
        <v>0</v>
      </c>
      <c r="P40" s="47">
        <f t="shared" si="22"/>
        <v>0</v>
      </c>
      <c r="Q40" s="47">
        <f t="shared" si="22"/>
        <v>0</v>
      </c>
      <c r="R40" s="47">
        <f t="shared" si="22"/>
        <v>0</v>
      </c>
      <c r="S40" s="47">
        <f t="shared" si="22"/>
        <v>15</v>
      </c>
      <c r="T40" s="39"/>
    </row>
    <row r="41" spans="2:25">
      <c r="J41" s="55"/>
      <c r="K41" s="38"/>
      <c r="L41" s="38"/>
      <c r="M41" s="38"/>
      <c r="N41" s="38"/>
      <c r="O41" s="38"/>
      <c r="P41" s="38"/>
      <c r="Q41" s="38"/>
      <c r="R41" s="38"/>
      <c r="S41" s="38"/>
    </row>
    <row r="42" spans="2:25">
      <c r="J42" s="55"/>
      <c r="K42" s="38"/>
      <c r="L42" s="38"/>
      <c r="M42" s="38"/>
      <c r="N42" s="38"/>
      <c r="O42" s="38"/>
      <c r="P42" s="38"/>
      <c r="Q42" s="38"/>
      <c r="R42" s="38"/>
      <c r="S42" s="38"/>
    </row>
    <row r="43" spans="2:25">
      <c r="J43" s="55"/>
      <c r="K43" s="38"/>
      <c r="L43" s="38"/>
      <c r="M43" s="38"/>
      <c r="N43" s="38"/>
      <c r="O43" s="38"/>
      <c r="P43" s="38"/>
      <c r="Q43" s="38"/>
      <c r="R43" s="38"/>
      <c r="S43" s="38"/>
    </row>
    <row r="44" spans="2:25">
      <c r="J44" s="55"/>
      <c r="K44" s="38"/>
      <c r="L44" s="38"/>
      <c r="M44" s="38"/>
      <c r="N44" s="38"/>
      <c r="O44" s="38"/>
      <c r="P44" s="38"/>
      <c r="Q44" s="38"/>
      <c r="R44" s="38"/>
      <c r="S44" s="38"/>
    </row>
    <row r="45" spans="2:25">
      <c r="J45" s="55"/>
      <c r="K45" s="38"/>
      <c r="L45" s="38"/>
      <c r="M45" s="38"/>
      <c r="N45" s="38"/>
      <c r="O45" s="38"/>
      <c r="P45" s="38"/>
      <c r="Q45" s="38"/>
      <c r="R45" s="38"/>
      <c r="S45" s="38"/>
    </row>
    <row r="46" spans="2:25">
      <c r="J46" s="55"/>
      <c r="K46" s="38"/>
      <c r="L46" s="38"/>
      <c r="M46" s="38"/>
      <c r="N46" s="38"/>
      <c r="O46" s="38"/>
      <c r="P46" s="38"/>
      <c r="Q46" s="38"/>
      <c r="R46" s="38"/>
      <c r="S46" s="38"/>
    </row>
    <row r="47" spans="2:25">
      <c r="J47" s="38"/>
      <c r="K47" s="38"/>
      <c r="L47" s="38"/>
      <c r="M47" s="38"/>
      <c r="N47" s="38"/>
      <c r="O47" s="38"/>
      <c r="P47" s="38"/>
      <c r="Q47" s="38"/>
      <c r="R47" s="38"/>
      <c r="S47" s="38"/>
    </row>
    <row r="48" spans="2:25">
      <c r="B48">
        <f>SUM(B6:B37)</f>
        <v>58</v>
      </c>
    </row>
    <row r="50" spans="1:7">
      <c r="A50" t="s">
        <v>1109</v>
      </c>
      <c r="B50">
        <f>B48*2+SUM(B6:B25)</f>
        <v>152</v>
      </c>
    </row>
    <row r="51" spans="1:7">
      <c r="A51" t="s">
        <v>1110</v>
      </c>
      <c r="B51">
        <f>(SUM(B6,B8,B10,B12,B14,B16,B18,B20,B22,B24,B26:B29))*2</f>
        <v>68</v>
      </c>
    </row>
    <row r="52" spans="1:7" ht="45">
      <c r="A52" s="132" t="s">
        <v>1794</v>
      </c>
      <c r="B52">
        <f>(SUM(B4,B6,B8,B10,B12,B14,B16,B18,B20,B22,B24:B25)*4)+(SUM(B5,B7,B9,B11,B13,B15,B17,B19,B21,B23))+(SUM(B26:B27))+(SUM(B28:B37)*2)</f>
        <v>159</v>
      </c>
    </row>
    <row r="53" spans="1:7" ht="90">
      <c r="A53" s="132" t="s">
        <v>2125</v>
      </c>
      <c r="B53" s="184" t="e">
        <f>(SUM(#REF!))*2</f>
        <v>#REF!</v>
      </c>
      <c r="G53" s="64"/>
    </row>
  </sheetData>
  <mergeCells count="19">
    <mergeCell ref="G1:I2"/>
    <mergeCell ref="J1:J4"/>
    <mergeCell ref="K1:R2"/>
    <mergeCell ref="S1:S4"/>
    <mergeCell ref="D3:D4"/>
    <mergeCell ref="E3:E4"/>
    <mergeCell ref="F3:F4"/>
    <mergeCell ref="G3:G4"/>
    <mergeCell ref="H3:H4"/>
    <mergeCell ref="P3:P4"/>
    <mergeCell ref="Q3:Q4"/>
    <mergeCell ref="R3:R4"/>
    <mergeCell ref="I3:I4"/>
    <mergeCell ref="K3:K4"/>
    <mergeCell ref="L3:L4"/>
    <mergeCell ref="M3:M4"/>
    <mergeCell ref="N3:N4"/>
    <mergeCell ref="O3:O4"/>
    <mergeCell ref="D1:F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Y91"/>
  <sheetViews>
    <sheetView topLeftCell="A38" zoomScale="70" zoomScaleNormal="70" workbookViewId="0">
      <selection activeCell="B91" sqref="B91"/>
    </sheetView>
  </sheetViews>
  <sheetFormatPr defaultRowHeight="15"/>
  <cols>
    <col min="1" max="1" width="19.5703125" customWidth="1"/>
    <col min="3" max="3" width="22.7109375" bestFit="1" customWidth="1"/>
    <col min="4" max="4" width="20.85546875" bestFit="1" customWidth="1"/>
    <col min="5" max="5" width="5.5703125" bestFit="1" customWidth="1"/>
    <col min="6" max="6" width="11.5703125" bestFit="1" customWidth="1"/>
    <col min="7" max="7" width="20.85546875" bestFit="1" customWidth="1"/>
    <col min="8" max="8" width="5.5703125" bestFit="1" customWidth="1"/>
    <col min="9" max="9" width="11.5703125" style="169" bestFit="1" customWidth="1"/>
    <col min="10" max="10" width="29.140625" customWidth="1"/>
    <col min="11" max="11" width="21.140625" bestFit="1" customWidth="1"/>
    <col min="12" max="12" width="12.85546875" bestFit="1" customWidth="1"/>
    <col min="13" max="13" width="22" bestFit="1" customWidth="1"/>
    <col min="14" max="14" width="15.42578125" bestFit="1" customWidth="1"/>
    <col min="15" max="18" width="2.28515625" bestFit="1" customWidth="1"/>
    <col min="19" max="19" width="23.5703125" bestFit="1" customWidth="1"/>
    <col min="20" max="20" width="5.28515625" bestFit="1" customWidth="1"/>
    <col min="23" max="23" width="15.7109375" customWidth="1"/>
    <col min="24" max="24" width="11.85546875" customWidth="1"/>
    <col min="25" max="25" width="16.28515625" style="20" customWidth="1"/>
  </cols>
  <sheetData>
    <row r="1" spans="1:25" ht="15.75" thickTop="1">
      <c r="C1" s="30" t="s">
        <v>1</v>
      </c>
      <c r="D1" s="325" t="s">
        <v>2</v>
      </c>
      <c r="E1" s="326"/>
      <c r="F1" s="327"/>
      <c r="G1" s="325" t="s">
        <v>3</v>
      </c>
      <c r="H1" s="326"/>
      <c r="I1" s="327"/>
      <c r="J1" s="331" t="s">
        <v>4</v>
      </c>
      <c r="K1" s="325" t="s">
        <v>154</v>
      </c>
      <c r="L1" s="326"/>
      <c r="M1" s="326"/>
      <c r="N1" s="326"/>
      <c r="O1" s="326"/>
      <c r="P1" s="326"/>
      <c r="Q1" s="326"/>
      <c r="R1" s="327"/>
      <c r="S1" s="325" t="s">
        <v>0</v>
      </c>
      <c r="W1" s="29"/>
      <c r="X1" s="29"/>
    </row>
    <row r="2" spans="1:25" ht="15.75" thickBot="1">
      <c r="C2" s="8" t="s">
        <v>5</v>
      </c>
      <c r="D2" s="328"/>
      <c r="E2" s="329"/>
      <c r="F2" s="330"/>
      <c r="G2" s="328"/>
      <c r="H2" s="329"/>
      <c r="I2" s="330"/>
      <c r="J2" s="332"/>
      <c r="K2" s="328"/>
      <c r="L2" s="329"/>
      <c r="M2" s="329"/>
      <c r="N2" s="329"/>
      <c r="O2" s="329"/>
      <c r="P2" s="329"/>
      <c r="Q2" s="329"/>
      <c r="R2" s="330"/>
      <c r="S2" s="333"/>
      <c r="W2" s="32"/>
      <c r="X2" s="32"/>
    </row>
    <row r="3" spans="1:25" ht="15.75" thickTop="1">
      <c r="C3" s="8" t="s">
        <v>7</v>
      </c>
      <c r="D3" s="331" t="s">
        <v>8</v>
      </c>
      <c r="E3" s="331" t="s">
        <v>9</v>
      </c>
      <c r="F3" s="331" t="s">
        <v>10</v>
      </c>
      <c r="G3" s="331" t="s">
        <v>8</v>
      </c>
      <c r="H3" s="331" t="s">
        <v>9</v>
      </c>
      <c r="I3" s="342" t="s">
        <v>10</v>
      </c>
      <c r="J3" s="332"/>
      <c r="K3" s="331" t="s">
        <v>1085</v>
      </c>
      <c r="L3" s="331" t="s">
        <v>11</v>
      </c>
      <c r="M3" s="331" t="s">
        <v>155</v>
      </c>
      <c r="N3" s="331" t="s">
        <v>12</v>
      </c>
      <c r="O3" s="331" t="s">
        <v>13</v>
      </c>
      <c r="P3" s="331" t="s">
        <v>13</v>
      </c>
      <c r="Q3" s="331" t="s">
        <v>13</v>
      </c>
      <c r="R3" s="331" t="s">
        <v>13</v>
      </c>
      <c r="S3" s="333"/>
      <c r="W3" s="28"/>
      <c r="X3" s="28"/>
    </row>
    <row r="4" spans="1:25">
      <c r="C4" s="35"/>
      <c r="D4" s="332"/>
      <c r="E4" s="332"/>
      <c r="F4" s="332"/>
      <c r="G4" s="332"/>
      <c r="H4" s="332"/>
      <c r="I4" s="343"/>
      <c r="J4" s="332"/>
      <c r="K4" s="332"/>
      <c r="L4" s="332"/>
      <c r="M4" s="332"/>
      <c r="N4" s="332"/>
      <c r="O4" s="332"/>
      <c r="P4" s="332"/>
      <c r="Q4" s="332"/>
      <c r="R4" s="332"/>
      <c r="S4" s="333"/>
      <c r="W4" s="28" t="s">
        <v>941</v>
      </c>
      <c r="X4" s="28" t="s">
        <v>942</v>
      </c>
      <c r="Y4" s="20" t="s">
        <v>149</v>
      </c>
    </row>
    <row r="5" spans="1:25">
      <c r="C5" s="2"/>
      <c r="D5" s="2"/>
      <c r="E5" s="2"/>
      <c r="F5" s="2"/>
      <c r="G5" s="2"/>
      <c r="H5" s="2"/>
      <c r="I5" s="36"/>
      <c r="J5" s="36" t="s">
        <v>943</v>
      </c>
      <c r="K5" s="2"/>
      <c r="L5" s="2"/>
      <c r="M5" s="2"/>
      <c r="N5" s="2"/>
      <c r="O5" s="2"/>
      <c r="P5" s="2"/>
      <c r="Q5" s="2"/>
      <c r="R5" s="2"/>
      <c r="S5" s="2"/>
      <c r="U5" s="22"/>
      <c r="V5" s="22"/>
      <c r="W5" s="36"/>
      <c r="X5" s="36"/>
    </row>
    <row r="6" spans="1:25">
      <c r="A6" s="42" t="s">
        <v>153</v>
      </c>
      <c r="B6" s="42">
        <v>2</v>
      </c>
      <c r="C6" s="42" t="s">
        <v>1451</v>
      </c>
      <c r="D6" s="42" t="s">
        <v>944</v>
      </c>
      <c r="E6" s="42"/>
      <c r="F6" s="170" t="s">
        <v>2085</v>
      </c>
      <c r="G6" s="42" t="s">
        <v>949</v>
      </c>
      <c r="H6" s="42"/>
      <c r="I6" s="170" t="s">
        <v>2083</v>
      </c>
      <c r="J6" s="18" t="s">
        <v>1113</v>
      </c>
      <c r="K6" s="22"/>
      <c r="L6" s="21">
        <f t="shared" ref="L6" si="0">L7*B6</f>
        <v>30</v>
      </c>
      <c r="M6" s="21">
        <f t="shared" ref="M6:M51" si="1">S6-L6-N6-K6</f>
        <v>14</v>
      </c>
      <c r="N6" s="21">
        <f t="shared" ref="N6" si="2">N7*B6</f>
        <v>16</v>
      </c>
      <c r="O6" s="20"/>
      <c r="P6" s="20"/>
      <c r="Q6" s="20"/>
      <c r="R6" s="20"/>
      <c r="S6" s="21">
        <f>Y6*B6</f>
        <v>60</v>
      </c>
      <c r="W6">
        <v>15</v>
      </c>
      <c r="X6">
        <f>W6+8</f>
        <v>23</v>
      </c>
      <c r="Y6" s="20">
        <v>30</v>
      </c>
    </row>
    <row r="7" spans="1:25">
      <c r="A7" s="42"/>
      <c r="B7" s="42">
        <v>1</v>
      </c>
      <c r="C7" s="42" t="s">
        <v>950</v>
      </c>
      <c r="D7" s="42"/>
      <c r="E7" s="42"/>
      <c r="F7" s="42"/>
      <c r="G7" s="42"/>
      <c r="H7" s="42"/>
      <c r="I7" s="170"/>
      <c r="J7" s="18" t="s">
        <v>20</v>
      </c>
      <c r="K7" s="22"/>
      <c r="L7" s="21">
        <v>15</v>
      </c>
      <c r="M7" s="21">
        <f t="shared" si="1"/>
        <v>7</v>
      </c>
      <c r="N7" s="21">
        <v>8</v>
      </c>
      <c r="O7" s="20"/>
      <c r="P7" s="20"/>
      <c r="Q7" s="20"/>
      <c r="R7" s="20"/>
      <c r="S7" s="21">
        <f>Y7*B7</f>
        <v>30</v>
      </c>
      <c r="W7">
        <v>15</v>
      </c>
      <c r="X7">
        <f>W7+8</f>
        <v>23</v>
      </c>
      <c r="Y7" s="20">
        <v>30</v>
      </c>
    </row>
    <row r="8" spans="1:25">
      <c r="A8" s="42" t="s">
        <v>153</v>
      </c>
      <c r="B8" s="42">
        <v>2</v>
      </c>
      <c r="C8" s="42" t="s">
        <v>1452</v>
      </c>
      <c r="D8" s="42" t="s">
        <v>944</v>
      </c>
      <c r="E8" s="42"/>
      <c r="F8" s="170" t="s">
        <v>2085</v>
      </c>
      <c r="G8" s="42" t="s">
        <v>947</v>
      </c>
      <c r="H8" s="42"/>
      <c r="I8" s="170" t="s">
        <v>2085</v>
      </c>
      <c r="J8" s="18" t="s">
        <v>1113</v>
      </c>
      <c r="K8" s="21">
        <f>K9*B8</f>
        <v>8</v>
      </c>
      <c r="L8" s="21">
        <f t="shared" ref="L8" si="3">L9*B8</f>
        <v>8</v>
      </c>
      <c r="M8" s="21">
        <f t="shared" si="1"/>
        <v>0</v>
      </c>
      <c r="N8" s="21">
        <f t="shared" ref="N8" si="4">N9*B8</f>
        <v>16</v>
      </c>
      <c r="O8" s="20"/>
      <c r="P8" s="20"/>
      <c r="Q8" s="20"/>
      <c r="R8" s="20"/>
      <c r="S8" s="21">
        <f t="shared" ref="S8:S51" si="5">Y8*B8</f>
        <v>32</v>
      </c>
      <c r="W8">
        <v>4</v>
      </c>
      <c r="X8">
        <f t="shared" ref="X8:X53" si="6">W8+8</f>
        <v>12</v>
      </c>
      <c r="Y8" s="20">
        <v>16</v>
      </c>
    </row>
    <row r="9" spans="1:25">
      <c r="A9" s="42"/>
      <c r="B9" s="42">
        <v>1</v>
      </c>
      <c r="C9" s="42" t="s">
        <v>948</v>
      </c>
      <c r="D9" s="42"/>
      <c r="E9" s="42"/>
      <c r="F9" s="42"/>
      <c r="G9" s="42"/>
      <c r="H9" s="42"/>
      <c r="I9" s="170"/>
      <c r="J9" s="18" t="s">
        <v>20</v>
      </c>
      <c r="K9" s="20">
        <v>4</v>
      </c>
      <c r="L9" s="21">
        <v>4</v>
      </c>
      <c r="M9" s="21">
        <f>S9-L9-N9-K9</f>
        <v>0</v>
      </c>
      <c r="N9" s="21">
        <v>8</v>
      </c>
      <c r="O9" s="20"/>
      <c r="P9" s="20"/>
      <c r="Q9" s="20"/>
      <c r="R9" s="20"/>
      <c r="S9" s="21">
        <f t="shared" si="5"/>
        <v>16</v>
      </c>
      <c r="W9">
        <v>4</v>
      </c>
      <c r="X9">
        <f t="shared" si="6"/>
        <v>12</v>
      </c>
      <c r="Y9" s="20">
        <v>16</v>
      </c>
    </row>
    <row r="10" spans="1:25">
      <c r="B10">
        <v>3</v>
      </c>
      <c r="C10" t="s">
        <v>1453</v>
      </c>
      <c r="D10" t="s">
        <v>944</v>
      </c>
      <c r="F10" s="171" t="s">
        <v>2085</v>
      </c>
      <c r="G10" t="s">
        <v>945</v>
      </c>
      <c r="I10" s="169" t="s">
        <v>2077</v>
      </c>
      <c r="J10" s="2" t="s">
        <v>1113</v>
      </c>
      <c r="K10" s="21">
        <f>K11*B10</f>
        <v>12</v>
      </c>
      <c r="L10" s="21">
        <f>L11*B10</f>
        <v>33</v>
      </c>
      <c r="M10" s="21">
        <f t="shared" si="1"/>
        <v>57</v>
      </c>
      <c r="N10" s="21">
        <f>N11*B10</f>
        <v>24</v>
      </c>
      <c r="O10" s="20"/>
      <c r="P10" s="20"/>
      <c r="Q10" s="20"/>
      <c r="R10" s="20"/>
      <c r="S10" s="21">
        <f>Y10*B10</f>
        <v>126</v>
      </c>
      <c r="U10" s="22"/>
      <c r="V10" s="22"/>
      <c r="W10">
        <v>24</v>
      </c>
      <c r="X10">
        <f>W10+8</f>
        <v>32</v>
      </c>
      <c r="Y10" s="20">
        <v>42</v>
      </c>
    </row>
    <row r="11" spans="1:25">
      <c r="B11">
        <v>1</v>
      </c>
      <c r="C11" t="s">
        <v>946</v>
      </c>
      <c r="F11" s="22"/>
      <c r="J11" s="2" t="s">
        <v>20</v>
      </c>
      <c r="K11" s="20">
        <v>4</v>
      </c>
      <c r="L11" s="21">
        <v>11</v>
      </c>
      <c r="M11" s="21">
        <f t="shared" si="1"/>
        <v>19</v>
      </c>
      <c r="N11" s="21">
        <v>8</v>
      </c>
      <c r="O11" s="20"/>
      <c r="P11" s="20"/>
      <c r="Q11" s="20"/>
      <c r="R11" s="20"/>
      <c r="S11" s="21">
        <f>Y11*B11</f>
        <v>42</v>
      </c>
      <c r="W11">
        <v>24</v>
      </c>
      <c r="X11">
        <f>W11+8</f>
        <v>32</v>
      </c>
      <c r="Y11" s="20">
        <v>42</v>
      </c>
    </row>
    <row r="12" spans="1:25">
      <c r="B12">
        <v>3</v>
      </c>
      <c r="C12" t="s">
        <v>1454</v>
      </c>
      <c r="D12" t="s">
        <v>951</v>
      </c>
      <c r="F12" s="171" t="s">
        <v>2085</v>
      </c>
      <c r="G12" t="s">
        <v>952</v>
      </c>
      <c r="I12" s="169" t="s">
        <v>2078</v>
      </c>
      <c r="J12" s="2" t="s">
        <v>1113</v>
      </c>
      <c r="K12" s="21">
        <f>K13*B12</f>
        <v>12</v>
      </c>
      <c r="L12" s="21">
        <f t="shared" ref="L12" si="7">L13*B12</f>
        <v>33</v>
      </c>
      <c r="M12" s="21">
        <f t="shared" si="1"/>
        <v>129</v>
      </c>
      <c r="N12" s="21">
        <f t="shared" ref="N12" si="8">N13*B12</f>
        <v>24</v>
      </c>
      <c r="O12" s="20"/>
      <c r="P12" s="20"/>
      <c r="Q12" s="20"/>
      <c r="R12" s="20"/>
      <c r="S12" s="21">
        <f t="shared" si="5"/>
        <v>198</v>
      </c>
      <c r="W12">
        <v>43</v>
      </c>
      <c r="X12">
        <f t="shared" si="6"/>
        <v>51</v>
      </c>
      <c r="Y12" s="20">
        <v>66</v>
      </c>
    </row>
    <row r="13" spans="1:25">
      <c r="B13">
        <v>1</v>
      </c>
      <c r="C13" t="s">
        <v>1455</v>
      </c>
      <c r="F13" s="22"/>
      <c r="J13" s="2" t="s">
        <v>1080</v>
      </c>
      <c r="K13" s="20">
        <v>4</v>
      </c>
      <c r="L13" s="21">
        <v>11</v>
      </c>
      <c r="M13" s="21">
        <f t="shared" si="1"/>
        <v>43</v>
      </c>
      <c r="N13" s="21">
        <v>8</v>
      </c>
      <c r="O13" s="20"/>
      <c r="P13" s="20"/>
      <c r="Q13" s="20"/>
      <c r="R13" s="20"/>
      <c r="S13" s="21">
        <f t="shared" si="5"/>
        <v>66</v>
      </c>
      <c r="W13">
        <v>43</v>
      </c>
      <c r="X13">
        <f t="shared" si="6"/>
        <v>51</v>
      </c>
      <c r="Y13" s="20">
        <v>66</v>
      </c>
    </row>
    <row r="14" spans="1:25">
      <c r="B14">
        <v>3</v>
      </c>
      <c r="C14" t="s">
        <v>1456</v>
      </c>
      <c r="D14" t="s">
        <v>951</v>
      </c>
      <c r="F14" s="171" t="s">
        <v>2085</v>
      </c>
      <c r="G14" t="s">
        <v>953</v>
      </c>
      <c r="I14" s="169" t="s">
        <v>2079</v>
      </c>
      <c r="J14" s="2" t="s">
        <v>1113</v>
      </c>
      <c r="K14" s="21">
        <f>K15*B14</f>
        <v>12</v>
      </c>
      <c r="L14" s="21">
        <f t="shared" ref="L14" si="9">L15*B14</f>
        <v>33</v>
      </c>
      <c r="M14" s="21">
        <f t="shared" si="1"/>
        <v>147</v>
      </c>
      <c r="N14" s="21">
        <f t="shared" ref="N14" si="10">N15*B14</f>
        <v>24</v>
      </c>
      <c r="O14" s="20"/>
      <c r="P14" s="20"/>
      <c r="Q14" s="20"/>
      <c r="R14" s="20"/>
      <c r="S14" s="21">
        <f t="shared" si="5"/>
        <v>216</v>
      </c>
      <c r="W14">
        <v>47</v>
      </c>
      <c r="X14">
        <f t="shared" si="6"/>
        <v>55</v>
      </c>
      <c r="Y14" s="20">
        <v>72</v>
      </c>
    </row>
    <row r="15" spans="1:25">
      <c r="B15">
        <v>1</v>
      </c>
      <c r="C15" t="s">
        <v>1457</v>
      </c>
      <c r="J15" s="2" t="s">
        <v>1080</v>
      </c>
      <c r="K15" s="20">
        <v>4</v>
      </c>
      <c r="L15" s="21">
        <v>11</v>
      </c>
      <c r="M15" s="21">
        <f t="shared" si="1"/>
        <v>49</v>
      </c>
      <c r="N15" s="21">
        <v>8</v>
      </c>
      <c r="O15" s="20"/>
      <c r="P15" s="20"/>
      <c r="Q15" s="20"/>
      <c r="R15" s="20"/>
      <c r="S15" s="21">
        <f t="shared" si="5"/>
        <v>72</v>
      </c>
      <c r="W15">
        <v>47</v>
      </c>
      <c r="X15">
        <f t="shared" si="6"/>
        <v>55</v>
      </c>
      <c r="Y15" s="20">
        <v>72</v>
      </c>
    </row>
    <row r="16" spans="1:25">
      <c r="A16" s="42" t="s">
        <v>153</v>
      </c>
      <c r="B16" s="42">
        <v>2</v>
      </c>
      <c r="C16" s="42" t="s">
        <v>1458</v>
      </c>
      <c r="D16" s="42" t="s">
        <v>954</v>
      </c>
      <c r="E16" s="42"/>
      <c r="F16" s="170" t="s">
        <v>2085</v>
      </c>
      <c r="G16" s="42" t="s">
        <v>1007</v>
      </c>
      <c r="H16" s="42"/>
      <c r="I16" s="170" t="s">
        <v>2084</v>
      </c>
      <c r="J16" s="18" t="s">
        <v>1113</v>
      </c>
      <c r="K16" s="21">
        <f>K17*B16</f>
        <v>8</v>
      </c>
      <c r="L16" s="21">
        <f t="shared" ref="L16" si="11">L17*B16</f>
        <v>22</v>
      </c>
      <c r="M16" s="21">
        <f t="shared" si="1"/>
        <v>0</v>
      </c>
      <c r="N16" s="21">
        <f t="shared" ref="N16" si="12">N17*B16</f>
        <v>16</v>
      </c>
      <c r="O16" s="20"/>
      <c r="P16" s="20"/>
      <c r="Q16" s="20"/>
      <c r="R16" s="20"/>
      <c r="S16" s="21">
        <f t="shared" si="5"/>
        <v>46</v>
      </c>
      <c r="W16">
        <v>10</v>
      </c>
      <c r="X16">
        <f t="shared" si="6"/>
        <v>18</v>
      </c>
      <c r="Y16" s="20">
        <v>23</v>
      </c>
    </row>
    <row r="17" spans="1:25">
      <c r="A17" s="42"/>
      <c r="B17" s="42">
        <v>1</v>
      </c>
      <c r="C17" s="42" t="s">
        <v>1008</v>
      </c>
      <c r="D17" s="42"/>
      <c r="E17" s="42"/>
      <c r="F17" s="42"/>
      <c r="G17" s="42"/>
      <c r="H17" s="42"/>
      <c r="I17" s="170"/>
      <c r="J17" s="18" t="s">
        <v>20</v>
      </c>
      <c r="K17" s="20">
        <v>4</v>
      </c>
      <c r="L17" s="21">
        <v>11</v>
      </c>
      <c r="M17" s="21">
        <f t="shared" si="1"/>
        <v>0</v>
      </c>
      <c r="N17" s="21">
        <v>8</v>
      </c>
      <c r="O17" s="20"/>
      <c r="P17" s="20"/>
      <c r="Q17" s="20"/>
      <c r="R17" s="20"/>
      <c r="S17" s="21">
        <f t="shared" si="5"/>
        <v>23</v>
      </c>
      <c r="W17">
        <v>10</v>
      </c>
      <c r="X17">
        <f t="shared" si="6"/>
        <v>18</v>
      </c>
      <c r="Y17" s="20">
        <v>23</v>
      </c>
    </row>
    <row r="18" spans="1:25">
      <c r="A18" s="40" t="s">
        <v>152</v>
      </c>
      <c r="B18" s="40">
        <v>3</v>
      </c>
      <c r="C18" s="40" t="s">
        <v>1459</v>
      </c>
      <c r="D18" s="40" t="s">
        <v>957</v>
      </c>
      <c r="E18" s="40"/>
      <c r="F18" s="170" t="s">
        <v>2085</v>
      </c>
      <c r="G18" s="40" t="s">
        <v>955</v>
      </c>
      <c r="H18" s="40"/>
      <c r="I18" s="173" t="s">
        <v>2086</v>
      </c>
      <c r="J18" s="23" t="s">
        <v>1113</v>
      </c>
      <c r="K18" s="21">
        <f>K19*B18</f>
        <v>12</v>
      </c>
      <c r="L18" s="21">
        <f t="shared" ref="L18:L49" si="13">L19*B18</f>
        <v>33</v>
      </c>
      <c r="M18" s="21">
        <f t="shared" si="1"/>
        <v>24</v>
      </c>
      <c r="N18" s="21">
        <f t="shared" ref="N18:N49" si="14">N19*B18</f>
        <v>24</v>
      </c>
      <c r="O18" s="20"/>
      <c r="P18" s="20"/>
      <c r="Q18" s="20"/>
      <c r="R18" s="20"/>
      <c r="S18" s="21">
        <f t="shared" si="5"/>
        <v>93</v>
      </c>
      <c r="W18">
        <v>16</v>
      </c>
      <c r="X18">
        <f t="shared" si="6"/>
        <v>24</v>
      </c>
      <c r="Y18" s="20">
        <v>31</v>
      </c>
    </row>
    <row r="19" spans="1:25">
      <c r="A19" s="40"/>
      <c r="B19" s="40">
        <v>1</v>
      </c>
      <c r="C19" s="40" t="s">
        <v>1010</v>
      </c>
      <c r="D19" s="40"/>
      <c r="E19" s="40"/>
      <c r="F19" s="40"/>
      <c r="G19" s="40"/>
      <c r="H19" s="40"/>
      <c r="I19" s="173"/>
      <c r="J19" s="23" t="s">
        <v>20</v>
      </c>
      <c r="K19" s="20">
        <v>4</v>
      </c>
      <c r="L19" s="21">
        <v>11</v>
      </c>
      <c r="M19" s="21">
        <f t="shared" si="1"/>
        <v>8</v>
      </c>
      <c r="N19" s="21">
        <v>8</v>
      </c>
      <c r="O19" s="20"/>
      <c r="P19" s="20"/>
      <c r="Q19" s="20"/>
      <c r="R19" s="20"/>
      <c r="S19" s="21">
        <f t="shared" si="5"/>
        <v>31</v>
      </c>
      <c r="W19">
        <v>16</v>
      </c>
      <c r="X19">
        <f t="shared" si="6"/>
        <v>24</v>
      </c>
      <c r="Y19" s="20">
        <v>31</v>
      </c>
    </row>
    <row r="20" spans="1:25">
      <c r="A20" s="40"/>
      <c r="B20" s="40">
        <v>1</v>
      </c>
      <c r="C20" s="40" t="s">
        <v>1011</v>
      </c>
      <c r="D20" s="40"/>
      <c r="E20" s="40"/>
      <c r="F20" s="40"/>
      <c r="G20" s="40"/>
      <c r="H20" s="40"/>
      <c r="I20" s="173"/>
      <c r="J20" s="23" t="s">
        <v>1080</v>
      </c>
      <c r="K20" s="20">
        <v>4</v>
      </c>
      <c r="L20" s="21">
        <v>11</v>
      </c>
      <c r="M20" s="21">
        <f>S20-L20-N20-K20</f>
        <v>17</v>
      </c>
      <c r="N20" s="21">
        <v>8</v>
      </c>
      <c r="O20" s="20"/>
      <c r="P20" s="20"/>
      <c r="Q20" s="20"/>
      <c r="R20" s="20"/>
      <c r="S20" s="21">
        <f t="shared" si="5"/>
        <v>40</v>
      </c>
      <c r="X20">
        <v>30</v>
      </c>
      <c r="Y20" s="20">
        <v>40</v>
      </c>
    </row>
    <row r="21" spans="1:25">
      <c r="B21">
        <v>3</v>
      </c>
      <c r="C21" t="s">
        <v>1460</v>
      </c>
      <c r="D21" t="s">
        <v>957</v>
      </c>
      <c r="F21" s="171" t="s">
        <v>2085</v>
      </c>
      <c r="G21" t="s">
        <v>956</v>
      </c>
      <c r="I21" s="169" t="s">
        <v>2087</v>
      </c>
      <c r="J21" s="2" t="s">
        <v>1113</v>
      </c>
      <c r="K21" s="21">
        <f>K22*B21</f>
        <v>12</v>
      </c>
      <c r="L21" s="21">
        <f t="shared" si="13"/>
        <v>33</v>
      </c>
      <c r="M21" s="21">
        <f t="shared" si="1"/>
        <v>63</v>
      </c>
      <c r="N21" s="21">
        <f t="shared" si="14"/>
        <v>24</v>
      </c>
      <c r="O21" s="20"/>
      <c r="P21" s="20"/>
      <c r="Q21" s="20"/>
      <c r="R21" s="20"/>
      <c r="S21" s="21">
        <f t="shared" si="5"/>
        <v>132</v>
      </c>
      <c r="W21">
        <v>26</v>
      </c>
      <c r="X21">
        <f t="shared" si="6"/>
        <v>34</v>
      </c>
      <c r="Y21" s="20">
        <v>44</v>
      </c>
    </row>
    <row r="22" spans="1:25">
      <c r="B22">
        <v>1</v>
      </c>
      <c r="C22" t="s">
        <v>1461</v>
      </c>
      <c r="F22" s="22"/>
      <c r="J22" s="2" t="s">
        <v>20</v>
      </c>
      <c r="K22" s="20">
        <v>4</v>
      </c>
      <c r="L22" s="21">
        <v>11</v>
      </c>
      <c r="M22" s="21">
        <f t="shared" si="1"/>
        <v>21</v>
      </c>
      <c r="N22" s="21">
        <v>8</v>
      </c>
      <c r="O22" s="20"/>
      <c r="P22" s="20"/>
      <c r="Q22" s="20"/>
      <c r="R22" s="20"/>
      <c r="S22" s="21">
        <f t="shared" si="5"/>
        <v>44</v>
      </c>
      <c r="W22">
        <v>26</v>
      </c>
      <c r="X22">
        <f t="shared" si="6"/>
        <v>34</v>
      </c>
      <c r="Y22" s="20">
        <v>44</v>
      </c>
    </row>
    <row r="23" spans="1:25">
      <c r="B23">
        <v>3</v>
      </c>
      <c r="C23" t="s">
        <v>1462</v>
      </c>
      <c r="D23" t="s">
        <v>960</v>
      </c>
      <c r="F23" s="171" t="s">
        <v>2085</v>
      </c>
      <c r="G23" t="s">
        <v>958</v>
      </c>
      <c r="I23" s="169" t="s">
        <v>2078</v>
      </c>
      <c r="J23" s="2" t="s">
        <v>1113</v>
      </c>
      <c r="K23" s="21">
        <f>K24*B23</f>
        <v>12</v>
      </c>
      <c r="L23" s="21">
        <f t="shared" si="13"/>
        <v>33</v>
      </c>
      <c r="M23" s="21">
        <f t="shared" si="1"/>
        <v>195</v>
      </c>
      <c r="N23" s="21">
        <f t="shared" si="14"/>
        <v>24</v>
      </c>
      <c r="O23" s="20"/>
      <c r="P23" s="20"/>
      <c r="Q23" s="20"/>
      <c r="R23" s="20"/>
      <c r="S23" s="21">
        <f t="shared" si="5"/>
        <v>264</v>
      </c>
      <c r="W23">
        <v>60</v>
      </c>
      <c r="X23">
        <f t="shared" si="6"/>
        <v>68</v>
      </c>
      <c r="Y23" s="20">
        <v>88</v>
      </c>
    </row>
    <row r="24" spans="1:25">
      <c r="B24">
        <v>1</v>
      </c>
      <c r="C24" t="s">
        <v>962</v>
      </c>
      <c r="F24" s="22"/>
      <c r="J24" s="2" t="s">
        <v>1080</v>
      </c>
      <c r="K24" s="20">
        <v>4</v>
      </c>
      <c r="L24" s="21">
        <v>11</v>
      </c>
      <c r="M24" s="21">
        <f t="shared" si="1"/>
        <v>65</v>
      </c>
      <c r="N24" s="21">
        <v>8</v>
      </c>
      <c r="O24" s="20"/>
      <c r="P24" s="20"/>
      <c r="Q24" s="20"/>
      <c r="R24" s="20"/>
      <c r="S24" s="21">
        <f t="shared" si="5"/>
        <v>88</v>
      </c>
      <c r="W24">
        <v>60</v>
      </c>
      <c r="X24">
        <f t="shared" si="6"/>
        <v>68</v>
      </c>
      <c r="Y24" s="20">
        <v>88</v>
      </c>
    </row>
    <row r="25" spans="1:25">
      <c r="B25">
        <v>3</v>
      </c>
      <c r="C25" t="s">
        <v>1463</v>
      </c>
      <c r="D25" t="s">
        <v>960</v>
      </c>
      <c r="F25" s="171" t="s">
        <v>2085</v>
      </c>
      <c r="G25" t="s">
        <v>959</v>
      </c>
      <c r="I25" s="169" t="s">
        <v>2080</v>
      </c>
      <c r="J25" s="2" t="s">
        <v>1113</v>
      </c>
      <c r="K25" s="21">
        <f>K26*B25</f>
        <v>12</v>
      </c>
      <c r="L25" s="21">
        <f t="shared" si="13"/>
        <v>33</v>
      </c>
      <c r="M25" s="21">
        <f t="shared" si="1"/>
        <v>201</v>
      </c>
      <c r="N25" s="21">
        <f t="shared" si="14"/>
        <v>24</v>
      </c>
      <c r="O25" s="20"/>
      <c r="P25" s="20"/>
      <c r="Q25" s="20"/>
      <c r="R25" s="20"/>
      <c r="S25" s="21">
        <f t="shared" si="5"/>
        <v>270</v>
      </c>
      <c r="W25">
        <v>61</v>
      </c>
      <c r="X25">
        <f t="shared" si="6"/>
        <v>69</v>
      </c>
      <c r="Y25" s="20">
        <v>90</v>
      </c>
    </row>
    <row r="26" spans="1:25">
      <c r="B26">
        <v>1</v>
      </c>
      <c r="C26" t="s">
        <v>1464</v>
      </c>
      <c r="F26" s="22"/>
      <c r="J26" s="2" t="s">
        <v>1080</v>
      </c>
      <c r="K26" s="20">
        <v>4</v>
      </c>
      <c r="L26" s="21">
        <v>11</v>
      </c>
      <c r="M26" s="21">
        <f t="shared" si="1"/>
        <v>67</v>
      </c>
      <c r="N26" s="21">
        <v>8</v>
      </c>
      <c r="O26" s="20"/>
      <c r="P26" s="20"/>
      <c r="Q26" s="20"/>
      <c r="R26" s="20"/>
      <c r="S26" s="21">
        <f t="shared" si="5"/>
        <v>90</v>
      </c>
      <c r="W26">
        <v>61</v>
      </c>
      <c r="X26">
        <f t="shared" si="6"/>
        <v>69</v>
      </c>
      <c r="Y26" s="20">
        <v>90</v>
      </c>
    </row>
    <row r="27" spans="1:25">
      <c r="B27">
        <v>3</v>
      </c>
      <c r="C27" t="s">
        <v>1465</v>
      </c>
      <c r="D27" t="s">
        <v>964</v>
      </c>
      <c r="F27" s="171" t="s">
        <v>2085</v>
      </c>
      <c r="G27" t="s">
        <v>961</v>
      </c>
      <c r="I27" s="169" t="s">
        <v>2081</v>
      </c>
      <c r="J27" s="2" t="s">
        <v>1113</v>
      </c>
      <c r="K27" s="22"/>
      <c r="L27" s="21">
        <f t="shared" si="13"/>
        <v>45</v>
      </c>
      <c r="M27" s="21">
        <f t="shared" si="1"/>
        <v>147</v>
      </c>
      <c r="N27" s="21">
        <f t="shared" si="14"/>
        <v>24</v>
      </c>
      <c r="O27" s="20"/>
      <c r="P27" s="20"/>
      <c r="Q27" s="20"/>
      <c r="R27" s="20"/>
      <c r="S27" s="21">
        <f t="shared" si="5"/>
        <v>216</v>
      </c>
      <c r="W27">
        <v>47</v>
      </c>
      <c r="X27">
        <f t="shared" si="6"/>
        <v>55</v>
      </c>
      <c r="Y27" s="20">
        <v>72</v>
      </c>
    </row>
    <row r="28" spans="1:25">
      <c r="B28">
        <v>1</v>
      </c>
      <c r="C28" t="s">
        <v>966</v>
      </c>
      <c r="F28" s="22"/>
      <c r="J28" s="2" t="s">
        <v>1080</v>
      </c>
      <c r="K28" s="22"/>
      <c r="L28" s="21">
        <v>15</v>
      </c>
      <c r="M28" s="21">
        <f t="shared" si="1"/>
        <v>49</v>
      </c>
      <c r="N28" s="21">
        <v>8</v>
      </c>
      <c r="O28" s="20"/>
      <c r="P28" s="20"/>
      <c r="Q28" s="20"/>
      <c r="R28" s="20"/>
      <c r="S28" s="21">
        <f t="shared" si="5"/>
        <v>72</v>
      </c>
      <c r="W28">
        <v>47</v>
      </c>
      <c r="X28">
        <f t="shared" si="6"/>
        <v>55</v>
      </c>
      <c r="Y28" s="20">
        <v>72</v>
      </c>
    </row>
    <row r="29" spans="1:25">
      <c r="B29">
        <v>3</v>
      </c>
      <c r="C29" t="s">
        <v>1466</v>
      </c>
      <c r="D29" t="s">
        <v>964</v>
      </c>
      <c r="F29" s="171" t="s">
        <v>2085</v>
      </c>
      <c r="G29" t="s">
        <v>963</v>
      </c>
      <c r="I29" s="169" t="s">
        <v>2082</v>
      </c>
      <c r="J29" s="2" t="s">
        <v>1113</v>
      </c>
      <c r="K29" s="21">
        <f>K30*B29</f>
        <v>12</v>
      </c>
      <c r="L29" s="21">
        <f t="shared" si="13"/>
        <v>33</v>
      </c>
      <c r="M29" s="21">
        <f t="shared" si="1"/>
        <v>162</v>
      </c>
      <c r="N29" s="21">
        <f t="shared" si="14"/>
        <v>24</v>
      </c>
      <c r="O29" s="20"/>
      <c r="P29" s="20"/>
      <c r="Q29" s="20"/>
      <c r="R29" s="20"/>
      <c r="S29" s="21">
        <f t="shared" si="5"/>
        <v>231</v>
      </c>
      <c r="W29">
        <v>51</v>
      </c>
      <c r="X29">
        <f t="shared" si="6"/>
        <v>59</v>
      </c>
      <c r="Y29" s="20">
        <v>77</v>
      </c>
    </row>
    <row r="30" spans="1:25">
      <c r="B30">
        <v>1</v>
      </c>
      <c r="C30" t="s">
        <v>968</v>
      </c>
      <c r="F30" s="22"/>
      <c r="J30" s="2" t="s">
        <v>1080</v>
      </c>
      <c r="K30" s="20">
        <v>4</v>
      </c>
      <c r="L30" s="21">
        <v>11</v>
      </c>
      <c r="M30" s="21">
        <f t="shared" si="1"/>
        <v>54</v>
      </c>
      <c r="N30" s="21">
        <v>8</v>
      </c>
      <c r="O30" s="20"/>
      <c r="P30" s="20"/>
      <c r="Q30" s="20"/>
      <c r="R30" s="20"/>
      <c r="S30" s="21">
        <f t="shared" si="5"/>
        <v>77</v>
      </c>
      <c r="W30">
        <v>51</v>
      </c>
      <c r="X30">
        <f t="shared" si="6"/>
        <v>59</v>
      </c>
      <c r="Y30" s="20">
        <v>77</v>
      </c>
    </row>
    <row r="31" spans="1:25">
      <c r="A31" s="42" t="s">
        <v>153</v>
      </c>
      <c r="B31" s="42">
        <v>2</v>
      </c>
      <c r="C31" s="42" t="s">
        <v>1467</v>
      </c>
      <c r="D31" s="42" t="s">
        <v>969</v>
      </c>
      <c r="E31" s="42"/>
      <c r="F31" s="169" t="s">
        <v>2097</v>
      </c>
      <c r="G31" s="42" t="s">
        <v>970</v>
      </c>
      <c r="H31" s="42"/>
      <c r="I31" s="170" t="s">
        <v>2092</v>
      </c>
      <c r="J31" s="18" t="s">
        <v>1113</v>
      </c>
      <c r="K31" s="22"/>
      <c r="L31" s="21">
        <f>L32*B31</f>
        <v>30</v>
      </c>
      <c r="M31" s="21">
        <f t="shared" si="1"/>
        <v>114</v>
      </c>
      <c r="N31" s="21">
        <f>N32*B31</f>
        <v>16</v>
      </c>
      <c r="O31" s="20"/>
      <c r="P31" s="20"/>
      <c r="Q31" s="20"/>
      <c r="R31" s="20"/>
      <c r="S31" s="21">
        <f t="shared" ref="S31:S38" si="15">Y31*B31</f>
        <v>160</v>
      </c>
      <c r="W31">
        <v>53</v>
      </c>
      <c r="X31">
        <f t="shared" ref="X31:X38" si="16">W31+8</f>
        <v>61</v>
      </c>
      <c r="Y31" s="20">
        <v>80</v>
      </c>
    </row>
    <row r="32" spans="1:25">
      <c r="A32" s="42"/>
      <c r="B32" s="42">
        <v>1</v>
      </c>
      <c r="C32" s="42" t="s">
        <v>1101</v>
      </c>
      <c r="D32" s="42"/>
      <c r="E32" s="42"/>
      <c r="F32" s="42"/>
      <c r="G32" s="42"/>
      <c r="H32" s="42"/>
      <c r="I32" s="170"/>
      <c r="J32" s="18" t="s">
        <v>1080</v>
      </c>
      <c r="K32" s="22"/>
      <c r="L32" s="21">
        <v>15</v>
      </c>
      <c r="M32" s="21">
        <f t="shared" si="1"/>
        <v>57</v>
      </c>
      <c r="N32" s="21">
        <v>8</v>
      </c>
      <c r="O32" s="20"/>
      <c r="P32" s="20"/>
      <c r="Q32" s="20"/>
      <c r="R32" s="20"/>
      <c r="S32" s="21">
        <f t="shared" si="15"/>
        <v>80</v>
      </c>
      <c r="W32">
        <v>53</v>
      </c>
      <c r="X32">
        <f t="shared" si="16"/>
        <v>61</v>
      </c>
      <c r="Y32" s="20">
        <v>80</v>
      </c>
    </row>
    <row r="33" spans="1:25">
      <c r="A33" s="42" t="s">
        <v>153</v>
      </c>
      <c r="B33" s="42">
        <v>2</v>
      </c>
      <c r="C33" s="42" t="s">
        <v>1468</v>
      </c>
      <c r="D33" s="42" t="s">
        <v>969</v>
      </c>
      <c r="E33" s="42"/>
      <c r="F33" s="169" t="s">
        <v>2097</v>
      </c>
      <c r="G33" s="42" t="s">
        <v>971</v>
      </c>
      <c r="H33" s="42"/>
      <c r="I33" s="170" t="s">
        <v>2097</v>
      </c>
      <c r="J33" s="18" t="s">
        <v>1113</v>
      </c>
      <c r="K33" s="21">
        <f>K34*B33</f>
        <v>8</v>
      </c>
      <c r="L33" s="21">
        <f>L34*B33</f>
        <v>8</v>
      </c>
      <c r="M33" s="21">
        <f t="shared" si="1"/>
        <v>0</v>
      </c>
      <c r="N33" s="21">
        <f>N34*B33</f>
        <v>16</v>
      </c>
      <c r="O33" s="20"/>
      <c r="P33" s="20"/>
      <c r="Q33" s="20"/>
      <c r="R33" s="20"/>
      <c r="S33" s="21">
        <f t="shared" si="15"/>
        <v>32</v>
      </c>
      <c r="W33">
        <v>4</v>
      </c>
      <c r="X33">
        <f t="shared" si="16"/>
        <v>12</v>
      </c>
      <c r="Y33" s="20">
        <v>16</v>
      </c>
    </row>
    <row r="34" spans="1:25">
      <c r="A34" s="42"/>
      <c r="B34" s="42">
        <v>1</v>
      </c>
      <c r="C34" s="42" t="s">
        <v>1102</v>
      </c>
      <c r="D34" s="42"/>
      <c r="E34" s="42"/>
      <c r="F34" s="42"/>
      <c r="G34" s="42"/>
      <c r="H34" s="42"/>
      <c r="I34" s="170"/>
      <c r="J34" s="18" t="s">
        <v>20</v>
      </c>
      <c r="K34" s="20">
        <v>4</v>
      </c>
      <c r="L34" s="21">
        <v>4</v>
      </c>
      <c r="M34" s="21">
        <f t="shared" si="1"/>
        <v>0</v>
      </c>
      <c r="N34" s="21">
        <v>8</v>
      </c>
      <c r="O34" s="20"/>
      <c r="P34" s="20"/>
      <c r="Q34" s="20"/>
      <c r="R34" s="20"/>
      <c r="S34" s="21">
        <f t="shared" si="15"/>
        <v>16</v>
      </c>
      <c r="W34">
        <v>4</v>
      </c>
      <c r="X34">
        <f t="shared" si="16"/>
        <v>12</v>
      </c>
      <c r="Y34" s="20">
        <v>16</v>
      </c>
    </row>
    <row r="35" spans="1:25">
      <c r="B35">
        <v>3</v>
      </c>
      <c r="C35" t="s">
        <v>1469</v>
      </c>
      <c r="D35" t="s">
        <v>972</v>
      </c>
      <c r="F35" s="169" t="s">
        <v>2097</v>
      </c>
      <c r="G35" t="s">
        <v>965</v>
      </c>
      <c r="I35" s="169" t="s">
        <v>2090</v>
      </c>
      <c r="J35" s="2" t="s">
        <v>1113</v>
      </c>
      <c r="K35" s="22"/>
      <c r="L35" s="21">
        <f>L36*B35</f>
        <v>45</v>
      </c>
      <c r="M35" s="21">
        <f t="shared" si="1"/>
        <v>186</v>
      </c>
      <c r="N35" s="21">
        <f>N36*B35</f>
        <v>24</v>
      </c>
      <c r="O35" s="20"/>
      <c r="P35" s="20"/>
      <c r="Q35" s="20"/>
      <c r="R35" s="20"/>
      <c r="S35" s="21">
        <f t="shared" si="15"/>
        <v>255</v>
      </c>
      <c r="W35">
        <v>57</v>
      </c>
      <c r="X35">
        <f t="shared" si="16"/>
        <v>65</v>
      </c>
      <c r="Y35" s="20">
        <v>85</v>
      </c>
    </row>
    <row r="36" spans="1:25">
      <c r="B36">
        <v>1</v>
      </c>
      <c r="C36" t="s">
        <v>1099</v>
      </c>
      <c r="J36" s="2" t="s">
        <v>1080</v>
      </c>
      <c r="K36" s="22"/>
      <c r="L36" s="21">
        <v>15</v>
      </c>
      <c r="M36" s="21">
        <f t="shared" si="1"/>
        <v>62</v>
      </c>
      <c r="N36" s="21">
        <v>8</v>
      </c>
      <c r="O36" s="20"/>
      <c r="P36" s="20"/>
      <c r="Q36" s="20"/>
      <c r="R36" s="20"/>
      <c r="S36" s="21">
        <f t="shared" si="15"/>
        <v>85</v>
      </c>
      <c r="W36">
        <v>57</v>
      </c>
      <c r="X36">
        <f t="shared" si="16"/>
        <v>65</v>
      </c>
      <c r="Y36" s="20">
        <v>85</v>
      </c>
    </row>
    <row r="37" spans="1:25">
      <c r="B37">
        <v>3</v>
      </c>
      <c r="C37" t="s">
        <v>1470</v>
      </c>
      <c r="D37" t="s">
        <v>972</v>
      </c>
      <c r="F37" s="169" t="s">
        <v>2097</v>
      </c>
      <c r="G37" t="s">
        <v>967</v>
      </c>
      <c r="I37" s="169" t="s">
        <v>2091</v>
      </c>
      <c r="J37" s="2" t="s">
        <v>1113</v>
      </c>
      <c r="K37" s="21">
        <f t="shared" ref="K37" si="17">K38*B37</f>
        <v>12</v>
      </c>
      <c r="L37" s="21">
        <f>L38*B37</f>
        <v>33</v>
      </c>
      <c r="M37" s="21">
        <f t="shared" si="1"/>
        <v>189</v>
      </c>
      <c r="N37" s="21">
        <f>N38*B37</f>
        <v>24</v>
      </c>
      <c r="O37" s="20"/>
      <c r="P37" s="20"/>
      <c r="Q37" s="20"/>
      <c r="R37" s="20"/>
      <c r="S37" s="21">
        <f t="shared" si="15"/>
        <v>258</v>
      </c>
      <c r="W37">
        <v>58</v>
      </c>
      <c r="X37">
        <f t="shared" si="16"/>
        <v>66</v>
      </c>
      <c r="Y37" s="20">
        <v>86</v>
      </c>
    </row>
    <row r="38" spans="1:25">
      <c r="B38">
        <v>1</v>
      </c>
      <c r="C38" t="s">
        <v>1100</v>
      </c>
      <c r="J38" s="2" t="s">
        <v>1080</v>
      </c>
      <c r="K38" s="20">
        <v>4</v>
      </c>
      <c r="L38" s="21">
        <v>11</v>
      </c>
      <c r="M38" s="21">
        <f t="shared" si="1"/>
        <v>63</v>
      </c>
      <c r="N38" s="21">
        <v>8</v>
      </c>
      <c r="O38" s="20"/>
      <c r="P38" s="20"/>
      <c r="Q38" s="20"/>
      <c r="R38" s="20"/>
      <c r="S38" s="21">
        <f t="shared" si="15"/>
        <v>86</v>
      </c>
      <c r="W38">
        <v>58</v>
      </c>
      <c r="X38">
        <f t="shared" si="16"/>
        <v>66</v>
      </c>
      <c r="Y38" s="20">
        <v>86</v>
      </c>
    </row>
    <row r="39" spans="1:25">
      <c r="B39">
        <v>3</v>
      </c>
      <c r="C39" t="s">
        <v>1471</v>
      </c>
      <c r="D39" t="s">
        <v>975</v>
      </c>
      <c r="F39" s="169" t="s">
        <v>2097</v>
      </c>
      <c r="G39" t="s">
        <v>973</v>
      </c>
      <c r="I39" s="169" t="s">
        <v>2093</v>
      </c>
      <c r="J39" s="2" t="s">
        <v>1113</v>
      </c>
      <c r="K39" s="21">
        <f t="shared" ref="K39" si="18">K40*B39</f>
        <v>12</v>
      </c>
      <c r="L39" s="21">
        <f t="shared" si="13"/>
        <v>33</v>
      </c>
      <c r="M39" s="21">
        <f t="shared" si="1"/>
        <v>153</v>
      </c>
      <c r="N39" s="21">
        <f t="shared" si="14"/>
        <v>24</v>
      </c>
      <c r="O39" s="20"/>
      <c r="P39" s="20"/>
      <c r="Q39" s="20"/>
      <c r="R39" s="20"/>
      <c r="S39" s="21">
        <f t="shared" si="5"/>
        <v>222</v>
      </c>
      <c r="W39">
        <v>48</v>
      </c>
      <c r="X39">
        <f t="shared" si="6"/>
        <v>56</v>
      </c>
      <c r="Y39" s="20">
        <v>74</v>
      </c>
    </row>
    <row r="40" spans="1:25">
      <c r="B40">
        <v>1</v>
      </c>
      <c r="C40" t="s">
        <v>977</v>
      </c>
      <c r="J40" s="2" t="s">
        <v>1080</v>
      </c>
      <c r="K40" s="20">
        <v>4</v>
      </c>
      <c r="L40" s="21">
        <v>11</v>
      </c>
      <c r="M40" s="21">
        <f t="shared" si="1"/>
        <v>51</v>
      </c>
      <c r="N40" s="21">
        <v>8</v>
      </c>
      <c r="O40" s="20"/>
      <c r="P40" s="20"/>
      <c r="Q40" s="20"/>
      <c r="R40" s="20"/>
      <c r="S40" s="21">
        <f t="shared" si="5"/>
        <v>74</v>
      </c>
      <c r="W40">
        <v>48</v>
      </c>
      <c r="X40">
        <f t="shared" si="6"/>
        <v>56</v>
      </c>
      <c r="Y40" s="20">
        <v>74</v>
      </c>
    </row>
    <row r="41" spans="1:25">
      <c r="B41">
        <v>3</v>
      </c>
      <c r="C41" t="s">
        <v>1472</v>
      </c>
      <c r="D41" t="s">
        <v>978</v>
      </c>
      <c r="F41" s="169" t="s">
        <v>2095</v>
      </c>
      <c r="G41" t="s">
        <v>974</v>
      </c>
      <c r="I41" s="169" t="s">
        <v>2096</v>
      </c>
      <c r="J41" s="2" t="s">
        <v>1113</v>
      </c>
      <c r="K41" s="21">
        <f t="shared" ref="K41" si="19">K42*B41</f>
        <v>12</v>
      </c>
      <c r="L41" s="21">
        <f t="shared" si="13"/>
        <v>33</v>
      </c>
      <c r="M41" s="21">
        <f t="shared" si="1"/>
        <v>51</v>
      </c>
      <c r="N41" s="21">
        <f t="shared" si="14"/>
        <v>24</v>
      </c>
      <c r="O41" s="20"/>
      <c r="P41" s="20"/>
      <c r="Q41" s="20"/>
      <c r="R41" s="20"/>
      <c r="S41" s="21">
        <f t="shared" si="5"/>
        <v>120</v>
      </c>
      <c r="W41">
        <v>23</v>
      </c>
      <c r="X41">
        <f t="shared" si="6"/>
        <v>31</v>
      </c>
      <c r="Y41" s="20">
        <v>40</v>
      </c>
    </row>
    <row r="42" spans="1:25">
      <c r="B42">
        <v>1</v>
      </c>
      <c r="C42" t="s">
        <v>980</v>
      </c>
      <c r="J42" s="2" t="s">
        <v>20</v>
      </c>
      <c r="K42" s="20">
        <v>4</v>
      </c>
      <c r="L42" s="21">
        <v>11</v>
      </c>
      <c r="M42" s="21">
        <f t="shared" si="1"/>
        <v>17</v>
      </c>
      <c r="N42" s="21">
        <v>8</v>
      </c>
      <c r="O42" s="20"/>
      <c r="P42" s="20"/>
      <c r="Q42" s="20"/>
      <c r="R42" s="20"/>
      <c r="S42" s="21">
        <f t="shared" si="5"/>
        <v>40</v>
      </c>
      <c r="W42">
        <v>23</v>
      </c>
      <c r="X42">
        <f t="shared" si="6"/>
        <v>31</v>
      </c>
      <c r="Y42" s="20">
        <v>40</v>
      </c>
    </row>
    <row r="43" spans="1:25">
      <c r="B43">
        <v>3</v>
      </c>
      <c r="C43" t="s">
        <v>1472</v>
      </c>
      <c r="D43" t="s">
        <v>978</v>
      </c>
      <c r="F43" s="169" t="s">
        <v>2095</v>
      </c>
      <c r="G43" t="s">
        <v>976</v>
      </c>
      <c r="I43" s="169" t="s">
        <v>2089</v>
      </c>
      <c r="J43" s="2" t="s">
        <v>1113</v>
      </c>
      <c r="K43" s="22"/>
      <c r="L43" s="21">
        <f t="shared" si="13"/>
        <v>45</v>
      </c>
      <c r="M43" s="21">
        <f t="shared" si="1"/>
        <v>117</v>
      </c>
      <c r="N43" s="21">
        <f t="shared" si="14"/>
        <v>24</v>
      </c>
      <c r="O43" s="20"/>
      <c r="P43" s="20"/>
      <c r="Q43" s="20"/>
      <c r="R43" s="20"/>
      <c r="S43" s="21">
        <f t="shared" si="5"/>
        <v>186</v>
      </c>
      <c r="W43">
        <v>40</v>
      </c>
      <c r="X43">
        <f t="shared" si="6"/>
        <v>48</v>
      </c>
      <c r="Y43" s="20">
        <v>62</v>
      </c>
    </row>
    <row r="44" spans="1:25">
      <c r="B44">
        <v>1</v>
      </c>
      <c r="C44" t="s">
        <v>980</v>
      </c>
      <c r="J44" s="2" t="s">
        <v>20</v>
      </c>
      <c r="K44" s="22"/>
      <c r="L44" s="21">
        <v>15</v>
      </c>
      <c r="M44" s="21">
        <f t="shared" si="1"/>
        <v>39</v>
      </c>
      <c r="N44" s="21">
        <v>8</v>
      </c>
      <c r="O44" s="20"/>
      <c r="P44" s="20"/>
      <c r="Q44" s="20"/>
      <c r="R44" s="20"/>
      <c r="S44" s="21">
        <f t="shared" si="5"/>
        <v>62</v>
      </c>
      <c r="W44">
        <v>40</v>
      </c>
      <c r="X44">
        <f t="shared" si="6"/>
        <v>48</v>
      </c>
      <c r="Y44" s="20">
        <v>62</v>
      </c>
    </row>
    <row r="45" spans="1:25">
      <c r="B45">
        <v>3</v>
      </c>
      <c r="C45" t="s">
        <v>1473</v>
      </c>
      <c r="D45" t="s">
        <v>978</v>
      </c>
      <c r="F45" s="169" t="s">
        <v>2095</v>
      </c>
      <c r="G45" t="s">
        <v>983</v>
      </c>
      <c r="I45" s="169" t="s">
        <v>2088</v>
      </c>
      <c r="J45" s="2" t="s">
        <v>1113</v>
      </c>
      <c r="K45" s="21">
        <f t="shared" ref="K45" si="20">K46*B45</f>
        <v>12</v>
      </c>
      <c r="L45" s="21">
        <f t="shared" ref="L45" si="21">L46*B45</f>
        <v>33</v>
      </c>
      <c r="M45" s="21">
        <f t="shared" ref="M45:M46" si="22">S45-L45-N45-K45</f>
        <v>141</v>
      </c>
      <c r="N45" s="21">
        <f t="shared" ref="N45" si="23">N46*B45</f>
        <v>24</v>
      </c>
      <c r="O45" s="20"/>
      <c r="P45" s="20"/>
      <c r="Q45" s="20"/>
      <c r="R45" s="20"/>
      <c r="S45" s="21">
        <f t="shared" ref="S45:S46" si="24">Y45*B45</f>
        <v>210</v>
      </c>
      <c r="W45">
        <v>45</v>
      </c>
      <c r="X45">
        <f t="shared" ref="X45:X46" si="25">W45+8</f>
        <v>53</v>
      </c>
      <c r="Y45" s="20">
        <v>70</v>
      </c>
    </row>
    <row r="46" spans="1:25">
      <c r="B46">
        <v>1</v>
      </c>
      <c r="C46" t="s">
        <v>1009</v>
      </c>
      <c r="J46" s="2" t="s">
        <v>1080</v>
      </c>
      <c r="K46" s="20">
        <v>4</v>
      </c>
      <c r="L46" s="21">
        <v>11</v>
      </c>
      <c r="M46" s="21">
        <f t="shared" si="22"/>
        <v>47</v>
      </c>
      <c r="N46" s="21">
        <v>8</v>
      </c>
      <c r="O46" s="20"/>
      <c r="P46" s="20"/>
      <c r="Q46" s="20"/>
      <c r="R46" s="20"/>
      <c r="S46" s="21">
        <f t="shared" si="24"/>
        <v>70</v>
      </c>
      <c r="W46">
        <v>45</v>
      </c>
      <c r="X46">
        <f t="shared" si="25"/>
        <v>53</v>
      </c>
      <c r="Y46" s="20">
        <v>70</v>
      </c>
    </row>
    <row r="47" spans="1:25">
      <c r="B47">
        <v>3</v>
      </c>
      <c r="C47" t="s">
        <v>1474</v>
      </c>
      <c r="D47" t="s">
        <v>982</v>
      </c>
      <c r="F47" s="169" t="s">
        <v>2095</v>
      </c>
      <c r="G47" t="s">
        <v>979</v>
      </c>
      <c r="I47" s="169" t="s">
        <v>2094</v>
      </c>
      <c r="J47" s="2" t="s">
        <v>1113</v>
      </c>
      <c r="K47" s="21">
        <f t="shared" ref="K47" si="26">K48*B47</f>
        <v>12</v>
      </c>
      <c r="L47" s="21">
        <f t="shared" si="13"/>
        <v>30</v>
      </c>
      <c r="M47" s="21">
        <f t="shared" si="1"/>
        <v>39</v>
      </c>
      <c r="N47" s="21">
        <f t="shared" si="14"/>
        <v>24</v>
      </c>
      <c r="O47" s="20"/>
      <c r="P47" s="20"/>
      <c r="Q47" s="20"/>
      <c r="R47" s="20"/>
      <c r="S47" s="21">
        <f t="shared" si="5"/>
        <v>105</v>
      </c>
      <c r="W47">
        <v>8</v>
      </c>
      <c r="X47">
        <v>25</v>
      </c>
      <c r="Y47" s="20">
        <v>35</v>
      </c>
    </row>
    <row r="48" spans="1:25">
      <c r="B48">
        <v>1</v>
      </c>
      <c r="C48" t="s">
        <v>1475</v>
      </c>
      <c r="J48" s="2" t="s">
        <v>20</v>
      </c>
      <c r="K48" s="20">
        <v>4</v>
      </c>
      <c r="L48" s="21">
        <v>10</v>
      </c>
      <c r="M48" s="21">
        <f>S48-L48-N48-K48</f>
        <v>13</v>
      </c>
      <c r="N48" s="21">
        <v>8</v>
      </c>
      <c r="O48" s="20"/>
      <c r="P48" s="20"/>
      <c r="Q48" s="20"/>
      <c r="R48" s="20"/>
      <c r="S48" s="21">
        <f t="shared" si="5"/>
        <v>35</v>
      </c>
      <c r="W48">
        <v>8</v>
      </c>
      <c r="X48">
        <v>25</v>
      </c>
      <c r="Y48" s="20">
        <v>35</v>
      </c>
    </row>
    <row r="49" spans="1:25">
      <c r="A49" s="40" t="s">
        <v>152</v>
      </c>
      <c r="B49" s="40">
        <v>3</v>
      </c>
      <c r="C49" s="40" t="s">
        <v>1474</v>
      </c>
      <c r="D49" s="40" t="s">
        <v>982</v>
      </c>
      <c r="E49" s="40"/>
      <c r="F49" s="169" t="s">
        <v>2095</v>
      </c>
      <c r="G49" s="40" t="s">
        <v>981</v>
      </c>
      <c r="H49" s="40"/>
      <c r="I49" s="173" t="s">
        <v>2095</v>
      </c>
      <c r="J49" s="23" t="s">
        <v>1113</v>
      </c>
      <c r="K49" s="21">
        <f t="shared" ref="K49" si="27">K50*B49</f>
        <v>12</v>
      </c>
      <c r="L49" s="21">
        <f t="shared" si="13"/>
        <v>12</v>
      </c>
      <c r="M49" s="21">
        <f t="shared" si="1"/>
        <v>15</v>
      </c>
      <c r="N49" s="21">
        <f t="shared" si="14"/>
        <v>24</v>
      </c>
      <c r="O49" s="20"/>
      <c r="P49" s="20"/>
      <c r="Q49" s="20"/>
      <c r="R49" s="20"/>
      <c r="S49" s="21">
        <f t="shared" si="5"/>
        <v>63</v>
      </c>
      <c r="W49">
        <v>8</v>
      </c>
      <c r="X49">
        <f t="shared" si="6"/>
        <v>16</v>
      </c>
      <c r="Y49" s="20">
        <v>21</v>
      </c>
    </row>
    <row r="50" spans="1:25">
      <c r="A50" s="40"/>
      <c r="B50" s="40">
        <v>1</v>
      </c>
      <c r="C50" s="40" t="s">
        <v>984</v>
      </c>
      <c r="D50" s="40"/>
      <c r="E50" s="40"/>
      <c r="F50" s="40"/>
      <c r="G50" s="40"/>
      <c r="H50" s="40"/>
      <c r="I50" s="173"/>
      <c r="J50" s="23" t="s">
        <v>20</v>
      </c>
      <c r="K50" s="20">
        <v>4</v>
      </c>
      <c r="L50" s="21">
        <v>4</v>
      </c>
      <c r="M50" s="21">
        <f t="shared" si="1"/>
        <v>5</v>
      </c>
      <c r="N50" s="21">
        <v>8</v>
      </c>
      <c r="O50" s="20"/>
      <c r="P50" s="20"/>
      <c r="Q50" s="20"/>
      <c r="R50" s="20"/>
      <c r="S50" s="21">
        <f t="shared" si="5"/>
        <v>21</v>
      </c>
      <c r="W50">
        <v>8</v>
      </c>
      <c r="X50">
        <f t="shared" si="6"/>
        <v>16</v>
      </c>
      <c r="Y50" s="20">
        <v>21</v>
      </c>
    </row>
    <row r="51" spans="1:25">
      <c r="A51" s="40"/>
      <c r="B51" s="40">
        <v>1</v>
      </c>
      <c r="C51" s="40" t="s">
        <v>1012</v>
      </c>
      <c r="D51" s="40"/>
      <c r="E51" s="40"/>
      <c r="F51" s="40"/>
      <c r="G51" s="40"/>
      <c r="H51" s="40"/>
      <c r="I51" s="173"/>
      <c r="J51" s="23" t="s">
        <v>1080</v>
      </c>
      <c r="K51" s="20">
        <v>4</v>
      </c>
      <c r="L51" s="21">
        <v>4</v>
      </c>
      <c r="M51" s="21">
        <f t="shared" si="1"/>
        <v>14</v>
      </c>
      <c r="N51" s="21">
        <v>8</v>
      </c>
      <c r="O51" s="20"/>
      <c r="P51" s="20"/>
      <c r="Q51" s="20"/>
      <c r="R51" s="20"/>
      <c r="S51" s="21">
        <f t="shared" si="5"/>
        <v>30</v>
      </c>
      <c r="X51">
        <v>25</v>
      </c>
      <c r="Y51" s="20">
        <v>30</v>
      </c>
    </row>
    <row r="52" spans="1:25" s="22" customFormat="1">
      <c r="A52" s="38"/>
      <c r="B52" s="22">
        <v>1</v>
      </c>
      <c r="C52" s="38" t="s">
        <v>1771</v>
      </c>
      <c r="D52" s="38" t="s">
        <v>986</v>
      </c>
      <c r="F52" s="22" t="s">
        <v>2085</v>
      </c>
      <c r="G52" s="22" t="s">
        <v>1609</v>
      </c>
      <c r="I52" s="171" t="s">
        <v>2085</v>
      </c>
      <c r="J52" s="15" t="s">
        <v>1113</v>
      </c>
      <c r="K52" s="93"/>
      <c r="L52" s="122"/>
      <c r="M52" s="122">
        <f t="shared" ref="M52:M53" si="28">S52-K52-L52-N52</f>
        <v>7</v>
      </c>
      <c r="N52" s="122">
        <v>8</v>
      </c>
      <c r="O52" s="93"/>
      <c r="P52" s="93"/>
      <c r="Q52" s="93"/>
      <c r="R52" s="93"/>
      <c r="S52" s="122">
        <f>Y52*B52</f>
        <v>15</v>
      </c>
      <c r="W52" s="22">
        <v>5</v>
      </c>
      <c r="X52" s="22">
        <f t="shared" si="6"/>
        <v>13</v>
      </c>
      <c r="Y52" s="22">
        <v>15</v>
      </c>
    </row>
    <row r="53" spans="1:25" s="22" customFormat="1">
      <c r="A53" s="38"/>
      <c r="B53" s="22">
        <v>1</v>
      </c>
      <c r="C53" s="38" t="s">
        <v>1772</v>
      </c>
      <c r="D53" s="38" t="s">
        <v>988</v>
      </c>
      <c r="F53" s="22" t="s">
        <v>2097</v>
      </c>
      <c r="G53" s="22" t="s">
        <v>1609</v>
      </c>
      <c r="I53" s="171" t="s">
        <v>2097</v>
      </c>
      <c r="J53" s="15" t="s">
        <v>1113</v>
      </c>
      <c r="K53" s="93"/>
      <c r="L53" s="122"/>
      <c r="M53" s="122">
        <f t="shared" si="28"/>
        <v>7</v>
      </c>
      <c r="N53" s="122">
        <v>8</v>
      </c>
      <c r="O53" s="93"/>
      <c r="P53" s="93"/>
      <c r="Q53" s="93"/>
      <c r="R53" s="93"/>
      <c r="S53" s="122">
        <f>Y53*B53</f>
        <v>15</v>
      </c>
      <c r="W53" s="22">
        <v>5</v>
      </c>
      <c r="X53" s="22">
        <f t="shared" si="6"/>
        <v>13</v>
      </c>
      <c r="Y53" s="22">
        <v>15</v>
      </c>
    </row>
    <row r="54" spans="1:25">
      <c r="B54">
        <v>7</v>
      </c>
      <c r="C54" t="s">
        <v>1476</v>
      </c>
      <c r="D54" t="s">
        <v>985</v>
      </c>
      <c r="F54" t="s">
        <v>2085</v>
      </c>
      <c r="G54" t="s">
        <v>986</v>
      </c>
      <c r="I54" s="169" t="s">
        <v>2085</v>
      </c>
      <c r="J54" s="15" t="s">
        <v>1595</v>
      </c>
      <c r="L54" s="21"/>
      <c r="M54" s="21"/>
      <c r="N54" s="21">
        <f>Y54*B54</f>
        <v>14</v>
      </c>
      <c r="O54" s="20"/>
      <c r="P54" s="20"/>
      <c r="Q54" s="20"/>
      <c r="R54" s="20"/>
      <c r="S54" s="21">
        <f>N54</f>
        <v>14</v>
      </c>
      <c r="W54" s="14"/>
      <c r="X54" s="14"/>
      <c r="Y54" s="20">
        <v>2</v>
      </c>
    </row>
    <row r="55" spans="1:25">
      <c r="B55">
        <v>5</v>
      </c>
      <c r="C55" t="s">
        <v>1070</v>
      </c>
      <c r="D55" t="s">
        <v>987</v>
      </c>
      <c r="F55" t="s">
        <v>2097</v>
      </c>
      <c r="G55" t="s">
        <v>988</v>
      </c>
      <c r="I55" s="169" t="s">
        <v>2097</v>
      </c>
      <c r="J55" s="15" t="s">
        <v>1595</v>
      </c>
      <c r="L55" s="21"/>
      <c r="M55" s="21"/>
      <c r="N55" s="21">
        <f>Y55*B55</f>
        <v>10</v>
      </c>
      <c r="O55" s="20"/>
      <c r="P55" s="20"/>
      <c r="Q55" s="20"/>
      <c r="R55" s="20"/>
      <c r="S55" s="21">
        <f>N55</f>
        <v>10</v>
      </c>
      <c r="W55" s="14"/>
      <c r="X55" s="14"/>
      <c r="Y55" s="20">
        <v>2</v>
      </c>
    </row>
    <row r="56" spans="1:25">
      <c r="B56">
        <v>3</v>
      </c>
      <c r="C56" t="s">
        <v>2223</v>
      </c>
      <c r="D56" t="s">
        <v>988</v>
      </c>
      <c r="F56" s="169" t="s">
        <v>2097</v>
      </c>
      <c r="G56" t="s">
        <v>989</v>
      </c>
      <c r="I56" s="169" t="s">
        <v>2095</v>
      </c>
      <c r="J56" s="15" t="s">
        <v>1595</v>
      </c>
      <c r="L56" s="21"/>
      <c r="M56" s="21">
        <v>80</v>
      </c>
      <c r="N56" s="21">
        <f t="shared" ref="N56:N74" si="29">Y56*B56</f>
        <v>6</v>
      </c>
      <c r="O56" s="20"/>
      <c r="P56" s="20"/>
      <c r="Q56" s="20"/>
      <c r="R56" s="20"/>
      <c r="S56" s="21">
        <f>N56+M56</f>
        <v>86</v>
      </c>
      <c r="W56" s="14"/>
      <c r="X56" s="14"/>
      <c r="Y56" s="20">
        <v>2</v>
      </c>
    </row>
    <row r="57" spans="1:25">
      <c r="B57">
        <v>1</v>
      </c>
      <c r="C57" t="s">
        <v>1098</v>
      </c>
      <c r="D57" t="s">
        <v>990</v>
      </c>
      <c r="F57" t="s">
        <v>2085</v>
      </c>
      <c r="G57" t="s">
        <v>1773</v>
      </c>
      <c r="I57" s="169" t="s">
        <v>2085</v>
      </c>
      <c r="J57" s="2" t="s">
        <v>20</v>
      </c>
      <c r="L57" s="21"/>
      <c r="M57" s="21"/>
      <c r="N57" s="21">
        <f t="shared" si="29"/>
        <v>2</v>
      </c>
      <c r="O57" s="20"/>
      <c r="P57" s="20"/>
      <c r="Q57" s="20"/>
      <c r="R57" s="20"/>
      <c r="S57" s="21">
        <f t="shared" ref="S57:S74" si="30">N57</f>
        <v>2</v>
      </c>
      <c r="W57" s="22"/>
      <c r="X57" s="22"/>
      <c r="Y57" s="20">
        <v>2</v>
      </c>
    </row>
    <row r="58" spans="1:25">
      <c r="B58">
        <v>1</v>
      </c>
      <c r="C58" t="s">
        <v>991</v>
      </c>
      <c r="D58" t="s">
        <v>992</v>
      </c>
      <c r="F58" t="s">
        <v>2085</v>
      </c>
      <c r="G58" t="s">
        <v>993</v>
      </c>
      <c r="I58" s="169" t="s">
        <v>2085</v>
      </c>
      <c r="J58" s="2" t="s">
        <v>20</v>
      </c>
      <c r="L58" s="21"/>
      <c r="M58" s="21"/>
      <c r="N58" s="21">
        <f t="shared" si="29"/>
        <v>2</v>
      </c>
      <c r="O58" s="20"/>
      <c r="P58" s="20"/>
      <c r="Q58" s="20"/>
      <c r="R58" s="20"/>
      <c r="S58" s="21">
        <f t="shared" si="30"/>
        <v>2</v>
      </c>
      <c r="Y58" s="20">
        <v>2</v>
      </c>
    </row>
    <row r="59" spans="1:25">
      <c r="B59">
        <v>1</v>
      </c>
      <c r="C59" t="s">
        <v>1103</v>
      </c>
      <c r="D59" t="s">
        <v>994</v>
      </c>
      <c r="F59" t="s">
        <v>2097</v>
      </c>
      <c r="G59" t="s">
        <v>1774</v>
      </c>
      <c r="I59" s="169" t="s">
        <v>2097</v>
      </c>
      <c r="J59" s="2" t="s">
        <v>20</v>
      </c>
      <c r="L59" s="21"/>
      <c r="M59" s="21"/>
      <c r="N59" s="21">
        <f t="shared" si="29"/>
        <v>2</v>
      </c>
      <c r="O59" s="20"/>
      <c r="P59" s="20"/>
      <c r="Q59" s="20"/>
      <c r="R59" s="20"/>
      <c r="S59" s="21">
        <f t="shared" si="30"/>
        <v>2</v>
      </c>
      <c r="Y59" s="20">
        <v>2</v>
      </c>
    </row>
    <row r="60" spans="1:25">
      <c r="B60">
        <v>1</v>
      </c>
      <c r="C60" t="s">
        <v>995</v>
      </c>
      <c r="D60" t="s">
        <v>996</v>
      </c>
      <c r="F60" s="169" t="s">
        <v>2095</v>
      </c>
      <c r="G60" t="s">
        <v>997</v>
      </c>
      <c r="I60" s="169" t="s">
        <v>2095</v>
      </c>
      <c r="J60" s="2" t="s">
        <v>20</v>
      </c>
      <c r="L60" s="21"/>
      <c r="M60" s="21"/>
      <c r="N60" s="21">
        <f t="shared" si="29"/>
        <v>2</v>
      </c>
      <c r="O60" s="20"/>
      <c r="P60" s="20"/>
      <c r="Q60" s="20"/>
      <c r="R60" s="20"/>
      <c r="S60" s="21">
        <f t="shared" si="30"/>
        <v>2</v>
      </c>
      <c r="Y60" s="20">
        <v>2</v>
      </c>
    </row>
    <row r="61" spans="1:25">
      <c r="B61">
        <v>1</v>
      </c>
      <c r="C61" t="s">
        <v>998</v>
      </c>
      <c r="D61" t="s">
        <v>999</v>
      </c>
      <c r="F61" t="s">
        <v>2085</v>
      </c>
      <c r="G61" t="s">
        <v>1000</v>
      </c>
      <c r="I61" s="169" t="s">
        <v>2085</v>
      </c>
      <c r="J61" s="2" t="s">
        <v>20</v>
      </c>
      <c r="L61" s="21"/>
      <c r="M61" s="21"/>
      <c r="N61" s="21">
        <f t="shared" si="29"/>
        <v>2</v>
      </c>
      <c r="O61" s="20"/>
      <c r="P61" s="20"/>
      <c r="Q61" s="20"/>
      <c r="R61" s="20"/>
      <c r="S61" s="21">
        <f t="shared" si="30"/>
        <v>2</v>
      </c>
      <c r="Y61" s="20">
        <v>2</v>
      </c>
    </row>
    <row r="62" spans="1:25">
      <c r="B62">
        <v>1</v>
      </c>
      <c r="C62" t="s">
        <v>1001</v>
      </c>
      <c r="D62" t="s">
        <v>1002</v>
      </c>
      <c r="F62" t="s">
        <v>2097</v>
      </c>
      <c r="G62" t="s">
        <v>1003</v>
      </c>
      <c r="I62" s="169" t="s">
        <v>2097</v>
      </c>
      <c r="J62" s="2" t="s">
        <v>20</v>
      </c>
      <c r="L62" s="21"/>
      <c r="M62" s="21"/>
      <c r="N62" s="21">
        <f t="shared" si="29"/>
        <v>2</v>
      </c>
      <c r="O62" s="20"/>
      <c r="P62" s="20"/>
      <c r="Q62" s="20"/>
      <c r="R62" s="20"/>
      <c r="S62" s="21">
        <f t="shared" si="30"/>
        <v>2</v>
      </c>
      <c r="Y62" s="20">
        <v>2</v>
      </c>
    </row>
    <row r="63" spans="1:25">
      <c r="B63">
        <v>1</v>
      </c>
      <c r="C63" t="s">
        <v>1004</v>
      </c>
      <c r="D63" t="s">
        <v>1005</v>
      </c>
      <c r="F63" s="169" t="s">
        <v>2095</v>
      </c>
      <c r="G63" t="s">
        <v>1006</v>
      </c>
      <c r="I63" s="169" t="s">
        <v>2095</v>
      </c>
      <c r="J63" s="2" t="s">
        <v>20</v>
      </c>
      <c r="L63" s="21"/>
      <c r="M63" s="21"/>
      <c r="N63" s="21">
        <f t="shared" si="29"/>
        <v>2</v>
      </c>
      <c r="O63" s="20"/>
      <c r="P63" s="20"/>
      <c r="Q63" s="20"/>
      <c r="R63" s="20"/>
      <c r="S63" s="21">
        <f t="shared" si="30"/>
        <v>2</v>
      </c>
      <c r="Y63" s="20">
        <v>2</v>
      </c>
    </row>
    <row r="64" spans="1:25">
      <c r="B64">
        <v>3</v>
      </c>
      <c r="C64" t="s">
        <v>1775</v>
      </c>
      <c r="D64" t="s">
        <v>1773</v>
      </c>
      <c r="F64" t="s">
        <v>2085</v>
      </c>
      <c r="G64" t="s">
        <v>944</v>
      </c>
      <c r="I64" t="s">
        <v>2085</v>
      </c>
      <c r="J64" s="2" t="s">
        <v>20</v>
      </c>
      <c r="L64" s="21"/>
      <c r="M64" s="21"/>
      <c r="N64" s="21">
        <f t="shared" ref="N64" si="31">Y64*B64</f>
        <v>6</v>
      </c>
      <c r="O64" s="20"/>
      <c r="P64" s="20"/>
      <c r="Q64" s="20"/>
      <c r="R64" s="20"/>
      <c r="S64" s="21">
        <f t="shared" ref="S64" si="32">N64</f>
        <v>6</v>
      </c>
      <c r="Y64" s="20">
        <v>2</v>
      </c>
    </row>
    <row r="65" spans="2:25">
      <c r="B65">
        <v>2</v>
      </c>
      <c r="C65" t="s">
        <v>1477</v>
      </c>
      <c r="D65" t="s">
        <v>1773</v>
      </c>
      <c r="F65" t="s">
        <v>2085</v>
      </c>
      <c r="G65" t="s">
        <v>951</v>
      </c>
      <c r="I65" t="s">
        <v>2085</v>
      </c>
      <c r="J65" s="2" t="s">
        <v>20</v>
      </c>
      <c r="L65" s="21"/>
      <c r="M65" s="21"/>
      <c r="N65" s="21">
        <f t="shared" si="29"/>
        <v>4</v>
      </c>
      <c r="O65" s="20"/>
      <c r="P65" s="20"/>
      <c r="Q65" s="20"/>
      <c r="R65" s="20"/>
      <c r="S65" s="21">
        <f t="shared" si="30"/>
        <v>4</v>
      </c>
      <c r="Y65" s="20">
        <v>2</v>
      </c>
    </row>
    <row r="66" spans="2:25">
      <c r="B66">
        <v>1</v>
      </c>
      <c r="C66" t="s">
        <v>1071</v>
      </c>
      <c r="D66" t="s">
        <v>1773</v>
      </c>
      <c r="F66" t="s">
        <v>2085</v>
      </c>
      <c r="G66" t="s">
        <v>954</v>
      </c>
      <c r="I66" t="s">
        <v>2085</v>
      </c>
      <c r="J66" s="2" t="s">
        <v>20</v>
      </c>
      <c r="L66" s="21"/>
      <c r="M66" s="21"/>
      <c r="N66" s="21">
        <f t="shared" si="29"/>
        <v>3</v>
      </c>
      <c r="O66" s="20"/>
      <c r="P66" s="20"/>
      <c r="Q66" s="20"/>
      <c r="R66" s="20"/>
      <c r="S66" s="21">
        <f t="shared" si="30"/>
        <v>3</v>
      </c>
      <c r="Y66" s="20">
        <v>3</v>
      </c>
    </row>
    <row r="67" spans="2:25">
      <c r="B67">
        <v>2</v>
      </c>
      <c r="C67" t="s">
        <v>1478</v>
      </c>
      <c r="D67" t="s">
        <v>993</v>
      </c>
      <c r="F67" t="s">
        <v>2085</v>
      </c>
      <c r="G67" t="s">
        <v>957</v>
      </c>
      <c r="I67" t="s">
        <v>2085</v>
      </c>
      <c r="J67" s="2" t="s">
        <v>20</v>
      </c>
      <c r="L67" s="21"/>
      <c r="M67" s="21"/>
      <c r="N67" s="21">
        <f t="shared" si="29"/>
        <v>4</v>
      </c>
      <c r="O67" s="20"/>
      <c r="P67" s="20"/>
      <c r="Q67" s="20"/>
      <c r="R67" s="20"/>
      <c r="S67" s="21">
        <f t="shared" si="30"/>
        <v>4</v>
      </c>
      <c r="Y67" s="20">
        <v>2</v>
      </c>
    </row>
    <row r="68" spans="2:25">
      <c r="B68">
        <v>2</v>
      </c>
      <c r="C68" t="s">
        <v>1479</v>
      </c>
      <c r="D68" t="s">
        <v>993</v>
      </c>
      <c r="F68" t="s">
        <v>2085</v>
      </c>
      <c r="G68" t="s">
        <v>960</v>
      </c>
      <c r="I68" t="s">
        <v>2085</v>
      </c>
      <c r="J68" s="2" t="s">
        <v>20</v>
      </c>
      <c r="L68" s="21"/>
      <c r="M68" s="21"/>
      <c r="N68" s="21">
        <f t="shared" si="29"/>
        <v>6</v>
      </c>
      <c r="O68" s="20"/>
      <c r="P68" s="20"/>
      <c r="Q68" s="20"/>
      <c r="R68" s="20"/>
      <c r="S68" s="21">
        <f t="shared" si="30"/>
        <v>6</v>
      </c>
      <c r="Y68" s="20">
        <v>3</v>
      </c>
    </row>
    <row r="69" spans="2:25">
      <c r="B69">
        <v>2</v>
      </c>
      <c r="C69" t="s">
        <v>1480</v>
      </c>
      <c r="D69" t="s">
        <v>993</v>
      </c>
      <c r="F69" t="s">
        <v>2085</v>
      </c>
      <c r="G69" t="s">
        <v>964</v>
      </c>
      <c r="I69" t="s">
        <v>2085</v>
      </c>
      <c r="J69" s="2" t="s">
        <v>20</v>
      </c>
      <c r="L69" s="21"/>
      <c r="M69" s="21"/>
      <c r="N69" s="21">
        <f t="shared" si="29"/>
        <v>4</v>
      </c>
      <c r="O69" s="20"/>
      <c r="P69" s="20"/>
      <c r="Q69" s="20"/>
      <c r="R69" s="20"/>
      <c r="S69" s="21">
        <f t="shared" si="30"/>
        <v>4</v>
      </c>
      <c r="Y69" s="20">
        <v>2</v>
      </c>
    </row>
    <row r="70" spans="2:25">
      <c r="B70">
        <v>2</v>
      </c>
      <c r="C70" t="s">
        <v>1776</v>
      </c>
      <c r="D70" t="s">
        <v>1774</v>
      </c>
      <c r="F70" t="s">
        <v>2097</v>
      </c>
      <c r="G70" t="s">
        <v>969</v>
      </c>
      <c r="I70" t="s">
        <v>2097</v>
      </c>
      <c r="J70" s="2" t="s">
        <v>20</v>
      </c>
      <c r="L70" s="20"/>
      <c r="M70" s="20"/>
      <c r="N70" s="21">
        <f t="shared" si="29"/>
        <v>4</v>
      </c>
      <c r="O70" s="20"/>
      <c r="P70" s="20"/>
      <c r="Q70" s="20"/>
      <c r="R70" s="20"/>
      <c r="S70" s="21">
        <f t="shared" si="30"/>
        <v>4</v>
      </c>
      <c r="Y70" s="20">
        <v>2</v>
      </c>
    </row>
    <row r="71" spans="2:25">
      <c r="B71">
        <v>2</v>
      </c>
      <c r="C71" t="s">
        <v>1481</v>
      </c>
      <c r="D71" t="s">
        <v>1774</v>
      </c>
      <c r="F71" t="s">
        <v>2097</v>
      </c>
      <c r="G71" t="s">
        <v>972</v>
      </c>
      <c r="I71" t="s">
        <v>2097</v>
      </c>
      <c r="J71" s="2" t="s">
        <v>1072</v>
      </c>
      <c r="L71" s="20"/>
      <c r="M71" s="20"/>
      <c r="N71" s="21">
        <f t="shared" si="29"/>
        <v>4</v>
      </c>
      <c r="O71" s="20"/>
      <c r="P71" s="20"/>
      <c r="Q71" s="20"/>
      <c r="R71" s="20"/>
      <c r="S71" s="21">
        <f t="shared" si="30"/>
        <v>4</v>
      </c>
      <c r="Y71" s="20">
        <v>2</v>
      </c>
    </row>
    <row r="72" spans="2:25">
      <c r="B72">
        <v>2</v>
      </c>
      <c r="C72" t="s">
        <v>1482</v>
      </c>
      <c r="D72" t="s">
        <v>1774</v>
      </c>
      <c r="F72" t="s">
        <v>2097</v>
      </c>
      <c r="G72" t="s">
        <v>975</v>
      </c>
      <c r="I72" t="s">
        <v>2097</v>
      </c>
      <c r="J72" s="2" t="s">
        <v>1073</v>
      </c>
      <c r="L72" s="20"/>
      <c r="M72" s="20"/>
      <c r="N72" s="21">
        <f t="shared" si="29"/>
        <v>4</v>
      </c>
      <c r="O72" s="20"/>
      <c r="P72" s="20"/>
      <c r="Q72" s="20"/>
      <c r="R72" s="20"/>
      <c r="S72" s="21">
        <f t="shared" si="30"/>
        <v>4</v>
      </c>
      <c r="Y72" s="20">
        <v>2</v>
      </c>
    </row>
    <row r="73" spans="2:25">
      <c r="B73">
        <v>2</v>
      </c>
      <c r="C73" t="s">
        <v>2224</v>
      </c>
      <c r="D73" t="s">
        <v>997</v>
      </c>
      <c r="F73" s="169" t="s">
        <v>2095</v>
      </c>
      <c r="G73" t="s">
        <v>978</v>
      </c>
      <c r="I73" s="169" t="s">
        <v>2095</v>
      </c>
      <c r="J73" s="2" t="s">
        <v>20</v>
      </c>
      <c r="L73" s="20"/>
      <c r="M73" s="20"/>
      <c r="N73" s="21">
        <f t="shared" si="29"/>
        <v>4</v>
      </c>
      <c r="O73" s="20"/>
      <c r="P73" s="20"/>
      <c r="Q73" s="20"/>
      <c r="R73" s="20"/>
      <c r="S73" s="21">
        <f t="shared" si="30"/>
        <v>4</v>
      </c>
      <c r="Y73" s="20">
        <v>2</v>
      </c>
    </row>
    <row r="74" spans="2:25">
      <c r="B74">
        <v>3</v>
      </c>
      <c r="C74" t="s">
        <v>2225</v>
      </c>
      <c r="D74" t="s">
        <v>997</v>
      </c>
      <c r="F74" s="169" t="s">
        <v>2095</v>
      </c>
      <c r="G74" t="s">
        <v>982</v>
      </c>
      <c r="I74" s="169" t="s">
        <v>2095</v>
      </c>
      <c r="J74" s="2" t="s">
        <v>20</v>
      </c>
      <c r="L74" s="20"/>
      <c r="M74" s="20"/>
      <c r="N74" s="21">
        <f t="shared" si="29"/>
        <v>6</v>
      </c>
      <c r="O74" s="20"/>
      <c r="P74" s="20"/>
      <c r="Q74" s="20"/>
      <c r="R74" s="20"/>
      <c r="S74" s="21">
        <f t="shared" si="30"/>
        <v>6</v>
      </c>
      <c r="Y74" s="20">
        <v>2</v>
      </c>
    </row>
    <row r="75" spans="2:25">
      <c r="J75" s="18" t="s">
        <v>1113</v>
      </c>
      <c r="K75" s="3">
        <f t="shared" ref="K75:S75" si="33">SUMIF($J$6:$J$74,$J$75,K6:K74)</f>
        <v>192</v>
      </c>
      <c r="L75" s="3">
        <f t="shared" si="33"/>
        <v>671</v>
      </c>
      <c r="M75" s="3">
        <f t="shared" si="33"/>
        <v>2158</v>
      </c>
      <c r="N75" s="3">
        <f t="shared" si="33"/>
        <v>504</v>
      </c>
      <c r="O75" s="3">
        <f t="shared" si="33"/>
        <v>0</v>
      </c>
      <c r="P75" s="3">
        <f t="shared" si="33"/>
        <v>0</v>
      </c>
      <c r="Q75" s="3">
        <f t="shared" si="33"/>
        <v>0</v>
      </c>
      <c r="R75" s="3">
        <f t="shared" si="33"/>
        <v>0</v>
      </c>
      <c r="S75" s="3">
        <f t="shared" si="33"/>
        <v>3525</v>
      </c>
      <c r="T75" s="39"/>
    </row>
    <row r="76" spans="2:25">
      <c r="J76" s="18" t="s">
        <v>20</v>
      </c>
      <c r="K76" s="3">
        <f t="shared" ref="K76:S76" si="34">SUMIF($J$6:$J$74,$J$76,K6:K74)</f>
        <v>36</v>
      </c>
      <c r="L76" s="3">
        <f t="shared" si="34"/>
        <v>107</v>
      </c>
      <c r="M76" s="3">
        <f t="shared" si="34"/>
        <v>129</v>
      </c>
      <c r="N76" s="3">
        <f t="shared" si="34"/>
        <v>143</v>
      </c>
      <c r="O76" s="3">
        <f t="shared" si="34"/>
        <v>0</v>
      </c>
      <c r="P76" s="3">
        <f t="shared" si="34"/>
        <v>0</v>
      </c>
      <c r="Q76" s="3">
        <f t="shared" si="34"/>
        <v>0</v>
      </c>
      <c r="R76" s="3">
        <f t="shared" si="34"/>
        <v>0</v>
      </c>
      <c r="S76" s="3">
        <f t="shared" si="34"/>
        <v>415</v>
      </c>
      <c r="T76" s="39"/>
    </row>
    <row r="77" spans="2:25">
      <c r="J77" s="18" t="s">
        <v>1080</v>
      </c>
      <c r="K77" s="3">
        <f t="shared" ref="K77:S77" si="35">SUMIF($J$6:$J$74,$J$77,K6:K74)</f>
        <v>40</v>
      </c>
      <c r="L77" s="3">
        <f t="shared" si="35"/>
        <v>148</v>
      </c>
      <c r="M77" s="3">
        <f t="shared" si="35"/>
        <v>638</v>
      </c>
      <c r="N77" s="3">
        <f t="shared" si="35"/>
        <v>104</v>
      </c>
      <c r="O77" s="3">
        <f t="shared" si="35"/>
        <v>0</v>
      </c>
      <c r="P77" s="3">
        <f t="shared" si="35"/>
        <v>0</v>
      </c>
      <c r="Q77" s="3">
        <f t="shared" si="35"/>
        <v>0</v>
      </c>
      <c r="R77" s="3">
        <f t="shared" si="35"/>
        <v>0</v>
      </c>
      <c r="S77" s="3">
        <f t="shared" si="35"/>
        <v>930</v>
      </c>
      <c r="T77" s="39"/>
    </row>
    <row r="78" spans="2:25">
      <c r="J78" s="123" t="s">
        <v>1595</v>
      </c>
      <c r="K78" s="3">
        <f t="shared" ref="K78:S78" si="36">SUMIF($J$6:$J$74,$J$78,K6:K74)</f>
        <v>0</v>
      </c>
      <c r="L78" s="3">
        <f t="shared" si="36"/>
        <v>0</v>
      </c>
      <c r="M78" s="3">
        <f t="shared" si="36"/>
        <v>80</v>
      </c>
      <c r="N78" s="3">
        <f t="shared" si="36"/>
        <v>30</v>
      </c>
      <c r="O78" s="3">
        <f t="shared" si="36"/>
        <v>0</v>
      </c>
      <c r="P78" s="3">
        <f t="shared" si="36"/>
        <v>0</v>
      </c>
      <c r="Q78" s="3">
        <f t="shared" si="36"/>
        <v>0</v>
      </c>
      <c r="R78" s="3">
        <f t="shared" si="36"/>
        <v>0</v>
      </c>
      <c r="S78" s="3">
        <f t="shared" si="36"/>
        <v>110</v>
      </c>
      <c r="T78" s="39"/>
    </row>
    <row r="79" spans="2:25">
      <c r="J79" s="55"/>
      <c r="K79" s="124"/>
      <c r="L79" s="199">
        <f>SUM(L76:L77)</f>
        <v>255</v>
      </c>
      <c r="M79" s="124"/>
      <c r="N79" s="124"/>
      <c r="O79" s="124"/>
      <c r="P79" s="38"/>
      <c r="Q79" s="38"/>
      <c r="R79" s="38"/>
      <c r="S79" s="38"/>
    </row>
    <row r="80" spans="2:25">
      <c r="J80" s="55"/>
      <c r="K80" s="124"/>
      <c r="L80" s="124"/>
      <c r="M80" s="124"/>
      <c r="N80" s="124"/>
      <c r="O80" s="124"/>
      <c r="P80" s="38"/>
      <c r="Q80" s="38"/>
      <c r="R80" s="38"/>
      <c r="S80" s="38"/>
    </row>
    <row r="81" spans="1:25">
      <c r="J81" s="55"/>
      <c r="K81" s="124"/>
      <c r="L81" s="124"/>
      <c r="M81" s="124"/>
      <c r="N81" s="124"/>
      <c r="O81" s="124"/>
      <c r="P81" s="38"/>
      <c r="Q81" s="38"/>
      <c r="R81" s="38"/>
      <c r="S81" s="38"/>
    </row>
    <row r="82" spans="1:25">
      <c r="J82" s="55"/>
      <c r="K82" s="124"/>
      <c r="L82" s="124"/>
      <c r="M82" s="124"/>
      <c r="N82" s="124"/>
      <c r="O82" s="124"/>
      <c r="P82" s="38"/>
      <c r="Q82" s="38"/>
      <c r="R82" s="38"/>
      <c r="S82" s="38"/>
    </row>
    <row r="83" spans="1:25">
      <c r="J83" s="55"/>
      <c r="K83" s="124"/>
      <c r="L83" s="124"/>
      <c r="M83" s="124"/>
      <c r="N83" s="124"/>
      <c r="O83" s="124"/>
      <c r="P83" s="38"/>
      <c r="Q83" s="38"/>
      <c r="R83" s="38"/>
      <c r="S83" s="38"/>
    </row>
    <row r="84" spans="1:25">
      <c r="J84" s="55"/>
      <c r="K84" s="124"/>
      <c r="L84" s="124"/>
      <c r="M84" s="124"/>
      <c r="N84" s="124"/>
      <c r="O84" s="124"/>
      <c r="P84" s="38"/>
      <c r="Q84" s="38"/>
      <c r="R84" s="38"/>
      <c r="S84" s="38"/>
    </row>
    <row r="85" spans="1:25">
      <c r="J85" s="38"/>
      <c r="K85" s="124"/>
      <c r="L85" s="124"/>
      <c r="M85" s="124"/>
      <c r="N85" s="124"/>
      <c r="O85" s="124"/>
      <c r="P85" s="38"/>
      <c r="Q85" s="38"/>
      <c r="R85" s="38"/>
      <c r="S85" s="38"/>
    </row>
    <row r="86" spans="1:25">
      <c r="B86">
        <f>SUM(B6:B75)</f>
        <v>132</v>
      </c>
    </row>
    <row r="88" spans="1:25">
      <c r="A88" t="s">
        <v>1109</v>
      </c>
      <c r="B88">
        <f>B86*2+SUM(B24:B61)</f>
        <v>338</v>
      </c>
    </row>
    <row r="89" spans="1:25">
      <c r="A89" t="s">
        <v>1110</v>
      </c>
      <c r="B89" t="e">
        <f>(SUM(B6,B8,B10,B12,B14,B16,B18,B21,B23,B25,B27,B29,B31,B33,B35,B37,B39,B41,B43,B47,B49,#REF!,B52:B56))*2</f>
        <v>#REF!</v>
      </c>
    </row>
    <row r="90" spans="1:25" ht="45">
      <c r="A90" s="132" t="s">
        <v>1794</v>
      </c>
      <c r="B90">
        <f>(SUM(B6,B8,B10,B12,B14,B16,B18,B21,B23,B25,B27,B29,B31,B33,B35,B37,B39,B41,B43,B47,B49,B52:B53)*4)+(SUM(B7,B9,B11,B13,B15,B17,B19:B20,B22,B24,B26,B28,B30,B32,B34,B36,B38,B40,B42,B44,B48,B50:B51))+(SUM(B54:B56))+(SUM(B57:B74)*2)</f>
        <v>338</v>
      </c>
    </row>
    <row r="91" spans="1:25" ht="90">
      <c r="A91" s="132" t="s">
        <v>2125</v>
      </c>
      <c r="B91" s="184" t="e">
        <f>(SUM(#REF!))*2</f>
        <v>#REF!</v>
      </c>
      <c r="G91" s="64"/>
      <c r="I91"/>
      <c r="Y91"/>
    </row>
  </sheetData>
  <mergeCells count="19">
    <mergeCell ref="G1:I2"/>
    <mergeCell ref="J1:J4"/>
    <mergeCell ref="K1:R2"/>
    <mergeCell ref="S1:S4"/>
    <mergeCell ref="D3:D4"/>
    <mergeCell ref="E3:E4"/>
    <mergeCell ref="F3:F4"/>
    <mergeCell ref="G3:G4"/>
    <mergeCell ref="H3:H4"/>
    <mergeCell ref="P3:P4"/>
    <mergeCell ref="Q3:Q4"/>
    <mergeCell ref="R3:R4"/>
    <mergeCell ref="I3:I4"/>
    <mergeCell ref="K3:K4"/>
    <mergeCell ref="L3:L4"/>
    <mergeCell ref="M3:M4"/>
    <mergeCell ref="N3:N4"/>
    <mergeCell ref="O3:O4"/>
    <mergeCell ref="D1:F2"/>
  </mergeCells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A79"/>
  <sheetViews>
    <sheetView topLeftCell="A28" zoomScale="70" zoomScaleNormal="70" workbookViewId="0">
      <selection activeCell="N67" sqref="N67"/>
    </sheetView>
  </sheetViews>
  <sheetFormatPr defaultRowHeight="15"/>
  <cols>
    <col min="1" max="1" width="18" customWidth="1"/>
    <col min="2" max="2" width="12.140625" customWidth="1"/>
    <col min="3" max="3" width="7.140625" customWidth="1"/>
    <col min="4" max="4" width="12.5703125" customWidth="1"/>
    <col min="5" max="5" width="20.42578125" bestFit="1" customWidth="1"/>
    <col min="6" max="6" width="20.85546875" bestFit="1" customWidth="1"/>
    <col min="7" max="7" width="5.5703125" bestFit="1" customWidth="1"/>
    <col min="8" max="8" width="11.5703125" bestFit="1" customWidth="1"/>
    <col min="9" max="9" width="22" bestFit="1" customWidth="1"/>
    <col min="10" max="10" width="5.5703125" bestFit="1" customWidth="1"/>
    <col min="11" max="11" width="11.5703125" bestFit="1" customWidth="1"/>
    <col min="12" max="12" width="26.5703125" bestFit="1" customWidth="1"/>
    <col min="13" max="13" width="21.140625" bestFit="1" customWidth="1"/>
    <col min="14" max="14" width="12.85546875" bestFit="1" customWidth="1"/>
    <col min="15" max="15" width="22" bestFit="1" customWidth="1"/>
    <col min="16" max="16" width="15.42578125" bestFit="1" customWidth="1"/>
    <col min="17" max="20" width="2.28515625" bestFit="1" customWidth="1"/>
    <col min="21" max="21" width="23.5703125" bestFit="1" customWidth="1"/>
    <col min="22" max="22" width="5.28515625" bestFit="1" customWidth="1"/>
    <col min="25" max="25" width="13.42578125" customWidth="1"/>
    <col min="26" max="26" width="9.5703125" customWidth="1"/>
    <col min="27" max="27" width="14.5703125" style="20" customWidth="1"/>
  </cols>
  <sheetData>
    <row r="1" spans="2:27" ht="15.75" thickTop="1">
      <c r="E1" s="30" t="s">
        <v>1</v>
      </c>
      <c r="F1" s="325" t="s">
        <v>2</v>
      </c>
      <c r="G1" s="326"/>
      <c r="H1" s="327"/>
      <c r="I1" s="325" t="s">
        <v>3</v>
      </c>
      <c r="J1" s="326"/>
      <c r="K1" s="327"/>
      <c r="L1" s="331" t="s">
        <v>4</v>
      </c>
      <c r="M1" s="325" t="s">
        <v>154</v>
      </c>
      <c r="N1" s="326"/>
      <c r="O1" s="326"/>
      <c r="P1" s="326"/>
      <c r="Q1" s="326"/>
      <c r="R1" s="326"/>
      <c r="S1" s="326"/>
      <c r="T1" s="327"/>
      <c r="U1" s="325" t="s">
        <v>0</v>
      </c>
      <c r="Y1" s="29"/>
      <c r="Z1" s="29"/>
    </row>
    <row r="2" spans="2:27" ht="15.75" thickBot="1">
      <c r="E2" s="8" t="s">
        <v>5</v>
      </c>
      <c r="F2" s="328"/>
      <c r="G2" s="329"/>
      <c r="H2" s="330"/>
      <c r="I2" s="328"/>
      <c r="J2" s="329"/>
      <c r="K2" s="330"/>
      <c r="L2" s="332"/>
      <c r="M2" s="328"/>
      <c r="N2" s="329"/>
      <c r="O2" s="329"/>
      <c r="P2" s="329"/>
      <c r="Q2" s="329"/>
      <c r="R2" s="329"/>
      <c r="S2" s="329"/>
      <c r="T2" s="330"/>
      <c r="U2" s="333"/>
      <c r="Y2" s="32"/>
      <c r="Z2" s="32"/>
    </row>
    <row r="3" spans="2:27" ht="15.75" thickTop="1">
      <c r="E3" s="8" t="s">
        <v>7</v>
      </c>
      <c r="F3" s="331" t="s">
        <v>8</v>
      </c>
      <c r="G3" s="331" t="s">
        <v>9</v>
      </c>
      <c r="H3" s="331" t="s">
        <v>10</v>
      </c>
      <c r="I3" s="331" t="s">
        <v>8</v>
      </c>
      <c r="J3" s="331" t="s">
        <v>9</v>
      </c>
      <c r="K3" s="331" t="s">
        <v>10</v>
      </c>
      <c r="L3" s="332"/>
      <c r="M3" s="331" t="s">
        <v>1085</v>
      </c>
      <c r="N3" s="331" t="s">
        <v>11</v>
      </c>
      <c r="O3" s="331" t="s">
        <v>155</v>
      </c>
      <c r="P3" s="331" t="s">
        <v>12</v>
      </c>
      <c r="Q3" s="331" t="s">
        <v>13</v>
      </c>
      <c r="R3" s="331" t="s">
        <v>13</v>
      </c>
      <c r="S3" s="331" t="s">
        <v>13</v>
      </c>
      <c r="T3" s="331" t="s">
        <v>13</v>
      </c>
      <c r="U3" s="333"/>
      <c r="Y3" s="28"/>
      <c r="Z3" s="28"/>
    </row>
    <row r="4" spans="2:27" ht="25.5">
      <c r="E4" s="35"/>
      <c r="F4" s="332"/>
      <c r="G4" s="332"/>
      <c r="H4" s="332"/>
      <c r="I4" s="332"/>
      <c r="J4" s="332"/>
      <c r="K4" s="332"/>
      <c r="L4" s="332"/>
      <c r="M4" s="332"/>
      <c r="N4" s="332"/>
      <c r="O4" s="332"/>
      <c r="P4" s="332"/>
      <c r="Q4" s="332"/>
      <c r="R4" s="332"/>
      <c r="S4" s="332"/>
      <c r="T4" s="332"/>
      <c r="U4" s="333"/>
      <c r="Y4" s="28" t="s">
        <v>765</v>
      </c>
      <c r="Z4" s="28" t="s">
        <v>942</v>
      </c>
      <c r="AA4" s="20" t="s">
        <v>149</v>
      </c>
    </row>
    <row r="5" spans="2:27">
      <c r="B5" t="s">
        <v>1587</v>
      </c>
      <c r="C5" t="s">
        <v>1586</v>
      </c>
      <c r="E5" s="142"/>
      <c r="F5" s="142"/>
      <c r="G5" s="142"/>
      <c r="H5" s="142"/>
      <c r="I5" s="142"/>
      <c r="J5" s="142"/>
      <c r="K5" s="142"/>
      <c r="L5" s="36" t="s">
        <v>1013</v>
      </c>
      <c r="M5" s="2"/>
      <c r="N5" s="2"/>
      <c r="O5" s="2"/>
      <c r="P5" s="2"/>
      <c r="Q5" s="2"/>
      <c r="R5" s="2"/>
      <c r="S5" s="2"/>
      <c r="T5" s="2"/>
      <c r="U5" s="2"/>
      <c r="W5" s="22"/>
      <c r="X5" s="22"/>
      <c r="Y5" s="36"/>
      <c r="Z5" s="36"/>
    </row>
    <row r="6" spans="2:27">
      <c r="B6" s="70"/>
      <c r="C6" s="176"/>
      <c r="D6" s="160">
        <v>3</v>
      </c>
      <c r="E6" s="160" t="s">
        <v>1483</v>
      </c>
      <c r="F6" s="160" t="s">
        <v>1014</v>
      </c>
      <c r="G6" s="160"/>
      <c r="H6" s="160" t="s">
        <v>2099</v>
      </c>
      <c r="I6" s="160" t="s">
        <v>1015</v>
      </c>
      <c r="J6" s="160"/>
      <c r="K6" s="160" t="s">
        <v>2098</v>
      </c>
      <c r="L6" s="2" t="s">
        <v>1113</v>
      </c>
      <c r="M6" s="20"/>
      <c r="N6" s="21">
        <f>N7*D6</f>
        <v>45</v>
      </c>
      <c r="O6" s="21">
        <f t="shared" ref="O6:O8" si="0">U6-N6-P6-M6</f>
        <v>6</v>
      </c>
      <c r="P6" s="21">
        <f>P7*D6</f>
        <v>24</v>
      </c>
      <c r="Q6" s="20"/>
      <c r="R6" s="20"/>
      <c r="S6" s="20"/>
      <c r="T6" s="20"/>
      <c r="U6" s="21">
        <f>AA6*D6</f>
        <v>75</v>
      </c>
      <c r="W6" s="22"/>
      <c r="X6" s="22"/>
      <c r="Y6">
        <v>11</v>
      </c>
      <c r="Z6">
        <f>Y6+8</f>
        <v>19</v>
      </c>
      <c r="AA6" s="20">
        <v>25</v>
      </c>
    </row>
    <row r="7" spans="2:27">
      <c r="B7" s="70"/>
      <c r="C7" s="176"/>
      <c r="D7" s="160">
        <v>1</v>
      </c>
      <c r="E7" s="160" t="s">
        <v>1016</v>
      </c>
      <c r="F7" s="160"/>
      <c r="G7" s="160"/>
      <c r="H7" s="160"/>
      <c r="I7" s="160"/>
      <c r="J7" s="160"/>
      <c r="K7" s="160"/>
      <c r="L7" s="2" t="s">
        <v>20</v>
      </c>
      <c r="M7" s="20"/>
      <c r="N7" s="21">
        <v>15</v>
      </c>
      <c r="O7" s="21">
        <f t="shared" si="0"/>
        <v>2</v>
      </c>
      <c r="P7" s="21">
        <v>8</v>
      </c>
      <c r="Q7" s="20"/>
      <c r="R7" s="20"/>
      <c r="S7" s="20"/>
      <c r="T7" s="20"/>
      <c r="U7" s="21">
        <f t="shared" ref="U7:U60" si="1">AA7*D7</f>
        <v>25</v>
      </c>
      <c r="Y7">
        <v>11</v>
      </c>
      <c r="Z7">
        <f t="shared" ref="Z7:Z33" si="2">Y7+8</f>
        <v>19</v>
      </c>
      <c r="AA7" s="20">
        <v>25</v>
      </c>
    </row>
    <row r="8" spans="2:27">
      <c r="B8" s="70"/>
      <c r="C8" s="353">
        <v>1</v>
      </c>
      <c r="D8" s="160">
        <v>3</v>
      </c>
      <c r="E8" s="160" t="s">
        <v>1484</v>
      </c>
      <c r="F8" s="160" t="s">
        <v>1014</v>
      </c>
      <c r="G8" s="160"/>
      <c r="H8" s="160" t="s">
        <v>2099</v>
      </c>
      <c r="I8" s="163" t="s">
        <v>1017</v>
      </c>
      <c r="J8" s="160"/>
      <c r="K8" s="160" t="s">
        <v>2105</v>
      </c>
      <c r="L8" s="2" t="s">
        <v>1113</v>
      </c>
      <c r="M8" s="21">
        <f>M9*D8</f>
        <v>12</v>
      </c>
      <c r="N8" s="21">
        <f t="shared" ref="N8" si="3">N9*D8</f>
        <v>33</v>
      </c>
      <c r="O8" s="21">
        <f t="shared" si="0"/>
        <v>39</v>
      </c>
      <c r="P8" s="21">
        <f t="shared" ref="P8" si="4">P9*D8</f>
        <v>24</v>
      </c>
      <c r="Q8" s="20"/>
      <c r="R8" s="20"/>
      <c r="S8" s="20"/>
      <c r="T8" s="20"/>
      <c r="U8" s="21">
        <f t="shared" si="1"/>
        <v>108</v>
      </c>
      <c r="Y8">
        <v>20</v>
      </c>
      <c r="Z8">
        <f t="shared" si="2"/>
        <v>28</v>
      </c>
      <c r="AA8" s="20">
        <v>36</v>
      </c>
    </row>
    <row r="9" spans="2:27">
      <c r="B9" s="70"/>
      <c r="C9" s="354"/>
      <c r="D9" s="160">
        <v>1</v>
      </c>
      <c r="E9" s="160" t="s">
        <v>1018</v>
      </c>
      <c r="F9" s="160"/>
      <c r="G9" s="160"/>
      <c r="H9" s="160"/>
      <c r="I9" s="163"/>
      <c r="J9" s="160"/>
      <c r="K9" s="160"/>
      <c r="L9" s="2" t="s">
        <v>20</v>
      </c>
      <c r="M9" s="22">
        <v>4</v>
      </c>
      <c r="N9" s="21">
        <v>11</v>
      </c>
      <c r="O9" s="21">
        <f>U9-N9-P9-M9</f>
        <v>13</v>
      </c>
      <c r="P9" s="21">
        <v>8</v>
      </c>
      <c r="Q9" s="20"/>
      <c r="R9" s="20"/>
      <c r="S9" s="20"/>
      <c r="T9" s="20"/>
      <c r="U9" s="21">
        <f t="shared" si="1"/>
        <v>36</v>
      </c>
      <c r="Y9">
        <v>20</v>
      </c>
      <c r="Z9">
        <f t="shared" si="2"/>
        <v>28</v>
      </c>
      <c r="AA9" s="20">
        <v>36</v>
      </c>
    </row>
    <row r="10" spans="2:27">
      <c r="B10" s="70"/>
      <c r="C10" s="176"/>
      <c r="D10" s="160">
        <v>3</v>
      </c>
      <c r="E10" s="160" t="s">
        <v>1485</v>
      </c>
      <c r="F10" s="160" t="s">
        <v>1019</v>
      </c>
      <c r="G10" s="160"/>
      <c r="H10" s="160" t="s">
        <v>2099</v>
      </c>
      <c r="I10" s="160" t="s">
        <v>1020</v>
      </c>
      <c r="J10" s="160"/>
      <c r="K10" s="160" t="s">
        <v>2100</v>
      </c>
      <c r="L10" s="2" t="s">
        <v>1113</v>
      </c>
      <c r="M10" s="20"/>
      <c r="N10" s="21">
        <f t="shared" ref="N10" si="5">N11*D10</f>
        <v>45</v>
      </c>
      <c r="O10" s="21">
        <f t="shared" ref="O10:O43" si="6">U10-N10-P10-M10</f>
        <v>51</v>
      </c>
      <c r="P10" s="21">
        <f t="shared" ref="P10" si="7">P11*D10</f>
        <v>24</v>
      </c>
      <c r="Q10" s="20"/>
      <c r="R10" s="20"/>
      <c r="S10" s="20"/>
      <c r="T10" s="20"/>
      <c r="U10" s="21">
        <f t="shared" si="1"/>
        <v>120</v>
      </c>
      <c r="Y10">
        <v>23</v>
      </c>
      <c r="Z10">
        <f t="shared" si="2"/>
        <v>31</v>
      </c>
      <c r="AA10" s="20">
        <v>40</v>
      </c>
    </row>
    <row r="11" spans="2:27">
      <c r="B11" s="70"/>
      <c r="C11" s="176"/>
      <c r="D11" s="160">
        <v>1</v>
      </c>
      <c r="E11" s="160" t="s">
        <v>1067</v>
      </c>
      <c r="F11" s="160"/>
      <c r="G11" s="160"/>
      <c r="H11" s="160"/>
      <c r="I11" s="160"/>
      <c r="J11" s="160"/>
      <c r="K11" s="160"/>
      <c r="L11" s="2" t="s">
        <v>20</v>
      </c>
      <c r="M11" s="20"/>
      <c r="N11" s="21">
        <v>15</v>
      </c>
      <c r="O11" s="21">
        <f t="shared" si="6"/>
        <v>17</v>
      </c>
      <c r="P11" s="21">
        <v>8</v>
      </c>
      <c r="Q11" s="20"/>
      <c r="R11" s="20"/>
      <c r="S11" s="20"/>
      <c r="T11" s="20"/>
      <c r="U11" s="21">
        <f t="shared" si="1"/>
        <v>40</v>
      </c>
      <c r="Y11">
        <v>23</v>
      </c>
      <c r="Z11">
        <f t="shared" si="2"/>
        <v>31</v>
      </c>
      <c r="AA11" s="20">
        <v>40</v>
      </c>
    </row>
    <row r="12" spans="2:27">
      <c r="B12" s="70"/>
      <c r="C12" s="176"/>
      <c r="D12" s="160">
        <v>3</v>
      </c>
      <c r="E12" s="160" t="s">
        <v>1486</v>
      </c>
      <c r="F12" s="160" t="s">
        <v>1019</v>
      </c>
      <c r="G12" s="160"/>
      <c r="H12" s="160" t="s">
        <v>2099</v>
      </c>
      <c r="I12" s="160" t="s">
        <v>1021</v>
      </c>
      <c r="J12" s="160"/>
      <c r="K12" s="160" t="s">
        <v>2101</v>
      </c>
      <c r="L12" s="2" t="s">
        <v>1113</v>
      </c>
      <c r="M12" s="20"/>
      <c r="N12" s="21">
        <f t="shared" ref="N12" si="8">N13*D12</f>
        <v>45</v>
      </c>
      <c r="O12" s="21">
        <f t="shared" si="6"/>
        <v>51</v>
      </c>
      <c r="P12" s="21">
        <f t="shared" ref="P12" si="9">P13*D12</f>
        <v>24</v>
      </c>
      <c r="Q12" s="20"/>
      <c r="R12" s="20"/>
      <c r="S12" s="20"/>
      <c r="T12" s="20"/>
      <c r="U12" s="21">
        <f t="shared" si="1"/>
        <v>120</v>
      </c>
      <c r="Y12">
        <v>23</v>
      </c>
      <c r="Z12">
        <f t="shared" si="2"/>
        <v>31</v>
      </c>
      <c r="AA12" s="20">
        <v>40</v>
      </c>
    </row>
    <row r="13" spans="2:27">
      <c r="B13" s="70"/>
      <c r="C13" s="176"/>
      <c r="D13" s="160">
        <v>1</v>
      </c>
      <c r="E13" s="160" t="s">
        <v>1068</v>
      </c>
      <c r="F13" s="160"/>
      <c r="G13" s="160"/>
      <c r="H13" s="160"/>
      <c r="I13" s="160"/>
      <c r="J13" s="160"/>
      <c r="K13" s="160"/>
      <c r="L13" s="2" t="s">
        <v>20</v>
      </c>
      <c r="M13" s="20"/>
      <c r="N13" s="21">
        <v>15</v>
      </c>
      <c r="O13" s="21">
        <f t="shared" si="6"/>
        <v>17</v>
      </c>
      <c r="P13" s="21">
        <v>8</v>
      </c>
      <c r="Q13" s="20"/>
      <c r="R13" s="20"/>
      <c r="S13" s="20"/>
      <c r="T13" s="20"/>
      <c r="U13" s="21">
        <f t="shared" si="1"/>
        <v>40</v>
      </c>
      <c r="Y13">
        <v>23</v>
      </c>
      <c r="Z13">
        <f t="shared" si="2"/>
        <v>31</v>
      </c>
      <c r="AA13" s="20">
        <v>40</v>
      </c>
    </row>
    <row r="14" spans="2:27">
      <c r="B14" s="70"/>
      <c r="C14" s="176"/>
      <c r="D14" s="160">
        <v>3</v>
      </c>
      <c r="E14" s="160" t="s">
        <v>1487</v>
      </c>
      <c r="F14" s="160" t="s">
        <v>1022</v>
      </c>
      <c r="G14" s="160"/>
      <c r="H14" s="160" t="s">
        <v>2099</v>
      </c>
      <c r="I14" s="160" t="s">
        <v>1023</v>
      </c>
      <c r="J14" s="160"/>
      <c r="K14" s="160" t="s">
        <v>2102</v>
      </c>
      <c r="L14" s="2" t="s">
        <v>1113</v>
      </c>
      <c r="M14" s="20"/>
      <c r="N14" s="21">
        <f t="shared" ref="N14" si="10">N15*D14</f>
        <v>45</v>
      </c>
      <c r="O14" s="21">
        <f t="shared" si="6"/>
        <v>63</v>
      </c>
      <c r="P14" s="21">
        <f t="shared" ref="P14" si="11">P15*D14</f>
        <v>24</v>
      </c>
      <c r="Q14" s="20"/>
      <c r="R14" s="20"/>
      <c r="S14" s="20"/>
      <c r="T14" s="20"/>
      <c r="U14" s="21">
        <f t="shared" si="1"/>
        <v>132</v>
      </c>
      <c r="Y14">
        <v>26</v>
      </c>
      <c r="Z14">
        <f t="shared" si="2"/>
        <v>34</v>
      </c>
      <c r="AA14" s="20">
        <v>44</v>
      </c>
    </row>
    <row r="15" spans="2:27">
      <c r="B15" s="70"/>
      <c r="C15" s="176"/>
      <c r="D15" s="160">
        <v>1</v>
      </c>
      <c r="E15" s="160" t="s">
        <v>1069</v>
      </c>
      <c r="F15" s="160"/>
      <c r="G15" s="160"/>
      <c r="H15" s="160"/>
      <c r="I15" s="160"/>
      <c r="J15" s="160"/>
      <c r="K15" s="160"/>
      <c r="L15" s="2" t="s">
        <v>20</v>
      </c>
      <c r="M15" s="20"/>
      <c r="N15" s="21">
        <v>15</v>
      </c>
      <c r="O15" s="21">
        <f t="shared" si="6"/>
        <v>21</v>
      </c>
      <c r="P15" s="21">
        <v>8</v>
      </c>
      <c r="Q15" s="20"/>
      <c r="R15" s="20"/>
      <c r="S15" s="20"/>
      <c r="T15" s="20"/>
      <c r="U15" s="21">
        <f t="shared" si="1"/>
        <v>44</v>
      </c>
      <c r="Y15">
        <v>26</v>
      </c>
      <c r="Z15">
        <f t="shared" si="2"/>
        <v>34</v>
      </c>
      <c r="AA15" s="20">
        <v>44</v>
      </c>
    </row>
    <row r="16" spans="2:27">
      <c r="B16" s="70"/>
      <c r="C16" s="176"/>
      <c r="D16" s="160">
        <v>3</v>
      </c>
      <c r="E16" s="160" t="s">
        <v>1488</v>
      </c>
      <c r="F16" s="160" t="s">
        <v>1022</v>
      </c>
      <c r="G16" s="160"/>
      <c r="H16" s="160" t="s">
        <v>2099</v>
      </c>
      <c r="I16" s="160" t="s">
        <v>1024</v>
      </c>
      <c r="J16" s="160"/>
      <c r="K16" s="160" t="s">
        <v>2103</v>
      </c>
      <c r="L16" s="2" t="s">
        <v>1113</v>
      </c>
      <c r="M16" s="20"/>
      <c r="N16" s="21">
        <f t="shared" ref="N16" si="12">N17*D16</f>
        <v>45</v>
      </c>
      <c r="O16" s="21">
        <f t="shared" si="6"/>
        <v>87</v>
      </c>
      <c r="P16" s="21">
        <f t="shared" ref="P16" si="13">P17*D16</f>
        <v>24</v>
      </c>
      <c r="Q16" s="20"/>
      <c r="R16" s="20"/>
      <c r="S16" s="20"/>
      <c r="T16" s="20"/>
      <c r="U16" s="21">
        <f t="shared" si="1"/>
        <v>156</v>
      </c>
      <c r="Y16">
        <v>32</v>
      </c>
      <c r="Z16">
        <f t="shared" si="2"/>
        <v>40</v>
      </c>
      <c r="AA16" s="20">
        <v>52</v>
      </c>
    </row>
    <row r="17" spans="1:27">
      <c r="B17" s="70"/>
      <c r="C17" s="176"/>
      <c r="D17" s="160">
        <v>1</v>
      </c>
      <c r="E17" s="160" t="s">
        <v>1025</v>
      </c>
      <c r="F17" s="160"/>
      <c r="G17" s="160"/>
      <c r="H17" s="160"/>
      <c r="I17" s="160"/>
      <c r="J17" s="160"/>
      <c r="K17" s="160"/>
      <c r="L17" s="2" t="s">
        <v>20</v>
      </c>
      <c r="M17" s="20"/>
      <c r="N17" s="21">
        <v>15</v>
      </c>
      <c r="O17" s="21">
        <f t="shared" si="6"/>
        <v>29</v>
      </c>
      <c r="P17" s="21">
        <v>8</v>
      </c>
      <c r="Q17" s="20"/>
      <c r="R17" s="20"/>
      <c r="S17" s="20"/>
      <c r="T17" s="20"/>
      <c r="U17" s="21">
        <f t="shared" si="1"/>
        <v>52</v>
      </c>
      <c r="Y17">
        <v>32</v>
      </c>
      <c r="Z17">
        <f t="shared" si="2"/>
        <v>40</v>
      </c>
      <c r="AA17" s="20">
        <v>52</v>
      </c>
    </row>
    <row r="18" spans="1:27">
      <c r="A18" s="42" t="s">
        <v>153</v>
      </c>
      <c r="B18" s="355">
        <v>1</v>
      </c>
      <c r="C18" s="177"/>
      <c r="D18" s="161">
        <v>2</v>
      </c>
      <c r="E18" s="161" t="s">
        <v>1489</v>
      </c>
      <c r="F18" s="161" t="s">
        <v>1026</v>
      </c>
      <c r="G18" s="161"/>
      <c r="H18" s="160" t="s">
        <v>2099</v>
      </c>
      <c r="I18" s="161" t="s">
        <v>1029</v>
      </c>
      <c r="J18" s="161"/>
      <c r="K18" s="161" t="s">
        <v>2104</v>
      </c>
      <c r="L18" s="18" t="s">
        <v>1113</v>
      </c>
      <c r="M18" s="21">
        <f>M19*D18</f>
        <v>8</v>
      </c>
      <c r="N18" s="21">
        <f t="shared" ref="N18" si="14">N19*D18</f>
        <v>22</v>
      </c>
      <c r="O18" s="21">
        <f t="shared" si="6"/>
        <v>18</v>
      </c>
      <c r="P18" s="21">
        <f t="shared" ref="P18" si="15">P19*D18</f>
        <v>16</v>
      </c>
      <c r="Q18" s="20"/>
      <c r="R18" s="20"/>
      <c r="S18" s="20"/>
      <c r="T18" s="20"/>
      <c r="U18" s="21">
        <f>AA18*D18</f>
        <v>64</v>
      </c>
      <c r="Y18">
        <v>16</v>
      </c>
      <c r="Z18">
        <f>Y18+8</f>
        <v>24</v>
      </c>
      <c r="AA18" s="20">
        <v>32</v>
      </c>
    </row>
    <row r="19" spans="1:27">
      <c r="A19" s="42"/>
      <c r="B19" s="356"/>
      <c r="C19" s="177"/>
      <c r="D19" s="161">
        <v>1</v>
      </c>
      <c r="E19" s="161" t="s">
        <v>1028</v>
      </c>
      <c r="F19" s="161"/>
      <c r="G19" s="161"/>
      <c r="H19" s="161"/>
      <c r="I19" s="161"/>
      <c r="J19" s="161"/>
      <c r="K19" s="161"/>
      <c r="L19" s="18" t="s">
        <v>20</v>
      </c>
      <c r="M19" s="22">
        <v>4</v>
      </c>
      <c r="N19" s="21">
        <v>11</v>
      </c>
      <c r="O19" s="21">
        <f t="shared" si="6"/>
        <v>8</v>
      </c>
      <c r="P19" s="21">
        <v>8</v>
      </c>
      <c r="Q19" s="20"/>
      <c r="R19" s="20"/>
      <c r="S19" s="20"/>
      <c r="T19" s="20"/>
      <c r="U19" s="21">
        <f>AA19*D19</f>
        <v>31</v>
      </c>
      <c r="Y19">
        <v>16</v>
      </c>
      <c r="Z19">
        <f>Y19+8</f>
        <v>24</v>
      </c>
      <c r="AA19" s="20">
        <v>31</v>
      </c>
    </row>
    <row r="20" spans="1:27">
      <c r="A20" s="42" t="s">
        <v>153</v>
      </c>
      <c r="B20" s="90"/>
      <c r="C20" s="177"/>
      <c r="D20" s="161">
        <v>2</v>
      </c>
      <c r="E20" s="161" t="s">
        <v>1490</v>
      </c>
      <c r="F20" s="161" t="s">
        <v>1026</v>
      </c>
      <c r="G20" s="161"/>
      <c r="H20" s="160" t="s">
        <v>2099</v>
      </c>
      <c r="I20" s="161" t="s">
        <v>1027</v>
      </c>
      <c r="J20" s="161"/>
      <c r="K20" s="161" t="s">
        <v>2099</v>
      </c>
      <c r="L20" s="18" t="s">
        <v>1113</v>
      </c>
      <c r="M20" s="20"/>
      <c r="N20" s="21">
        <f t="shared" ref="N20" si="16">N21*D20</f>
        <v>16</v>
      </c>
      <c r="O20" s="21">
        <f t="shared" si="6"/>
        <v>0</v>
      </c>
      <c r="P20" s="21">
        <f t="shared" ref="P20" si="17">P21*D20</f>
        <v>16</v>
      </c>
      <c r="Q20" s="20"/>
      <c r="R20" s="20"/>
      <c r="S20" s="20"/>
      <c r="T20" s="20"/>
      <c r="U20" s="21">
        <f>AA20*D20</f>
        <v>32</v>
      </c>
      <c r="Y20">
        <v>4</v>
      </c>
      <c r="Z20">
        <f>Y20+8</f>
        <v>12</v>
      </c>
      <c r="AA20" s="20">
        <v>16</v>
      </c>
    </row>
    <row r="21" spans="1:27">
      <c r="A21" s="42"/>
      <c r="B21" s="90"/>
      <c r="C21" s="177"/>
      <c r="D21" s="161">
        <v>1</v>
      </c>
      <c r="E21" s="161" t="s">
        <v>1030</v>
      </c>
      <c r="F21" s="161"/>
      <c r="G21" s="161"/>
      <c r="H21" s="161"/>
      <c r="I21" s="161"/>
      <c r="J21" s="161"/>
      <c r="K21" s="161"/>
      <c r="L21" s="18" t="s">
        <v>20</v>
      </c>
      <c r="M21" s="20"/>
      <c r="N21" s="21">
        <v>8</v>
      </c>
      <c r="O21" s="21">
        <f t="shared" si="6"/>
        <v>0</v>
      </c>
      <c r="P21" s="21">
        <v>8</v>
      </c>
      <c r="Q21" s="20"/>
      <c r="R21" s="20"/>
      <c r="S21" s="20"/>
      <c r="T21" s="20"/>
      <c r="U21" s="21">
        <f>AA21*D21</f>
        <v>16</v>
      </c>
      <c r="Y21">
        <v>4</v>
      </c>
      <c r="Z21">
        <f>Y21+8</f>
        <v>12</v>
      </c>
      <c r="AA21" s="20">
        <v>16</v>
      </c>
    </row>
    <row r="22" spans="1:27">
      <c r="B22" s="70"/>
      <c r="C22" s="176"/>
      <c r="D22" s="160">
        <v>3</v>
      </c>
      <c r="E22" s="160" t="s">
        <v>1491</v>
      </c>
      <c r="F22" s="160" t="s">
        <v>1026</v>
      </c>
      <c r="G22" s="160"/>
      <c r="H22" s="160" t="s">
        <v>2099</v>
      </c>
      <c r="I22" s="160" t="s">
        <v>1031</v>
      </c>
      <c r="J22" s="160"/>
      <c r="K22" s="160" t="s">
        <v>2112</v>
      </c>
      <c r="L22" s="2" t="s">
        <v>1113</v>
      </c>
      <c r="M22" s="20"/>
      <c r="N22" s="21">
        <f t="shared" ref="N22" si="18">N23*D22</f>
        <v>45</v>
      </c>
      <c r="O22" s="21">
        <f t="shared" si="6"/>
        <v>96</v>
      </c>
      <c r="P22" s="21">
        <f t="shared" ref="P22" si="19">P23*D22</f>
        <v>24</v>
      </c>
      <c r="Q22" s="20"/>
      <c r="R22" s="20"/>
      <c r="S22" s="20"/>
      <c r="T22" s="20"/>
      <c r="U22" s="21">
        <f t="shared" si="1"/>
        <v>165</v>
      </c>
      <c r="Y22">
        <v>29</v>
      </c>
      <c r="Z22">
        <f t="shared" si="2"/>
        <v>37</v>
      </c>
      <c r="AA22" s="20">
        <v>55</v>
      </c>
    </row>
    <row r="23" spans="1:27">
      <c r="B23" s="70"/>
      <c r="C23" s="176"/>
      <c r="D23" s="160">
        <v>1</v>
      </c>
      <c r="E23" s="160" t="s">
        <v>1032</v>
      </c>
      <c r="F23" s="160"/>
      <c r="G23" s="160"/>
      <c r="H23" s="160"/>
      <c r="I23" s="160"/>
      <c r="J23" s="160"/>
      <c r="K23" s="160"/>
      <c r="L23" s="2" t="s">
        <v>20</v>
      </c>
      <c r="M23" s="20"/>
      <c r="N23" s="21">
        <v>15</v>
      </c>
      <c r="O23" s="21">
        <f t="shared" si="6"/>
        <v>32</v>
      </c>
      <c r="P23" s="21">
        <v>8</v>
      </c>
      <c r="Q23" s="20"/>
      <c r="R23" s="20"/>
      <c r="S23" s="20"/>
      <c r="T23" s="20"/>
      <c r="U23" s="21">
        <f t="shared" si="1"/>
        <v>55</v>
      </c>
      <c r="Y23">
        <v>29</v>
      </c>
      <c r="Z23">
        <f t="shared" si="2"/>
        <v>37</v>
      </c>
      <c r="AA23" s="20">
        <v>55</v>
      </c>
    </row>
    <row r="24" spans="1:27">
      <c r="B24" s="351">
        <v>1</v>
      </c>
      <c r="C24" s="353"/>
      <c r="D24" s="160">
        <v>3</v>
      </c>
      <c r="E24" s="160" t="s">
        <v>1492</v>
      </c>
      <c r="F24" s="160" t="s">
        <v>1033</v>
      </c>
      <c r="G24" s="160"/>
      <c r="H24" s="160" t="s">
        <v>2099</v>
      </c>
      <c r="I24" s="163" t="s">
        <v>1034</v>
      </c>
      <c r="J24" s="160"/>
      <c r="K24" s="160" t="s">
        <v>2106</v>
      </c>
      <c r="L24" s="2" t="s">
        <v>1113</v>
      </c>
      <c r="M24" s="20"/>
      <c r="N24" s="21">
        <f t="shared" ref="N24" si="20">N25*D24</f>
        <v>45</v>
      </c>
      <c r="O24" s="21">
        <f t="shared" si="6"/>
        <v>57</v>
      </c>
      <c r="P24" s="21">
        <f t="shared" ref="P24" si="21">P25*D24</f>
        <v>24</v>
      </c>
      <c r="Q24" s="20"/>
      <c r="R24" s="20"/>
      <c r="S24" s="20"/>
      <c r="T24" s="20"/>
      <c r="U24" s="21">
        <f t="shared" si="1"/>
        <v>126</v>
      </c>
      <c r="Y24">
        <v>24</v>
      </c>
      <c r="Z24">
        <f t="shared" si="2"/>
        <v>32</v>
      </c>
      <c r="AA24" s="20">
        <v>42</v>
      </c>
    </row>
    <row r="25" spans="1:27">
      <c r="B25" s="352"/>
      <c r="C25" s="354"/>
      <c r="D25" s="160">
        <v>1</v>
      </c>
      <c r="E25" s="160" t="s">
        <v>1038</v>
      </c>
      <c r="F25" s="160"/>
      <c r="G25" s="160"/>
      <c r="H25" s="160"/>
      <c r="I25" s="163"/>
      <c r="J25" s="160"/>
      <c r="K25" s="160"/>
      <c r="L25" s="2" t="s">
        <v>20</v>
      </c>
      <c r="M25" s="20"/>
      <c r="N25" s="21">
        <v>15</v>
      </c>
      <c r="O25" s="21">
        <f t="shared" si="6"/>
        <v>19</v>
      </c>
      <c r="P25" s="21">
        <v>8</v>
      </c>
      <c r="Q25" s="20"/>
      <c r="R25" s="20"/>
      <c r="S25" s="20"/>
      <c r="T25" s="20"/>
      <c r="U25" s="21">
        <f t="shared" si="1"/>
        <v>42</v>
      </c>
      <c r="Y25">
        <v>24</v>
      </c>
      <c r="Z25">
        <f t="shared" si="2"/>
        <v>32</v>
      </c>
      <c r="AA25" s="20">
        <v>42</v>
      </c>
    </row>
    <row r="26" spans="1:27">
      <c r="B26" s="70"/>
      <c r="C26" s="353">
        <v>1</v>
      </c>
      <c r="D26" s="160">
        <v>3</v>
      </c>
      <c r="E26" s="160" t="s">
        <v>1493</v>
      </c>
      <c r="F26" s="160" t="s">
        <v>1033</v>
      </c>
      <c r="G26" s="160"/>
      <c r="H26" s="160" t="s">
        <v>2099</v>
      </c>
      <c r="I26" s="163" t="s">
        <v>1035</v>
      </c>
      <c r="J26" s="160"/>
      <c r="K26" s="160" t="s">
        <v>2107</v>
      </c>
      <c r="L26" s="2" t="s">
        <v>1113</v>
      </c>
      <c r="M26" s="21">
        <f>M27*D26</f>
        <v>12</v>
      </c>
      <c r="N26" s="21">
        <f t="shared" ref="N26" si="22">N27*D26</f>
        <v>33</v>
      </c>
      <c r="O26" s="21">
        <f t="shared" si="6"/>
        <v>96</v>
      </c>
      <c r="P26" s="21">
        <f t="shared" ref="P26" si="23">P27*D26</f>
        <v>24</v>
      </c>
      <c r="Q26" s="20"/>
      <c r="R26" s="20"/>
      <c r="S26" s="20"/>
      <c r="T26" s="20"/>
      <c r="U26" s="21">
        <f t="shared" si="1"/>
        <v>165</v>
      </c>
      <c r="Y26">
        <v>34</v>
      </c>
      <c r="Z26">
        <f t="shared" si="2"/>
        <v>42</v>
      </c>
      <c r="AA26" s="20">
        <v>55</v>
      </c>
    </row>
    <row r="27" spans="1:27">
      <c r="B27" s="70"/>
      <c r="C27" s="354"/>
      <c r="D27" s="160">
        <v>1</v>
      </c>
      <c r="E27" s="160" t="s">
        <v>1036</v>
      </c>
      <c r="F27" s="160"/>
      <c r="G27" s="160"/>
      <c r="H27" s="160"/>
      <c r="I27" s="163"/>
      <c r="J27" s="160"/>
      <c r="K27" s="160"/>
      <c r="L27" s="2" t="s">
        <v>20</v>
      </c>
      <c r="M27" s="22">
        <v>4</v>
      </c>
      <c r="N27" s="21">
        <v>11</v>
      </c>
      <c r="O27" s="21">
        <f t="shared" si="6"/>
        <v>32</v>
      </c>
      <c r="P27" s="21">
        <v>8</v>
      </c>
      <c r="Q27" s="20"/>
      <c r="R27" s="20"/>
      <c r="S27" s="20"/>
      <c r="T27" s="20"/>
      <c r="U27" s="21">
        <f t="shared" si="1"/>
        <v>55</v>
      </c>
      <c r="Y27">
        <v>34</v>
      </c>
      <c r="Z27">
        <f t="shared" si="2"/>
        <v>42</v>
      </c>
      <c r="AA27" s="20">
        <v>55</v>
      </c>
    </row>
    <row r="28" spans="1:27">
      <c r="B28" s="70"/>
      <c r="C28" s="176"/>
      <c r="D28" s="160">
        <v>3</v>
      </c>
      <c r="E28" s="160" t="s">
        <v>1494</v>
      </c>
      <c r="F28" s="160" t="s">
        <v>1039</v>
      </c>
      <c r="G28" s="160"/>
      <c r="H28" s="160" t="s">
        <v>2099</v>
      </c>
      <c r="I28" s="160" t="s">
        <v>1037</v>
      </c>
      <c r="J28" s="160"/>
      <c r="K28" s="160" t="s">
        <v>2111</v>
      </c>
      <c r="L28" s="2" t="s">
        <v>1113</v>
      </c>
      <c r="M28" s="21">
        <f>M29*D28</f>
        <v>12</v>
      </c>
      <c r="N28" s="21">
        <f t="shared" ref="N28" si="24">N29*D28</f>
        <v>33</v>
      </c>
      <c r="O28" s="21">
        <f t="shared" si="6"/>
        <v>39</v>
      </c>
      <c r="P28" s="21">
        <f t="shared" ref="P28" si="25">P29*D28</f>
        <v>24</v>
      </c>
      <c r="Q28" s="20"/>
      <c r="R28" s="20"/>
      <c r="S28" s="20"/>
      <c r="T28" s="20"/>
      <c r="U28" s="21">
        <f t="shared" si="1"/>
        <v>108</v>
      </c>
      <c r="Y28">
        <v>20</v>
      </c>
      <c r="Z28">
        <f t="shared" si="2"/>
        <v>28</v>
      </c>
      <c r="AA28" s="20">
        <v>36</v>
      </c>
    </row>
    <row r="29" spans="1:27">
      <c r="B29" s="113">
        <v>1</v>
      </c>
      <c r="C29" s="176"/>
      <c r="D29" s="160">
        <v>1</v>
      </c>
      <c r="E29" s="160" t="s">
        <v>1041</v>
      </c>
      <c r="F29" s="160"/>
      <c r="G29" s="160"/>
      <c r="H29" s="160"/>
      <c r="I29" s="160"/>
      <c r="J29" s="160"/>
      <c r="K29" s="160"/>
      <c r="L29" s="2" t="s">
        <v>20</v>
      </c>
      <c r="M29" s="22">
        <v>4</v>
      </c>
      <c r="N29" s="21">
        <v>11</v>
      </c>
      <c r="O29" s="21">
        <f t="shared" si="6"/>
        <v>13</v>
      </c>
      <c r="P29" s="21">
        <v>8</v>
      </c>
      <c r="Q29" s="20"/>
      <c r="R29" s="20"/>
      <c r="S29" s="20"/>
      <c r="T29" s="20"/>
      <c r="U29" s="21">
        <f t="shared" si="1"/>
        <v>36</v>
      </c>
      <c r="Y29">
        <v>20</v>
      </c>
      <c r="Z29">
        <f t="shared" si="2"/>
        <v>28</v>
      </c>
      <c r="AA29" s="20">
        <v>36</v>
      </c>
    </row>
    <row r="30" spans="1:27">
      <c r="B30" s="351">
        <v>1</v>
      </c>
      <c r="C30" s="353">
        <v>1</v>
      </c>
      <c r="D30" s="160">
        <v>3</v>
      </c>
      <c r="E30" s="160" t="s">
        <v>1495</v>
      </c>
      <c r="F30" s="163" t="s">
        <v>1043</v>
      </c>
      <c r="G30" s="160"/>
      <c r="H30" s="160" t="s">
        <v>2113</v>
      </c>
      <c r="I30" s="160" t="s">
        <v>1040</v>
      </c>
      <c r="J30" s="160"/>
      <c r="K30" s="160" t="s">
        <v>2108</v>
      </c>
      <c r="L30" s="2" t="s">
        <v>1113</v>
      </c>
      <c r="M30" s="21">
        <f>M31*D30</f>
        <v>12</v>
      </c>
      <c r="N30" s="21">
        <f t="shared" ref="N30" si="26">N31*D30</f>
        <v>33</v>
      </c>
      <c r="O30" s="21">
        <f t="shared" si="6"/>
        <v>141</v>
      </c>
      <c r="P30" s="21">
        <f t="shared" ref="P30" si="27">P31*D30</f>
        <v>24</v>
      </c>
      <c r="Q30" s="20"/>
      <c r="R30" s="20"/>
      <c r="S30" s="20"/>
      <c r="T30" s="20"/>
      <c r="U30" s="21">
        <f t="shared" si="1"/>
        <v>210</v>
      </c>
      <c r="Y30">
        <v>46</v>
      </c>
      <c r="Z30">
        <f t="shared" si="2"/>
        <v>54</v>
      </c>
      <c r="AA30" s="20">
        <v>70</v>
      </c>
    </row>
    <row r="31" spans="1:27">
      <c r="B31" s="352"/>
      <c r="C31" s="354"/>
      <c r="D31" s="160">
        <v>1</v>
      </c>
      <c r="E31" s="160" t="s">
        <v>1045</v>
      </c>
      <c r="F31" s="163"/>
      <c r="G31" s="160"/>
      <c r="H31" s="160"/>
      <c r="I31" s="160"/>
      <c r="J31" s="160"/>
      <c r="K31" s="160"/>
      <c r="L31" s="2" t="s">
        <v>20</v>
      </c>
      <c r="M31" s="22">
        <v>4</v>
      </c>
      <c r="N31" s="21">
        <v>11</v>
      </c>
      <c r="O31" s="21">
        <f t="shared" si="6"/>
        <v>47</v>
      </c>
      <c r="P31" s="21">
        <v>8</v>
      </c>
      <c r="Q31" s="20"/>
      <c r="R31" s="20"/>
      <c r="S31" s="20"/>
      <c r="T31" s="20"/>
      <c r="U31" s="21">
        <f t="shared" si="1"/>
        <v>70</v>
      </c>
      <c r="Y31">
        <v>46</v>
      </c>
      <c r="Z31">
        <f t="shared" si="2"/>
        <v>54</v>
      </c>
      <c r="AA31" s="20">
        <v>70</v>
      </c>
    </row>
    <row r="32" spans="1:27">
      <c r="B32" s="70"/>
      <c r="C32" s="176"/>
      <c r="D32" s="160">
        <v>3</v>
      </c>
      <c r="E32" s="160" t="s">
        <v>1496</v>
      </c>
      <c r="F32" s="163" t="s">
        <v>1043</v>
      </c>
      <c r="G32" s="160"/>
      <c r="H32" s="160" t="s">
        <v>2113</v>
      </c>
      <c r="I32" s="160" t="s">
        <v>1042</v>
      </c>
      <c r="J32" s="160"/>
      <c r="K32" s="160" t="s">
        <v>2116</v>
      </c>
      <c r="L32" s="2" t="s">
        <v>1113</v>
      </c>
      <c r="M32" s="20"/>
      <c r="N32" s="21">
        <f t="shared" ref="N32" si="28">N33*D32</f>
        <v>45</v>
      </c>
      <c r="O32" s="21">
        <f t="shared" si="6"/>
        <v>156</v>
      </c>
      <c r="P32" s="21">
        <f t="shared" ref="P32" si="29">P33*D32</f>
        <v>24</v>
      </c>
      <c r="Q32" s="20"/>
      <c r="R32" s="20"/>
      <c r="S32" s="20"/>
      <c r="T32" s="20"/>
      <c r="U32" s="21">
        <f t="shared" si="1"/>
        <v>225</v>
      </c>
      <c r="Y32">
        <v>50</v>
      </c>
      <c r="Z32">
        <f t="shared" si="2"/>
        <v>58</v>
      </c>
      <c r="AA32" s="20">
        <v>75</v>
      </c>
    </row>
    <row r="33" spans="1:27">
      <c r="B33" s="70"/>
      <c r="C33" s="176"/>
      <c r="D33" s="160">
        <v>1</v>
      </c>
      <c r="E33" s="160" t="s">
        <v>1105</v>
      </c>
      <c r="F33" s="160"/>
      <c r="G33" s="160"/>
      <c r="H33" s="160"/>
      <c r="I33" s="160"/>
      <c r="J33" s="160"/>
      <c r="K33" s="160"/>
      <c r="L33" s="2" t="s">
        <v>1080</v>
      </c>
      <c r="M33" s="20"/>
      <c r="N33" s="21">
        <v>15</v>
      </c>
      <c r="O33" s="21">
        <f t="shared" si="6"/>
        <v>52</v>
      </c>
      <c r="P33" s="21">
        <v>8</v>
      </c>
      <c r="Q33" s="20"/>
      <c r="R33" s="20"/>
      <c r="S33" s="20"/>
      <c r="T33" s="20"/>
      <c r="U33" s="21">
        <f t="shared" si="1"/>
        <v>75</v>
      </c>
      <c r="Y33">
        <v>50</v>
      </c>
      <c r="Z33">
        <f t="shared" si="2"/>
        <v>58</v>
      </c>
      <c r="AA33" s="20">
        <v>75</v>
      </c>
    </row>
    <row r="34" spans="1:27">
      <c r="B34" s="70"/>
      <c r="C34" s="176"/>
      <c r="D34" s="160">
        <v>3</v>
      </c>
      <c r="E34" s="160" t="s">
        <v>1497</v>
      </c>
      <c r="F34" s="160" t="s">
        <v>1048</v>
      </c>
      <c r="G34" s="160"/>
      <c r="H34" s="160" t="s">
        <v>2113</v>
      </c>
      <c r="I34" s="160" t="s">
        <v>1049</v>
      </c>
      <c r="J34" s="160"/>
      <c r="K34" s="160" t="s">
        <v>2114</v>
      </c>
      <c r="L34" s="2" t="s">
        <v>1113</v>
      </c>
      <c r="M34" s="20"/>
      <c r="N34" s="21">
        <f t="shared" ref="N34" si="30">N35*D34</f>
        <v>27</v>
      </c>
      <c r="O34" s="21">
        <f t="shared" si="6"/>
        <v>0</v>
      </c>
      <c r="P34" s="21">
        <f t="shared" ref="P34" si="31">P35*D34</f>
        <v>24</v>
      </c>
      <c r="Q34" s="20"/>
      <c r="R34" s="20"/>
      <c r="S34" s="20"/>
      <c r="T34" s="20"/>
      <c r="U34" s="21">
        <f t="shared" ref="U34:U43" si="32">AA34*D34</f>
        <v>51</v>
      </c>
      <c r="Y34">
        <v>5</v>
      </c>
      <c r="Z34">
        <f t="shared" ref="Z34:Z45" si="33">Y34+8</f>
        <v>13</v>
      </c>
      <c r="AA34" s="20">
        <v>17</v>
      </c>
    </row>
    <row r="35" spans="1:27">
      <c r="B35" s="70"/>
      <c r="C35" s="176"/>
      <c r="D35" s="160">
        <v>1</v>
      </c>
      <c r="E35" s="160" t="s">
        <v>1050</v>
      </c>
      <c r="F35" s="160"/>
      <c r="G35" s="160"/>
      <c r="H35" s="160"/>
      <c r="I35" s="160"/>
      <c r="J35" s="160"/>
      <c r="K35" s="160"/>
      <c r="L35" s="2" t="s">
        <v>20</v>
      </c>
      <c r="M35" s="20"/>
      <c r="N35" s="21">
        <v>9</v>
      </c>
      <c r="O35" s="21">
        <f t="shared" si="6"/>
        <v>0</v>
      </c>
      <c r="P35" s="21">
        <v>8</v>
      </c>
      <c r="Q35" s="20"/>
      <c r="R35" s="20"/>
      <c r="S35" s="20"/>
      <c r="T35" s="20"/>
      <c r="U35" s="21">
        <f t="shared" si="32"/>
        <v>17</v>
      </c>
      <c r="Y35">
        <v>5</v>
      </c>
      <c r="Z35">
        <f t="shared" si="33"/>
        <v>13</v>
      </c>
      <c r="AA35" s="20">
        <v>17</v>
      </c>
    </row>
    <row r="36" spans="1:27">
      <c r="B36" s="70"/>
      <c r="C36" s="176"/>
      <c r="D36" s="160">
        <v>3</v>
      </c>
      <c r="E36" s="160" t="s">
        <v>1498</v>
      </c>
      <c r="F36" s="160" t="s">
        <v>1048</v>
      </c>
      <c r="G36" s="160"/>
      <c r="H36" s="160" t="s">
        <v>2113</v>
      </c>
      <c r="I36" s="160" t="s">
        <v>1051</v>
      </c>
      <c r="J36" s="160"/>
      <c r="K36" s="160" t="s">
        <v>2115</v>
      </c>
      <c r="L36" s="2" t="s">
        <v>1113</v>
      </c>
      <c r="M36" s="20"/>
      <c r="N36" s="21">
        <f t="shared" ref="N36" si="34">N37*D36</f>
        <v>45</v>
      </c>
      <c r="O36" s="21">
        <f t="shared" si="6"/>
        <v>87</v>
      </c>
      <c r="P36" s="21">
        <f t="shared" ref="P36" si="35">P37*D36</f>
        <v>24</v>
      </c>
      <c r="Q36" s="20"/>
      <c r="R36" s="20"/>
      <c r="S36" s="20"/>
      <c r="T36" s="20"/>
      <c r="U36" s="21">
        <f t="shared" si="32"/>
        <v>156</v>
      </c>
      <c r="Y36">
        <v>31</v>
      </c>
      <c r="Z36">
        <f t="shared" si="33"/>
        <v>39</v>
      </c>
      <c r="AA36" s="20">
        <v>52</v>
      </c>
    </row>
    <row r="37" spans="1:27">
      <c r="B37" s="70"/>
      <c r="C37" s="176"/>
      <c r="D37" s="160">
        <v>1</v>
      </c>
      <c r="E37" s="160" t="s">
        <v>1052</v>
      </c>
      <c r="F37" s="160"/>
      <c r="G37" s="160"/>
      <c r="H37" s="160"/>
      <c r="I37" s="160"/>
      <c r="J37" s="160"/>
      <c r="K37" s="160"/>
      <c r="L37" s="2" t="s">
        <v>20</v>
      </c>
      <c r="M37" s="20"/>
      <c r="N37" s="21">
        <v>15</v>
      </c>
      <c r="O37" s="21">
        <f t="shared" si="6"/>
        <v>29</v>
      </c>
      <c r="P37" s="21">
        <v>8</v>
      </c>
      <c r="Q37" s="20"/>
      <c r="R37" s="20"/>
      <c r="S37" s="20"/>
      <c r="T37" s="20"/>
      <c r="U37" s="21">
        <f t="shared" si="32"/>
        <v>52</v>
      </c>
      <c r="Y37">
        <v>31</v>
      </c>
      <c r="Z37">
        <f t="shared" si="33"/>
        <v>39</v>
      </c>
      <c r="AA37" s="20">
        <v>52</v>
      </c>
    </row>
    <row r="38" spans="1:27">
      <c r="B38" s="347">
        <v>1</v>
      </c>
      <c r="C38" s="349">
        <v>1</v>
      </c>
      <c r="D38" s="160">
        <v>3</v>
      </c>
      <c r="E38" s="160" t="s">
        <v>1499</v>
      </c>
      <c r="F38" s="160" t="s">
        <v>1104</v>
      </c>
      <c r="G38" s="160"/>
      <c r="H38" s="160" t="s">
        <v>2113</v>
      </c>
      <c r="I38" s="160" t="s">
        <v>1044</v>
      </c>
      <c r="J38" s="160"/>
      <c r="K38" s="160" t="s">
        <v>2109</v>
      </c>
      <c r="L38" s="2" t="s">
        <v>1113</v>
      </c>
      <c r="M38" s="20"/>
      <c r="N38" s="21">
        <f t="shared" ref="N38" si="36">N39*D38</f>
        <v>45</v>
      </c>
      <c r="O38" s="21">
        <f t="shared" si="6"/>
        <v>135</v>
      </c>
      <c r="P38" s="21">
        <f t="shared" ref="P38" si="37">P39*D38</f>
        <v>24</v>
      </c>
      <c r="Q38" s="20"/>
      <c r="R38" s="20"/>
      <c r="S38" s="20"/>
      <c r="T38" s="20"/>
      <c r="U38" s="21">
        <f t="shared" si="32"/>
        <v>204</v>
      </c>
      <c r="Y38">
        <v>44</v>
      </c>
      <c r="Z38">
        <f t="shared" si="33"/>
        <v>52</v>
      </c>
      <c r="AA38" s="20">
        <v>68</v>
      </c>
    </row>
    <row r="39" spans="1:27">
      <c r="B39" s="348"/>
      <c r="C39" s="350"/>
      <c r="D39" s="160">
        <v>1</v>
      </c>
      <c r="E39" s="160" t="s">
        <v>1106</v>
      </c>
      <c r="F39" s="160"/>
      <c r="G39" s="160"/>
      <c r="H39" s="160"/>
      <c r="I39" s="160"/>
      <c r="J39" s="160"/>
      <c r="K39" s="160"/>
      <c r="L39" s="2" t="s">
        <v>1080</v>
      </c>
      <c r="M39" s="20"/>
      <c r="N39" s="21">
        <v>15</v>
      </c>
      <c r="O39" s="21">
        <f t="shared" si="6"/>
        <v>44</v>
      </c>
      <c r="P39" s="21">
        <v>8</v>
      </c>
      <c r="Q39" s="20"/>
      <c r="R39" s="20"/>
      <c r="S39" s="20"/>
      <c r="T39" s="20"/>
      <c r="U39" s="21">
        <f t="shared" si="32"/>
        <v>67</v>
      </c>
      <c r="Y39">
        <v>44</v>
      </c>
      <c r="Z39">
        <f t="shared" si="33"/>
        <v>52</v>
      </c>
      <c r="AA39" s="20">
        <v>67</v>
      </c>
    </row>
    <row r="40" spans="1:27">
      <c r="A40" s="42" t="s">
        <v>153</v>
      </c>
      <c r="B40" s="90"/>
      <c r="C40" s="177"/>
      <c r="D40" s="161">
        <v>2</v>
      </c>
      <c r="E40" s="161" t="s">
        <v>1500</v>
      </c>
      <c r="F40" s="161" t="s">
        <v>1104</v>
      </c>
      <c r="G40" s="161"/>
      <c r="H40" s="160" t="s">
        <v>2113</v>
      </c>
      <c r="I40" s="161" t="s">
        <v>1047</v>
      </c>
      <c r="J40" s="161"/>
      <c r="K40" s="161" t="s">
        <v>2113</v>
      </c>
      <c r="L40" s="18" t="s">
        <v>1113</v>
      </c>
      <c r="M40" s="21">
        <f t="shared" ref="M40" si="38">M41*D40</f>
        <v>8</v>
      </c>
      <c r="N40" s="21">
        <f t="shared" ref="N40" si="39">N41*D40</f>
        <v>8</v>
      </c>
      <c r="O40" s="21">
        <f t="shared" si="6"/>
        <v>0</v>
      </c>
      <c r="P40" s="21">
        <f t="shared" ref="P40" si="40">P41*D40</f>
        <v>16</v>
      </c>
      <c r="Q40" s="20"/>
      <c r="R40" s="20"/>
      <c r="S40" s="20"/>
      <c r="T40" s="20"/>
      <c r="U40" s="21">
        <f t="shared" si="32"/>
        <v>32</v>
      </c>
      <c r="Y40">
        <v>4</v>
      </c>
      <c r="Z40">
        <f t="shared" si="33"/>
        <v>12</v>
      </c>
      <c r="AA40" s="20">
        <v>16</v>
      </c>
    </row>
    <row r="41" spans="1:27">
      <c r="A41" s="42"/>
      <c r="B41" s="90"/>
      <c r="C41" s="177"/>
      <c r="D41" s="161">
        <v>1</v>
      </c>
      <c r="E41" s="161" t="s">
        <v>1107</v>
      </c>
      <c r="F41" s="161"/>
      <c r="G41" s="161"/>
      <c r="H41" s="161"/>
      <c r="I41" s="161"/>
      <c r="J41" s="161"/>
      <c r="K41" s="161"/>
      <c r="L41" s="18" t="s">
        <v>20</v>
      </c>
      <c r="M41" s="22">
        <v>4</v>
      </c>
      <c r="N41" s="21">
        <v>4</v>
      </c>
      <c r="O41" s="21">
        <f t="shared" si="6"/>
        <v>0</v>
      </c>
      <c r="P41" s="21">
        <v>8</v>
      </c>
      <c r="Q41" s="20"/>
      <c r="R41" s="20"/>
      <c r="S41" s="20"/>
      <c r="T41" s="20"/>
      <c r="U41" s="21">
        <f t="shared" si="32"/>
        <v>16</v>
      </c>
      <c r="Y41">
        <v>4</v>
      </c>
      <c r="Z41">
        <f t="shared" si="33"/>
        <v>12</v>
      </c>
      <c r="AA41" s="20">
        <v>16</v>
      </c>
    </row>
    <row r="42" spans="1:27">
      <c r="A42" s="42" t="s">
        <v>153</v>
      </c>
      <c r="B42" s="346">
        <v>1</v>
      </c>
      <c r="C42" s="177"/>
      <c r="D42" s="161">
        <v>2</v>
      </c>
      <c r="E42" s="161" t="s">
        <v>1501</v>
      </c>
      <c r="F42" s="161" t="s">
        <v>1104</v>
      </c>
      <c r="G42" s="161"/>
      <c r="H42" s="160" t="s">
        <v>2113</v>
      </c>
      <c r="I42" s="161" t="s">
        <v>1046</v>
      </c>
      <c r="J42" s="161"/>
      <c r="K42" s="161" t="s">
        <v>2110</v>
      </c>
      <c r="L42" s="18" t="s">
        <v>1113</v>
      </c>
      <c r="M42" s="21">
        <f t="shared" ref="M42" si="41">M43*D42</f>
        <v>8</v>
      </c>
      <c r="N42" s="21">
        <f t="shared" ref="N42" si="42">N43*D42</f>
        <v>22</v>
      </c>
      <c r="O42" s="21">
        <f t="shared" si="6"/>
        <v>90</v>
      </c>
      <c r="P42" s="21">
        <f t="shared" ref="P42" si="43">P43*D42</f>
        <v>16</v>
      </c>
      <c r="Q42" s="20"/>
      <c r="R42" s="20"/>
      <c r="S42" s="20"/>
      <c r="T42" s="20"/>
      <c r="U42" s="21">
        <f t="shared" si="32"/>
        <v>136</v>
      </c>
      <c r="Y42">
        <v>43</v>
      </c>
      <c r="Z42">
        <f t="shared" si="33"/>
        <v>51</v>
      </c>
      <c r="AA42" s="20">
        <v>68</v>
      </c>
    </row>
    <row r="43" spans="1:27">
      <c r="A43" s="42"/>
      <c r="B43" s="346"/>
      <c r="C43" s="177"/>
      <c r="D43" s="161">
        <v>1</v>
      </c>
      <c r="E43" s="161" t="s">
        <v>1108</v>
      </c>
      <c r="F43" s="161"/>
      <c r="G43" s="161"/>
      <c r="H43" s="161"/>
      <c r="I43" s="161"/>
      <c r="J43" s="161"/>
      <c r="K43" s="161"/>
      <c r="L43" s="18" t="s">
        <v>1080</v>
      </c>
      <c r="M43" s="22">
        <v>4</v>
      </c>
      <c r="N43" s="21">
        <v>11</v>
      </c>
      <c r="O43" s="21">
        <f t="shared" si="6"/>
        <v>45</v>
      </c>
      <c r="P43" s="21">
        <v>8</v>
      </c>
      <c r="Q43" s="20"/>
      <c r="R43" s="20"/>
      <c r="S43" s="20"/>
      <c r="T43" s="20"/>
      <c r="U43" s="21">
        <f t="shared" si="32"/>
        <v>68</v>
      </c>
      <c r="Y43">
        <v>43</v>
      </c>
      <c r="Z43">
        <f t="shared" si="33"/>
        <v>51</v>
      </c>
      <c r="AA43" s="20">
        <v>68</v>
      </c>
    </row>
    <row r="44" spans="1:27" s="22" customFormat="1">
      <c r="B44" s="125"/>
      <c r="C44" s="38"/>
      <c r="D44" s="163">
        <v>1</v>
      </c>
      <c r="E44" s="163" t="s">
        <v>1771</v>
      </c>
      <c r="F44" s="163" t="s">
        <v>986</v>
      </c>
      <c r="G44" s="163"/>
      <c r="H44" s="160" t="s">
        <v>2099</v>
      </c>
      <c r="I44" s="163" t="s">
        <v>1609</v>
      </c>
      <c r="J44" s="163"/>
      <c r="K44" s="160" t="s">
        <v>2099</v>
      </c>
      <c r="L44" s="15" t="s">
        <v>1113</v>
      </c>
      <c r="M44" s="93"/>
      <c r="N44" s="122"/>
      <c r="O44" s="122">
        <f t="shared" ref="O44:O45" si="44">U44-M44-N44-P44</f>
        <v>7</v>
      </c>
      <c r="P44" s="122">
        <v>8</v>
      </c>
      <c r="Q44" s="93"/>
      <c r="R44" s="93"/>
      <c r="S44" s="93"/>
      <c r="T44" s="93"/>
      <c r="U44" s="122">
        <f>AA44*D44</f>
        <v>15</v>
      </c>
      <c r="Y44" s="22">
        <v>5</v>
      </c>
      <c r="Z44" s="22">
        <f t="shared" si="33"/>
        <v>13</v>
      </c>
      <c r="AA44" s="22">
        <v>15</v>
      </c>
    </row>
    <row r="45" spans="1:27" s="22" customFormat="1">
      <c r="B45" s="125"/>
      <c r="C45" s="38"/>
      <c r="D45" s="163">
        <v>1</v>
      </c>
      <c r="E45" s="163" t="s">
        <v>1772</v>
      </c>
      <c r="F45" s="163" t="s">
        <v>988</v>
      </c>
      <c r="G45" s="163"/>
      <c r="H45" s="160" t="s">
        <v>2113</v>
      </c>
      <c r="I45" s="163" t="s">
        <v>1609</v>
      </c>
      <c r="J45" s="163"/>
      <c r="K45" s="160" t="s">
        <v>2113</v>
      </c>
      <c r="L45" s="15" t="s">
        <v>1113</v>
      </c>
      <c r="M45" s="93"/>
      <c r="N45" s="122"/>
      <c r="O45" s="122">
        <f t="shared" si="44"/>
        <v>7</v>
      </c>
      <c r="P45" s="122">
        <v>8</v>
      </c>
      <c r="Q45" s="93"/>
      <c r="R45" s="93"/>
      <c r="S45" s="93"/>
      <c r="T45" s="93"/>
      <c r="U45" s="122">
        <f>AA45*D45</f>
        <v>15</v>
      </c>
      <c r="Y45" s="22">
        <v>5</v>
      </c>
      <c r="Z45" s="22">
        <f t="shared" si="33"/>
        <v>13</v>
      </c>
      <c r="AA45" s="22">
        <v>15</v>
      </c>
    </row>
    <row r="46" spans="1:27" ht="25.5">
      <c r="D46" s="160">
        <v>5</v>
      </c>
      <c r="E46" s="160" t="s">
        <v>1502</v>
      </c>
      <c r="F46" s="160" t="s">
        <v>1053</v>
      </c>
      <c r="G46" s="160"/>
      <c r="H46" s="160" t="s">
        <v>2099</v>
      </c>
      <c r="I46" s="160" t="s">
        <v>1054</v>
      </c>
      <c r="J46" s="160"/>
      <c r="K46" s="160" t="s">
        <v>2099</v>
      </c>
      <c r="L46" s="15" t="s">
        <v>1595</v>
      </c>
      <c r="N46" s="21"/>
      <c r="O46" s="21"/>
      <c r="P46" s="21">
        <f>U46</f>
        <v>15</v>
      </c>
      <c r="Q46" s="20"/>
      <c r="R46" s="20"/>
      <c r="S46" s="20"/>
      <c r="T46" s="20"/>
      <c r="U46" s="21">
        <f t="shared" si="1"/>
        <v>15</v>
      </c>
      <c r="Y46" s="14"/>
      <c r="Z46" s="14"/>
      <c r="AA46" s="20">
        <v>3</v>
      </c>
    </row>
    <row r="47" spans="1:27" ht="25.5">
      <c r="D47" s="160">
        <v>5</v>
      </c>
      <c r="E47" s="160" t="s">
        <v>1055</v>
      </c>
      <c r="F47" s="160" t="s">
        <v>1056</v>
      </c>
      <c r="G47" s="160"/>
      <c r="H47" s="160" t="s">
        <v>2113</v>
      </c>
      <c r="I47" s="160" t="s">
        <v>1057</v>
      </c>
      <c r="J47" s="160"/>
      <c r="K47" s="160" t="s">
        <v>2113</v>
      </c>
      <c r="L47" s="15" t="s">
        <v>1595</v>
      </c>
      <c r="N47" s="21"/>
      <c r="O47" s="21"/>
      <c r="P47" s="21">
        <f>U47</f>
        <v>10</v>
      </c>
      <c r="Q47" s="20"/>
      <c r="R47" s="20"/>
      <c r="S47" s="20"/>
      <c r="T47" s="20"/>
      <c r="U47" s="21">
        <f t="shared" si="1"/>
        <v>10</v>
      </c>
      <c r="Y47" s="14"/>
      <c r="Z47" s="14"/>
      <c r="AA47" s="20">
        <v>2</v>
      </c>
    </row>
    <row r="48" spans="1:27">
      <c r="D48" s="160">
        <v>1</v>
      </c>
      <c r="E48" s="160" t="s">
        <v>1777</v>
      </c>
      <c r="F48" s="160" t="s">
        <v>1058</v>
      </c>
      <c r="G48" s="160"/>
      <c r="H48" s="160" t="s">
        <v>2099</v>
      </c>
      <c r="I48" s="160" t="s">
        <v>1059</v>
      </c>
      <c r="J48" s="160"/>
      <c r="K48" s="160" t="s">
        <v>2099</v>
      </c>
      <c r="L48" s="2" t="s">
        <v>20</v>
      </c>
      <c r="N48" s="21"/>
      <c r="O48" s="21"/>
      <c r="P48" s="21">
        <f t="shared" ref="P48:P60" si="45">U48</f>
        <v>1</v>
      </c>
      <c r="Q48" s="20"/>
      <c r="R48" s="20"/>
      <c r="S48" s="20"/>
      <c r="T48" s="20"/>
      <c r="U48" s="21">
        <f t="shared" si="1"/>
        <v>1</v>
      </c>
      <c r="AA48" s="20">
        <v>1</v>
      </c>
    </row>
    <row r="49" spans="4:27">
      <c r="D49" s="160">
        <v>1</v>
      </c>
      <c r="E49" s="160" t="s">
        <v>1778</v>
      </c>
      <c r="F49" s="160" t="s">
        <v>1060</v>
      </c>
      <c r="G49" s="160"/>
      <c r="H49" s="160" t="s">
        <v>2099</v>
      </c>
      <c r="I49" s="160" t="s">
        <v>1779</v>
      </c>
      <c r="J49" s="160"/>
      <c r="K49" s="160" t="s">
        <v>2099</v>
      </c>
      <c r="L49" s="2" t="s">
        <v>20</v>
      </c>
      <c r="N49" s="21"/>
      <c r="O49" s="21"/>
      <c r="P49" s="21">
        <f t="shared" si="45"/>
        <v>1</v>
      </c>
      <c r="Q49" s="20"/>
      <c r="R49" s="20"/>
      <c r="S49" s="20"/>
      <c r="T49" s="20"/>
      <c r="U49" s="21">
        <f t="shared" si="1"/>
        <v>1</v>
      </c>
      <c r="AA49" s="20">
        <v>1</v>
      </c>
    </row>
    <row r="50" spans="4:27">
      <c r="D50" s="160">
        <v>1</v>
      </c>
      <c r="E50" s="160" t="s">
        <v>1780</v>
      </c>
      <c r="F50" s="160" t="s">
        <v>1061</v>
      </c>
      <c r="G50" s="160"/>
      <c r="H50" s="160" t="s">
        <v>2113</v>
      </c>
      <c r="I50" s="160" t="s">
        <v>1781</v>
      </c>
      <c r="J50" s="160"/>
      <c r="K50" s="160" t="s">
        <v>2113</v>
      </c>
      <c r="L50" s="2" t="s">
        <v>20</v>
      </c>
      <c r="N50" s="21"/>
      <c r="O50" s="21"/>
      <c r="P50" s="21">
        <f t="shared" si="45"/>
        <v>1</v>
      </c>
      <c r="Q50" s="20"/>
      <c r="R50" s="20"/>
      <c r="S50" s="20"/>
      <c r="T50" s="20"/>
      <c r="U50" s="21">
        <f t="shared" si="1"/>
        <v>1</v>
      </c>
      <c r="AA50" s="20">
        <v>1</v>
      </c>
    </row>
    <row r="51" spans="4:27">
      <c r="D51" s="160">
        <v>1</v>
      </c>
      <c r="E51" s="160" t="s">
        <v>1062</v>
      </c>
      <c r="F51" s="160" t="s">
        <v>1063</v>
      </c>
      <c r="G51" s="160"/>
      <c r="H51" s="160" t="s">
        <v>2099</v>
      </c>
      <c r="I51" s="160" t="s">
        <v>1064</v>
      </c>
      <c r="J51" s="160"/>
      <c r="K51" s="160" t="s">
        <v>2099</v>
      </c>
      <c r="L51" s="2" t="s">
        <v>20</v>
      </c>
      <c r="N51" s="21"/>
      <c r="O51" s="21"/>
      <c r="P51" s="21">
        <f t="shared" si="45"/>
        <v>1</v>
      </c>
      <c r="Q51" s="20"/>
      <c r="R51" s="20"/>
      <c r="S51" s="20"/>
      <c r="T51" s="20"/>
      <c r="U51" s="21">
        <f t="shared" si="1"/>
        <v>1</v>
      </c>
      <c r="AA51" s="20">
        <v>1</v>
      </c>
    </row>
    <row r="52" spans="4:27">
      <c r="D52" s="160">
        <v>1</v>
      </c>
      <c r="E52" s="160" t="s">
        <v>1065</v>
      </c>
      <c r="F52" s="160" t="s">
        <v>1066</v>
      </c>
      <c r="G52" s="160"/>
      <c r="H52" s="160" t="s">
        <v>2113</v>
      </c>
      <c r="I52" s="160" t="s">
        <v>2117</v>
      </c>
      <c r="J52" s="160"/>
      <c r="K52" s="160" t="s">
        <v>2113</v>
      </c>
      <c r="L52" s="2" t="s">
        <v>20</v>
      </c>
      <c r="N52" s="21"/>
      <c r="O52" s="21"/>
      <c r="P52" s="21">
        <f t="shared" si="45"/>
        <v>1</v>
      </c>
      <c r="Q52" s="20"/>
      <c r="R52" s="20"/>
      <c r="S52" s="20"/>
      <c r="T52" s="20"/>
      <c r="U52" s="21">
        <f t="shared" si="1"/>
        <v>1</v>
      </c>
      <c r="AA52" s="20">
        <v>1</v>
      </c>
    </row>
    <row r="53" spans="4:27">
      <c r="D53" s="160">
        <v>2</v>
      </c>
      <c r="E53" s="160" t="s">
        <v>1503</v>
      </c>
      <c r="F53" s="160" t="s">
        <v>1059</v>
      </c>
      <c r="G53" s="160"/>
      <c r="H53" s="160" t="s">
        <v>2099</v>
      </c>
      <c r="I53" s="160" t="s">
        <v>1014</v>
      </c>
      <c r="J53" s="160"/>
      <c r="K53" s="160" t="s">
        <v>2099</v>
      </c>
      <c r="L53" s="2" t="s">
        <v>20</v>
      </c>
      <c r="N53" s="21"/>
      <c r="O53" s="21"/>
      <c r="P53" s="21">
        <f t="shared" si="45"/>
        <v>4</v>
      </c>
      <c r="Q53" s="20"/>
      <c r="R53" s="20"/>
      <c r="S53" s="20"/>
      <c r="T53" s="20"/>
      <c r="U53" s="21">
        <f t="shared" si="1"/>
        <v>4</v>
      </c>
      <c r="AA53" s="20">
        <v>2</v>
      </c>
    </row>
    <row r="54" spans="4:27">
      <c r="D54" s="160">
        <v>2</v>
      </c>
      <c r="E54" s="160" t="s">
        <v>1504</v>
      </c>
      <c r="F54" s="160" t="s">
        <v>1059</v>
      </c>
      <c r="G54" s="160"/>
      <c r="H54" s="160" t="s">
        <v>2099</v>
      </c>
      <c r="I54" s="160" t="s">
        <v>1019</v>
      </c>
      <c r="J54" s="160"/>
      <c r="K54" s="160" t="s">
        <v>2099</v>
      </c>
      <c r="L54" s="2" t="s">
        <v>20</v>
      </c>
      <c r="N54" s="21"/>
      <c r="O54" s="21"/>
      <c r="P54" s="21">
        <f t="shared" si="45"/>
        <v>4</v>
      </c>
      <c r="Q54" s="20"/>
      <c r="R54" s="20"/>
      <c r="S54" s="20"/>
      <c r="T54" s="20"/>
      <c r="U54" s="21">
        <f t="shared" si="1"/>
        <v>4</v>
      </c>
      <c r="AA54" s="20">
        <v>2</v>
      </c>
    </row>
    <row r="55" spans="4:27">
      <c r="D55" s="160">
        <v>2</v>
      </c>
      <c r="E55" s="160" t="s">
        <v>1505</v>
      </c>
      <c r="F55" s="160" t="s">
        <v>1059</v>
      </c>
      <c r="G55" s="160"/>
      <c r="H55" s="160" t="s">
        <v>2099</v>
      </c>
      <c r="I55" s="160" t="s">
        <v>1022</v>
      </c>
      <c r="J55" s="160"/>
      <c r="K55" s="160" t="s">
        <v>2099</v>
      </c>
      <c r="L55" s="2" t="s">
        <v>20</v>
      </c>
      <c r="N55" s="21"/>
      <c r="O55" s="21"/>
      <c r="P55" s="21">
        <f t="shared" si="45"/>
        <v>4</v>
      </c>
      <c r="Q55" s="20"/>
      <c r="R55" s="20"/>
      <c r="S55" s="20"/>
      <c r="T55" s="20"/>
      <c r="U55" s="21">
        <f t="shared" si="1"/>
        <v>4</v>
      </c>
      <c r="AA55" s="20">
        <v>2</v>
      </c>
    </row>
    <row r="56" spans="4:27">
      <c r="D56" s="160">
        <v>2</v>
      </c>
      <c r="E56" s="160" t="s">
        <v>1782</v>
      </c>
      <c r="F56" s="160" t="s">
        <v>1779</v>
      </c>
      <c r="G56" s="160"/>
      <c r="H56" s="160" t="s">
        <v>2099</v>
      </c>
      <c r="I56" s="160" t="s">
        <v>1026</v>
      </c>
      <c r="J56" s="160"/>
      <c r="K56" s="160" t="s">
        <v>2099</v>
      </c>
      <c r="L56" s="2" t="s">
        <v>20</v>
      </c>
      <c r="N56" s="21"/>
      <c r="O56" s="21"/>
      <c r="P56" s="21">
        <f t="shared" si="45"/>
        <v>4</v>
      </c>
      <c r="Q56" s="20"/>
      <c r="R56" s="20"/>
      <c r="S56" s="20"/>
      <c r="T56" s="20"/>
      <c r="U56" s="21">
        <f t="shared" si="1"/>
        <v>4</v>
      </c>
      <c r="AA56" s="20">
        <v>2</v>
      </c>
    </row>
    <row r="57" spans="4:27">
      <c r="D57" s="160">
        <v>2</v>
      </c>
      <c r="E57" s="160" t="s">
        <v>1783</v>
      </c>
      <c r="F57" s="160" t="s">
        <v>1779</v>
      </c>
      <c r="G57" s="160"/>
      <c r="H57" s="160" t="s">
        <v>2099</v>
      </c>
      <c r="I57" s="160" t="s">
        <v>1033</v>
      </c>
      <c r="J57" s="160"/>
      <c r="K57" s="160" t="s">
        <v>2099</v>
      </c>
      <c r="L57" s="2" t="s">
        <v>20</v>
      </c>
      <c r="N57" s="21"/>
      <c r="O57" s="21"/>
      <c r="P57" s="21">
        <f t="shared" ref="P57" si="46">U57</f>
        <v>4</v>
      </c>
      <c r="Q57" s="20"/>
      <c r="R57" s="20"/>
      <c r="S57" s="20"/>
      <c r="T57" s="20"/>
      <c r="U57" s="21">
        <f t="shared" ref="U57" si="47">AA57*D57</f>
        <v>4</v>
      </c>
      <c r="AA57" s="20">
        <v>2</v>
      </c>
    </row>
    <row r="58" spans="4:27">
      <c r="D58" s="160">
        <v>2</v>
      </c>
      <c r="E58" s="160" t="s">
        <v>1784</v>
      </c>
      <c r="F58" s="160" t="s">
        <v>1779</v>
      </c>
      <c r="G58" s="160"/>
      <c r="H58" s="160" t="s">
        <v>2099</v>
      </c>
      <c r="I58" s="160" t="s">
        <v>1039</v>
      </c>
      <c r="J58" s="160"/>
      <c r="K58" s="160" t="s">
        <v>2099</v>
      </c>
      <c r="L58" s="2" t="s">
        <v>20</v>
      </c>
      <c r="N58" s="21"/>
      <c r="O58" s="21"/>
      <c r="P58" s="21">
        <f t="shared" si="45"/>
        <v>4</v>
      </c>
      <c r="Q58" s="20"/>
      <c r="R58" s="20"/>
      <c r="S58" s="20"/>
      <c r="T58" s="20"/>
      <c r="U58" s="21">
        <f t="shared" si="1"/>
        <v>4</v>
      </c>
      <c r="AA58" s="20">
        <v>2</v>
      </c>
    </row>
    <row r="59" spans="4:27">
      <c r="D59" s="160">
        <v>2</v>
      </c>
      <c r="E59" s="160" t="s">
        <v>1506</v>
      </c>
      <c r="F59" s="160" t="s">
        <v>1781</v>
      </c>
      <c r="G59" s="160"/>
      <c r="H59" s="160" t="s">
        <v>2113</v>
      </c>
      <c r="I59" s="160" t="s">
        <v>1043</v>
      </c>
      <c r="J59" s="160"/>
      <c r="K59" s="160" t="s">
        <v>2113</v>
      </c>
      <c r="L59" s="2" t="s">
        <v>20</v>
      </c>
      <c r="N59" s="20"/>
      <c r="O59" s="20"/>
      <c r="P59" s="21">
        <f t="shared" si="45"/>
        <v>4</v>
      </c>
      <c r="Q59" s="20"/>
      <c r="R59" s="20"/>
      <c r="S59" s="20"/>
      <c r="T59" s="20"/>
      <c r="U59" s="21">
        <f t="shared" si="1"/>
        <v>4</v>
      </c>
      <c r="AA59" s="20">
        <v>2</v>
      </c>
    </row>
    <row r="60" spans="4:27">
      <c r="D60" s="160">
        <v>2</v>
      </c>
      <c r="E60" s="160" t="s">
        <v>1507</v>
      </c>
      <c r="F60" s="160" t="s">
        <v>1781</v>
      </c>
      <c r="G60" s="160"/>
      <c r="H60" s="160" t="s">
        <v>2113</v>
      </c>
      <c r="I60" s="160" t="s">
        <v>1048</v>
      </c>
      <c r="J60" s="160"/>
      <c r="K60" s="160" t="s">
        <v>2113</v>
      </c>
      <c r="L60" s="2" t="s">
        <v>20</v>
      </c>
      <c r="N60" s="20"/>
      <c r="O60" s="20"/>
      <c r="P60" s="21">
        <f t="shared" si="45"/>
        <v>4</v>
      </c>
      <c r="Q60" s="20"/>
      <c r="R60" s="20"/>
      <c r="S60" s="20"/>
      <c r="T60" s="20"/>
      <c r="U60" s="21">
        <f t="shared" si="1"/>
        <v>4</v>
      </c>
      <c r="AA60" s="20">
        <v>2</v>
      </c>
    </row>
    <row r="61" spans="4:27">
      <c r="D61" s="160">
        <v>3</v>
      </c>
      <c r="E61" s="160" t="s">
        <v>1785</v>
      </c>
      <c r="F61" s="160" t="s">
        <v>1781</v>
      </c>
      <c r="G61" s="160"/>
      <c r="H61" s="160" t="s">
        <v>2113</v>
      </c>
      <c r="I61" s="160" t="s">
        <v>1104</v>
      </c>
      <c r="J61" s="160"/>
      <c r="K61" s="160" t="s">
        <v>2113</v>
      </c>
      <c r="L61" s="2" t="s">
        <v>20</v>
      </c>
      <c r="N61" s="20"/>
      <c r="O61" s="20"/>
      <c r="P61" s="21">
        <f t="shared" ref="P61" si="48">U61</f>
        <v>6</v>
      </c>
      <c r="Q61" s="20"/>
      <c r="R61" s="20"/>
      <c r="S61" s="20"/>
      <c r="T61" s="20"/>
      <c r="U61" s="21">
        <f t="shared" ref="U61" si="49">AA61*D61</f>
        <v>6</v>
      </c>
      <c r="AA61" s="20">
        <v>2</v>
      </c>
    </row>
    <row r="62" spans="4:27">
      <c r="L62" s="18" t="s">
        <v>1113</v>
      </c>
      <c r="M62" s="3">
        <f t="shared" ref="M62:U62" si="50">SUMIF($L$6:$L$61,$L$62,M6:M61)</f>
        <v>72</v>
      </c>
      <c r="N62" s="3">
        <f t="shared" si="50"/>
        <v>677</v>
      </c>
      <c r="O62" s="3">
        <f t="shared" si="50"/>
        <v>1226</v>
      </c>
      <c r="P62" s="3">
        <f t="shared" si="50"/>
        <v>440</v>
      </c>
      <c r="Q62" s="3">
        <f t="shared" si="50"/>
        <v>0</v>
      </c>
      <c r="R62" s="3">
        <f t="shared" si="50"/>
        <v>0</v>
      </c>
      <c r="S62" s="3">
        <f t="shared" si="50"/>
        <v>0</v>
      </c>
      <c r="T62" s="3">
        <f t="shared" si="50"/>
        <v>0</v>
      </c>
      <c r="U62" s="178">
        <f t="shared" si="50"/>
        <v>2415</v>
      </c>
      <c r="V62" s="39"/>
    </row>
    <row r="63" spans="4:27">
      <c r="L63" s="18" t="s">
        <v>20</v>
      </c>
      <c r="M63" s="3">
        <f t="shared" ref="M63:U63" si="51">SUMIF($L$6:$L$61,$L$63,M6:M61)</f>
        <v>24</v>
      </c>
      <c r="N63" s="3">
        <f t="shared" si="51"/>
        <v>196</v>
      </c>
      <c r="O63" s="3">
        <f t="shared" si="51"/>
        <v>279</v>
      </c>
      <c r="P63" s="3">
        <f t="shared" si="51"/>
        <v>171</v>
      </c>
      <c r="Q63" s="3">
        <f t="shared" si="51"/>
        <v>0</v>
      </c>
      <c r="R63" s="3">
        <f t="shared" si="51"/>
        <v>0</v>
      </c>
      <c r="S63" s="3">
        <f t="shared" si="51"/>
        <v>0</v>
      </c>
      <c r="T63" s="3">
        <f t="shared" si="51"/>
        <v>0</v>
      </c>
      <c r="U63" s="178">
        <f t="shared" si="51"/>
        <v>670</v>
      </c>
      <c r="V63" s="39"/>
    </row>
    <row r="64" spans="4:27">
      <c r="L64" s="18" t="s">
        <v>1080</v>
      </c>
      <c r="M64" s="3">
        <f t="shared" ref="M64:U64" si="52">SUMIF($L$6:$L$61,$L$64,M6:M61)</f>
        <v>4</v>
      </c>
      <c r="N64" s="3">
        <f t="shared" si="52"/>
        <v>41</v>
      </c>
      <c r="O64" s="3">
        <f t="shared" si="52"/>
        <v>141</v>
      </c>
      <c r="P64" s="3">
        <f t="shared" si="52"/>
        <v>24</v>
      </c>
      <c r="Q64" s="3">
        <f t="shared" si="52"/>
        <v>0</v>
      </c>
      <c r="R64" s="3">
        <f t="shared" si="52"/>
        <v>0</v>
      </c>
      <c r="S64" s="3">
        <f t="shared" si="52"/>
        <v>0</v>
      </c>
      <c r="T64" s="3">
        <f t="shared" si="52"/>
        <v>0</v>
      </c>
      <c r="U64" s="178">
        <f t="shared" si="52"/>
        <v>210</v>
      </c>
      <c r="V64" s="39"/>
    </row>
    <row r="65" spans="1:27" ht="25.5">
      <c r="L65" s="123" t="s">
        <v>1595</v>
      </c>
      <c r="M65" s="3">
        <f t="shared" ref="M65:U65" si="53">SUMIF($L$6:$L$61,$L$65,M6:M61)</f>
        <v>0</v>
      </c>
      <c r="N65" s="3">
        <f t="shared" si="53"/>
        <v>0</v>
      </c>
      <c r="O65" s="3">
        <f t="shared" si="53"/>
        <v>0</v>
      </c>
      <c r="P65" s="3">
        <f t="shared" si="53"/>
        <v>25</v>
      </c>
      <c r="Q65" s="3">
        <f t="shared" si="53"/>
        <v>0</v>
      </c>
      <c r="R65" s="3">
        <f t="shared" si="53"/>
        <v>0</v>
      </c>
      <c r="S65" s="3">
        <f t="shared" si="53"/>
        <v>0</v>
      </c>
      <c r="T65" s="3">
        <f t="shared" si="53"/>
        <v>0</v>
      </c>
      <c r="U65" s="178">
        <f t="shared" si="53"/>
        <v>25</v>
      </c>
      <c r="V65" s="39"/>
    </row>
    <row r="66" spans="1:27">
      <c r="L66" s="55"/>
      <c r="M66" s="38"/>
      <c r="N66" s="49">
        <f>SUM(N63:N65)</f>
        <v>237</v>
      </c>
      <c r="O66" s="38"/>
      <c r="P66" s="38"/>
      <c r="Q66" s="38"/>
      <c r="R66" s="38"/>
      <c r="S66" s="38"/>
      <c r="T66" s="38"/>
      <c r="U66" s="38"/>
    </row>
    <row r="67" spans="1:27">
      <c r="L67" s="55"/>
      <c r="M67" s="38"/>
      <c r="N67" s="38"/>
      <c r="O67" s="38"/>
      <c r="P67" s="38"/>
      <c r="Q67" s="38"/>
      <c r="R67" s="38"/>
      <c r="S67" s="38"/>
      <c r="T67" s="38"/>
      <c r="U67" s="38"/>
    </row>
    <row r="68" spans="1:27">
      <c r="L68" s="55"/>
      <c r="M68" s="38"/>
      <c r="N68" s="38"/>
      <c r="O68" s="38"/>
      <c r="P68" s="38"/>
      <c r="Q68" s="38"/>
      <c r="R68" s="38"/>
      <c r="S68" s="38"/>
      <c r="T68" s="38"/>
      <c r="U68" s="38"/>
    </row>
    <row r="69" spans="1:27">
      <c r="L69" s="55"/>
      <c r="M69" s="38"/>
      <c r="N69" s="38"/>
      <c r="O69" s="38"/>
      <c r="P69" s="38"/>
      <c r="Q69" s="38"/>
      <c r="R69" s="38"/>
      <c r="S69" s="38"/>
      <c r="T69" s="38"/>
      <c r="U69" s="38"/>
    </row>
    <row r="70" spans="1:27">
      <c r="L70" s="55"/>
      <c r="M70" s="38"/>
      <c r="N70" s="38"/>
      <c r="O70" s="38"/>
      <c r="P70" s="38"/>
      <c r="Q70" s="38"/>
      <c r="R70" s="38"/>
      <c r="S70" s="38"/>
      <c r="T70" s="38"/>
      <c r="U70" s="38"/>
    </row>
    <row r="71" spans="1:27">
      <c r="L71" s="55"/>
      <c r="M71" s="38"/>
      <c r="N71" s="38"/>
      <c r="O71" s="38"/>
      <c r="P71" s="38"/>
      <c r="Q71" s="38"/>
      <c r="R71" s="38"/>
      <c r="S71" s="38"/>
      <c r="T71" s="38"/>
      <c r="U71" s="38"/>
    </row>
    <row r="72" spans="1:27">
      <c r="B72">
        <f>SUM(B6:B70)</f>
        <v>6</v>
      </c>
      <c r="C72">
        <f>SUM(C6:C70)</f>
        <v>4</v>
      </c>
      <c r="D72" s="169">
        <f>SUM(D6:D61)</f>
        <v>108</v>
      </c>
      <c r="L72" s="38"/>
      <c r="M72" s="38"/>
      <c r="N72" s="38"/>
      <c r="O72" s="38"/>
      <c r="P72" s="38"/>
      <c r="Q72" s="38"/>
      <c r="R72" s="38"/>
      <c r="S72" s="38"/>
      <c r="T72" s="38"/>
      <c r="U72" s="38"/>
    </row>
    <row r="74" spans="1:27">
      <c r="A74" t="s">
        <v>1109</v>
      </c>
      <c r="D74" s="169">
        <f>D72*2+SUM(D6:D43)</f>
        <v>288</v>
      </c>
    </row>
    <row r="75" spans="1:27">
      <c r="A75" t="s">
        <v>1110</v>
      </c>
      <c r="D75" t="e">
        <f>(SUM(D6,D8,D10,D12,D14,D16,D18,D20,D22,D24,D26,D28,#REF!,D30,D32,D34,D36,D38,D40,D42))*2</f>
        <v>#REF!</v>
      </c>
    </row>
    <row r="78" spans="1:27" ht="45">
      <c r="A78" s="132" t="s">
        <v>1794</v>
      </c>
      <c r="D78">
        <f>(SUM(D6,D8,D10,D12,D14,D16,D18,D20,D22,D24,D26,D28,D30,D32,D34,D36,D38,D40,D42,D44:D45)*4)+(SUM(D7,D9,D11,D13,D15,D17,D19,D21,D23,D25,D27,D29,D31,D33,D35,D37,D39,D41,D43))+(SUM(D46:D47))+(SUM(D48:D61)*2)</f>
        <v>297</v>
      </c>
    </row>
    <row r="79" spans="1:27" ht="90">
      <c r="A79" s="132" t="s">
        <v>2125</v>
      </c>
      <c r="D79" s="184" t="e">
        <f>(SUM(#REF!))*2</f>
        <v>#REF!</v>
      </c>
      <c r="G79" s="64"/>
      <c r="AA79"/>
    </row>
  </sheetData>
  <mergeCells count="29">
    <mergeCell ref="M1:T2"/>
    <mergeCell ref="U1:U4"/>
    <mergeCell ref="F3:F4"/>
    <mergeCell ref="G3:G4"/>
    <mergeCell ref="H3:H4"/>
    <mergeCell ref="I3:I4"/>
    <mergeCell ref="J3:J4"/>
    <mergeCell ref="R3:R4"/>
    <mergeCell ref="S3:S4"/>
    <mergeCell ref="T3:T4"/>
    <mergeCell ref="K3:K4"/>
    <mergeCell ref="M3:M4"/>
    <mergeCell ref="N3:N4"/>
    <mergeCell ref="O3:O4"/>
    <mergeCell ref="P3:P4"/>
    <mergeCell ref="Q3:Q4"/>
    <mergeCell ref="I1:K2"/>
    <mergeCell ref="L1:L4"/>
    <mergeCell ref="F1:H2"/>
    <mergeCell ref="B42:B43"/>
    <mergeCell ref="B38:B39"/>
    <mergeCell ref="C38:C39"/>
    <mergeCell ref="B30:B31"/>
    <mergeCell ref="C30:C31"/>
    <mergeCell ref="C26:C27"/>
    <mergeCell ref="C24:C25"/>
    <mergeCell ref="B18:B19"/>
    <mergeCell ref="C8:C9"/>
    <mergeCell ref="B24:B25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K1051"/>
  <sheetViews>
    <sheetView tabSelected="1" zoomScale="90" zoomScaleNormal="90" workbookViewId="0">
      <pane ySplit="1" topLeftCell="A1033" activePane="bottomLeft" state="frozen"/>
      <selection pane="bottomLeft" activeCell="C1058" sqref="C1058"/>
    </sheetView>
  </sheetViews>
  <sheetFormatPr defaultRowHeight="15"/>
  <cols>
    <col min="1" max="1" width="9.140625" style="70" customWidth="1"/>
    <col min="2" max="2" width="8.5703125" style="149" customWidth="1"/>
    <col min="3" max="3" width="89.5703125" style="70" customWidth="1"/>
    <col min="4" max="4" width="31.85546875" style="70" customWidth="1"/>
    <col min="5" max="5" width="16.140625" style="70" customWidth="1"/>
    <col min="6" max="6" width="26.7109375" style="70" customWidth="1"/>
    <col min="7" max="7" width="14.7109375" style="70" customWidth="1"/>
    <col min="8" max="8" width="20.28515625" style="70" customWidth="1"/>
    <col min="9" max="9" width="8.28515625" style="70" bestFit="1" customWidth="1"/>
    <col min="10" max="10" width="44.28515625" style="70" customWidth="1"/>
    <col min="11" max="11" width="19.140625" customWidth="1"/>
  </cols>
  <sheetData>
    <row r="1" spans="1:11" s="41" customFormat="1" ht="51">
      <c r="A1" s="194" t="s">
        <v>2227</v>
      </c>
      <c r="B1" s="231"/>
      <c r="C1" s="232" t="s">
        <v>2331</v>
      </c>
      <c r="D1" s="195" t="s">
        <v>2332</v>
      </c>
      <c r="E1" s="196" t="s">
        <v>2333</v>
      </c>
      <c r="F1" s="197" t="s">
        <v>2228</v>
      </c>
      <c r="G1" s="196" t="s">
        <v>2334</v>
      </c>
      <c r="H1" s="194" t="s">
        <v>2229</v>
      </c>
      <c r="I1" s="196" t="s">
        <v>2335</v>
      </c>
      <c r="J1" s="197" t="s">
        <v>2336</v>
      </c>
    </row>
    <row r="2" spans="1:11" s="203" customFormat="1">
      <c r="A2" s="200"/>
      <c r="B2" s="201"/>
      <c r="C2" s="200"/>
      <c r="D2" s="202" t="s">
        <v>14</v>
      </c>
      <c r="E2" s="200"/>
      <c r="F2" s="200"/>
      <c r="G2" s="200"/>
      <c r="H2" s="200"/>
      <c r="I2" s="200"/>
      <c r="J2" s="200"/>
    </row>
    <row r="3" spans="1:11" s="206" customFormat="1" ht="43.5">
      <c r="A3" s="204" t="s">
        <v>2230</v>
      </c>
      <c r="B3" s="205" t="s">
        <v>2341</v>
      </c>
      <c r="C3" s="204" t="s">
        <v>2342</v>
      </c>
      <c r="D3" s="204" t="s">
        <v>2231</v>
      </c>
      <c r="E3" s="204"/>
      <c r="F3" s="204" t="s">
        <v>2232</v>
      </c>
      <c r="G3" s="204" t="s">
        <v>1550</v>
      </c>
      <c r="H3" s="204">
        <v>2</v>
      </c>
      <c r="I3" s="204"/>
      <c r="J3" s="204"/>
    </row>
    <row r="4" spans="1:11" s="206" customFormat="1">
      <c r="A4" s="204"/>
      <c r="B4" s="205" t="s">
        <v>2343</v>
      </c>
      <c r="C4" s="204" t="s">
        <v>2233</v>
      </c>
      <c r="D4" s="204" t="s">
        <v>2234</v>
      </c>
      <c r="E4" s="204"/>
      <c r="F4" s="204" t="s">
        <v>2235</v>
      </c>
      <c r="G4" s="204" t="s">
        <v>1550</v>
      </c>
      <c r="H4" s="204">
        <v>2</v>
      </c>
      <c r="I4" s="204"/>
      <c r="J4" s="204"/>
    </row>
    <row r="5" spans="1:11" s="209" customFormat="1">
      <c r="A5" s="207" t="s">
        <v>2118</v>
      </c>
      <c r="B5" s="208" t="s">
        <v>2344</v>
      </c>
      <c r="C5" s="207" t="s">
        <v>2236</v>
      </c>
      <c r="D5" s="207"/>
      <c r="E5" s="207"/>
      <c r="F5" s="207"/>
      <c r="G5" s="207" t="s">
        <v>2237</v>
      </c>
      <c r="H5" s="207">
        <v>25</v>
      </c>
      <c r="I5" s="207"/>
      <c r="J5" s="207"/>
    </row>
    <row r="6" spans="1:11" s="206" customFormat="1" ht="57.75">
      <c r="A6" s="204"/>
      <c r="B6" s="208" t="s">
        <v>2345</v>
      </c>
      <c r="C6" s="204" t="s">
        <v>2346</v>
      </c>
      <c r="D6" s="204" t="s">
        <v>2238</v>
      </c>
      <c r="E6" s="204"/>
      <c r="F6" s="204" t="s">
        <v>2232</v>
      </c>
      <c r="G6" s="204" t="s">
        <v>1550</v>
      </c>
      <c r="H6" s="204">
        <v>25</v>
      </c>
      <c r="I6" s="204"/>
      <c r="J6" s="204"/>
    </row>
    <row r="7" spans="1:11" s="206" customFormat="1" ht="28.5">
      <c r="A7" s="204"/>
      <c r="B7" s="208" t="s">
        <v>2347</v>
      </c>
      <c r="C7" s="204" t="s">
        <v>2240</v>
      </c>
      <c r="D7" s="204" t="s">
        <v>2241</v>
      </c>
      <c r="E7" s="204"/>
      <c r="F7" s="204" t="s">
        <v>2232</v>
      </c>
      <c r="G7" s="204" t="s">
        <v>1550</v>
      </c>
      <c r="H7" s="204">
        <v>25</v>
      </c>
      <c r="I7" s="204"/>
      <c r="J7" s="204"/>
    </row>
    <row r="8" spans="1:11" s="206" customFormat="1">
      <c r="A8" s="204"/>
      <c r="B8" s="208" t="s">
        <v>2348</v>
      </c>
      <c r="C8" s="204" t="s">
        <v>2233</v>
      </c>
      <c r="D8" s="204" t="s">
        <v>2234</v>
      </c>
      <c r="E8" s="204"/>
      <c r="F8" s="204" t="s">
        <v>2235</v>
      </c>
      <c r="G8" s="204" t="s">
        <v>1550</v>
      </c>
      <c r="H8" s="204">
        <v>25</v>
      </c>
      <c r="I8" s="204"/>
      <c r="J8" s="204"/>
    </row>
    <row r="9" spans="1:11" s="206" customFormat="1">
      <c r="A9" s="204" t="s">
        <v>2120</v>
      </c>
      <c r="B9" s="205" t="s">
        <v>2349</v>
      </c>
      <c r="C9" s="204" t="s">
        <v>2350</v>
      </c>
      <c r="D9" s="204" t="s">
        <v>2242</v>
      </c>
      <c r="E9" s="204"/>
      <c r="F9" s="204" t="s">
        <v>2243</v>
      </c>
      <c r="G9" s="204" t="s">
        <v>1550</v>
      </c>
      <c r="H9" s="204">
        <v>10</v>
      </c>
      <c r="I9" s="204"/>
      <c r="J9" s="204"/>
    </row>
    <row r="10" spans="1:11" s="206" customFormat="1">
      <c r="A10" s="204" t="s">
        <v>2244</v>
      </c>
      <c r="B10" s="205" t="s">
        <v>2351</v>
      </c>
      <c r="C10" s="204" t="s">
        <v>2245</v>
      </c>
      <c r="D10" s="204" t="s">
        <v>2246</v>
      </c>
      <c r="E10" s="204"/>
      <c r="F10" s="204" t="s">
        <v>2247</v>
      </c>
      <c r="G10" s="204" t="s">
        <v>1550</v>
      </c>
      <c r="H10" s="204">
        <v>10</v>
      </c>
      <c r="I10" s="204"/>
      <c r="J10" s="204"/>
    </row>
    <row r="11" spans="1:11" s="206" customFormat="1">
      <c r="A11" s="204"/>
      <c r="B11" s="205" t="s">
        <v>2352</v>
      </c>
      <c r="C11" s="204" t="s">
        <v>2248</v>
      </c>
      <c r="D11" s="204" t="s">
        <v>2328</v>
      </c>
      <c r="E11" s="204"/>
      <c r="F11" s="204" t="s">
        <v>2247</v>
      </c>
      <c r="G11" s="204" t="s">
        <v>1550</v>
      </c>
      <c r="H11" s="204">
        <v>2</v>
      </c>
      <c r="I11" s="204"/>
      <c r="J11" s="204" t="s">
        <v>2329</v>
      </c>
    </row>
    <row r="12" spans="1:11" s="213" customFormat="1">
      <c r="A12" s="322"/>
      <c r="B12" s="323" t="s">
        <v>2353</v>
      </c>
      <c r="C12" s="322" t="s">
        <v>2249</v>
      </c>
      <c r="D12" s="322" t="s">
        <v>1787</v>
      </c>
      <c r="E12" s="322"/>
      <c r="F12" s="322" t="s">
        <v>2250</v>
      </c>
      <c r="G12" s="322" t="s">
        <v>1550</v>
      </c>
      <c r="H12" s="322">
        <v>1</v>
      </c>
      <c r="I12" s="322"/>
      <c r="J12" s="322"/>
      <c r="K12" s="212"/>
    </row>
    <row r="13" spans="1:11" s="209" customFormat="1">
      <c r="A13" s="207" t="s">
        <v>2251</v>
      </c>
      <c r="B13" s="208" t="s">
        <v>2354</v>
      </c>
      <c r="C13" s="207" t="s">
        <v>2252</v>
      </c>
      <c r="D13" s="207"/>
      <c r="E13" s="207"/>
      <c r="F13" s="207"/>
      <c r="G13" s="207" t="s">
        <v>2237</v>
      </c>
      <c r="H13" s="207">
        <v>1</v>
      </c>
      <c r="I13" s="207"/>
      <c r="J13" s="207"/>
    </row>
    <row r="14" spans="1:11" s="206" customFormat="1">
      <c r="A14" s="204"/>
      <c r="B14" s="208" t="s">
        <v>2355</v>
      </c>
      <c r="C14" s="204" t="s">
        <v>2327</v>
      </c>
      <c r="D14" s="204" t="s">
        <v>2253</v>
      </c>
      <c r="E14" s="204"/>
      <c r="F14" s="204" t="s">
        <v>2254</v>
      </c>
      <c r="G14" s="204" t="s">
        <v>1550</v>
      </c>
      <c r="H14" s="204">
        <v>1</v>
      </c>
      <c r="I14" s="204"/>
      <c r="J14" s="204"/>
    </row>
    <row r="15" spans="1:11" s="209" customFormat="1">
      <c r="A15" s="207" t="s">
        <v>2255</v>
      </c>
      <c r="B15" s="208" t="s">
        <v>2356</v>
      </c>
      <c r="C15" s="207" t="s">
        <v>2256</v>
      </c>
      <c r="D15" s="207"/>
      <c r="E15" s="207"/>
      <c r="F15" s="207"/>
      <c r="G15" s="207" t="s">
        <v>2237</v>
      </c>
      <c r="H15" s="207">
        <v>41</v>
      </c>
      <c r="I15" s="207"/>
      <c r="J15" s="207"/>
    </row>
    <row r="16" spans="1:11" s="206" customFormat="1">
      <c r="A16" s="204"/>
      <c r="B16" s="208" t="s">
        <v>2357</v>
      </c>
      <c r="C16" s="204" t="s">
        <v>2327</v>
      </c>
      <c r="D16" s="204" t="s">
        <v>2253</v>
      </c>
      <c r="E16" s="204"/>
      <c r="F16" s="204" t="s">
        <v>2254</v>
      </c>
      <c r="G16" s="204" t="s">
        <v>1550</v>
      </c>
      <c r="H16" s="204">
        <v>82</v>
      </c>
      <c r="I16" s="204"/>
      <c r="J16" s="204"/>
    </row>
    <row r="17" spans="1:10" s="206" customFormat="1">
      <c r="A17" s="204"/>
      <c r="B17" s="208" t="s">
        <v>2358</v>
      </c>
      <c r="C17" s="204" t="s">
        <v>2359</v>
      </c>
      <c r="D17" s="204" t="s">
        <v>2257</v>
      </c>
      <c r="E17" s="204"/>
      <c r="F17" s="204" t="s">
        <v>2258</v>
      </c>
      <c r="G17" s="204" t="s">
        <v>1550</v>
      </c>
      <c r="H17" s="204">
        <v>41</v>
      </c>
      <c r="I17" s="204"/>
      <c r="J17" s="204"/>
    </row>
    <row r="18" spans="1:10" s="209" customFormat="1">
      <c r="A18" s="207" t="s">
        <v>2259</v>
      </c>
      <c r="B18" s="208" t="s">
        <v>2361</v>
      </c>
      <c r="C18" s="207" t="s">
        <v>2260</v>
      </c>
      <c r="D18" s="207"/>
      <c r="E18" s="207"/>
      <c r="F18" s="207"/>
      <c r="G18" s="207" t="s">
        <v>2237</v>
      </c>
      <c r="H18" s="207">
        <v>1</v>
      </c>
      <c r="I18" s="207"/>
      <c r="J18" s="207"/>
    </row>
    <row r="19" spans="1:10" s="206" customFormat="1" ht="28.5">
      <c r="A19" s="204"/>
      <c r="B19" s="208" t="s">
        <v>2362</v>
      </c>
      <c r="C19" s="204" t="s">
        <v>2407</v>
      </c>
      <c r="D19" s="204" t="s">
        <v>2261</v>
      </c>
      <c r="E19" s="204"/>
      <c r="F19" s="204" t="s">
        <v>2340</v>
      </c>
      <c r="G19" s="204" t="s">
        <v>1550</v>
      </c>
      <c r="H19" s="204">
        <v>1</v>
      </c>
      <c r="I19" s="204"/>
      <c r="J19" s="204"/>
    </row>
    <row r="20" spans="1:10" s="206" customFormat="1">
      <c r="A20" s="204"/>
      <c r="B20" s="208" t="s">
        <v>2363</v>
      </c>
      <c r="C20" s="204" t="s">
        <v>2327</v>
      </c>
      <c r="D20" s="204" t="s">
        <v>2253</v>
      </c>
      <c r="E20" s="204"/>
      <c r="F20" s="204" t="s">
        <v>2254</v>
      </c>
      <c r="G20" s="204" t="s">
        <v>1550</v>
      </c>
      <c r="H20" s="204">
        <v>2</v>
      </c>
      <c r="I20" s="204"/>
      <c r="J20" s="204"/>
    </row>
    <row r="21" spans="1:10" s="206" customFormat="1">
      <c r="A21" s="204"/>
      <c r="B21" s="208" t="s">
        <v>2364</v>
      </c>
      <c r="C21" s="204" t="s">
        <v>2359</v>
      </c>
      <c r="D21" s="204" t="s">
        <v>2257</v>
      </c>
      <c r="E21" s="204"/>
      <c r="F21" s="204" t="s">
        <v>2258</v>
      </c>
      <c r="G21" s="204" t="s">
        <v>1550</v>
      </c>
      <c r="H21" s="204">
        <v>1</v>
      </c>
      <c r="I21" s="204"/>
      <c r="J21" s="204"/>
    </row>
    <row r="22" spans="1:10" s="209" customFormat="1">
      <c r="A22" s="207" t="s">
        <v>2262</v>
      </c>
      <c r="B22" s="208" t="s">
        <v>2365</v>
      </c>
      <c r="C22" s="207" t="s">
        <v>2263</v>
      </c>
      <c r="D22" s="207"/>
      <c r="E22" s="207"/>
      <c r="F22" s="207"/>
      <c r="G22" s="207" t="s">
        <v>2237</v>
      </c>
      <c r="H22" s="207">
        <v>4</v>
      </c>
      <c r="I22" s="207"/>
      <c r="J22" s="207"/>
    </row>
    <row r="23" spans="1:10" s="206" customFormat="1">
      <c r="A23" s="204"/>
      <c r="B23" s="208" t="s">
        <v>2366</v>
      </c>
      <c r="C23" s="204" t="s">
        <v>2327</v>
      </c>
      <c r="D23" s="204" t="s">
        <v>2253</v>
      </c>
      <c r="E23" s="204"/>
      <c r="F23" s="204" t="s">
        <v>2254</v>
      </c>
      <c r="G23" s="204" t="s">
        <v>1550</v>
      </c>
      <c r="H23" s="204">
        <v>4</v>
      </c>
      <c r="I23" s="204"/>
      <c r="J23" s="204"/>
    </row>
    <row r="24" spans="1:10" s="206" customFormat="1">
      <c r="A24" s="204"/>
      <c r="B24" s="205"/>
      <c r="C24" s="214" t="s">
        <v>2264</v>
      </c>
      <c r="D24" s="204"/>
      <c r="E24" s="204"/>
      <c r="F24" s="204"/>
      <c r="G24" s="204"/>
      <c r="H24" s="204"/>
      <c r="I24" s="204"/>
      <c r="J24" s="204"/>
    </row>
    <row r="25" spans="1:10" s="206" customFormat="1">
      <c r="A25" s="204"/>
      <c r="B25" s="205" t="s">
        <v>2341</v>
      </c>
      <c r="C25" s="215" t="s">
        <v>2265</v>
      </c>
      <c r="D25" s="215" t="s">
        <v>1113</v>
      </c>
      <c r="E25" s="204"/>
      <c r="F25" s="204" t="s">
        <v>2266</v>
      </c>
      <c r="G25" s="204" t="s">
        <v>1077</v>
      </c>
      <c r="H25" s="216">
        <f>'-3'!S139</f>
        <v>10410</v>
      </c>
      <c r="I25" s="204"/>
      <c r="J25" s="204" t="s">
        <v>2329</v>
      </c>
    </row>
    <row r="26" spans="1:10" s="206" customFormat="1">
      <c r="A26" s="204"/>
      <c r="B26" s="205" t="s">
        <v>2343</v>
      </c>
      <c r="C26" s="215" t="s">
        <v>2267</v>
      </c>
      <c r="D26" s="215" t="s">
        <v>20</v>
      </c>
      <c r="E26" s="204"/>
      <c r="F26" s="204" t="s">
        <v>2268</v>
      </c>
      <c r="G26" s="204" t="s">
        <v>1077</v>
      </c>
      <c r="H26" s="216">
        <f>'-3'!S140</f>
        <v>1050</v>
      </c>
      <c r="I26" s="204"/>
      <c r="J26" s="204" t="s">
        <v>2329</v>
      </c>
    </row>
    <row r="27" spans="1:10" s="206" customFormat="1">
      <c r="A27" s="204"/>
      <c r="B27" s="205" t="s">
        <v>2344</v>
      </c>
      <c r="C27" s="215" t="s">
        <v>2267</v>
      </c>
      <c r="D27" s="215" t="s">
        <v>1080</v>
      </c>
      <c r="E27" s="204"/>
      <c r="F27" s="204" t="s">
        <v>2268</v>
      </c>
      <c r="G27" s="204" t="s">
        <v>1077</v>
      </c>
      <c r="H27" s="216">
        <f>'-3'!S141</f>
        <v>2710</v>
      </c>
      <c r="I27" s="204"/>
      <c r="J27" s="204" t="s">
        <v>2329</v>
      </c>
    </row>
    <row r="28" spans="1:10" s="206" customFormat="1">
      <c r="A28" s="204"/>
      <c r="B28" s="205" t="s">
        <v>2367</v>
      </c>
      <c r="C28" s="215" t="s">
        <v>2269</v>
      </c>
      <c r="D28" s="215" t="s">
        <v>1595</v>
      </c>
      <c r="E28" s="204"/>
      <c r="F28" s="217" t="s">
        <v>2270</v>
      </c>
      <c r="G28" s="204" t="s">
        <v>1077</v>
      </c>
      <c r="H28" s="216">
        <f>'-3'!S142</f>
        <v>50</v>
      </c>
      <c r="I28" s="204"/>
      <c r="J28" s="204"/>
    </row>
    <row r="29" spans="1:10" s="206" customFormat="1">
      <c r="A29" s="204"/>
      <c r="B29" s="205"/>
      <c r="C29" s="214" t="s">
        <v>2271</v>
      </c>
      <c r="D29" s="204"/>
      <c r="E29" s="204"/>
      <c r="F29" s="204"/>
      <c r="G29" s="218"/>
      <c r="H29" s="204"/>
      <c r="I29" s="204"/>
      <c r="J29" s="204"/>
    </row>
    <row r="30" spans="1:10" s="206" customFormat="1">
      <c r="A30" s="204"/>
      <c r="B30" s="205" t="s">
        <v>2349</v>
      </c>
      <c r="C30" s="215" t="s">
        <v>2272</v>
      </c>
      <c r="D30" s="215" t="s">
        <v>2273</v>
      </c>
      <c r="E30" s="215"/>
      <c r="F30" s="215" t="s">
        <v>2274</v>
      </c>
      <c r="G30" s="215" t="s">
        <v>1550</v>
      </c>
      <c r="H30" s="204">
        <f>H13+H15+H18+H22+H12</f>
        <v>48</v>
      </c>
      <c r="I30" s="204"/>
      <c r="J30" s="204"/>
    </row>
    <row r="31" spans="1:10" s="206" customFormat="1">
      <c r="A31" s="204"/>
      <c r="B31" s="205" t="s">
        <v>2368</v>
      </c>
      <c r="C31" s="215" t="s">
        <v>2275</v>
      </c>
      <c r="D31" s="215" t="s">
        <v>2276</v>
      </c>
      <c r="E31" s="215"/>
      <c r="F31" s="215" t="s">
        <v>2277</v>
      </c>
      <c r="G31" s="215" t="s">
        <v>1550</v>
      </c>
      <c r="H31" s="204">
        <f>H30</f>
        <v>48</v>
      </c>
      <c r="I31" s="204"/>
      <c r="J31" s="204"/>
    </row>
    <row r="32" spans="1:10" s="206" customFormat="1">
      <c r="A32" s="204"/>
      <c r="B32" s="205" t="s">
        <v>2351</v>
      </c>
      <c r="C32" s="215" t="s">
        <v>2278</v>
      </c>
      <c r="D32" s="215" t="s">
        <v>2279</v>
      </c>
      <c r="E32" s="215"/>
      <c r="F32" s="215" t="s">
        <v>2280</v>
      </c>
      <c r="G32" s="215" t="s">
        <v>1550</v>
      </c>
      <c r="H32" s="204">
        <f>H30</f>
        <v>48</v>
      </c>
      <c r="I32" s="204"/>
      <c r="J32" s="204"/>
    </row>
    <row r="33" spans="1:11" s="206" customFormat="1" ht="28.5">
      <c r="A33" s="204"/>
      <c r="B33" s="205" t="s">
        <v>2353</v>
      </c>
      <c r="C33" s="215" t="s">
        <v>2281</v>
      </c>
      <c r="D33" s="215">
        <v>91920</v>
      </c>
      <c r="E33" s="215"/>
      <c r="F33" s="204" t="s">
        <v>2277</v>
      </c>
      <c r="G33" s="215" t="s">
        <v>1077</v>
      </c>
      <c r="H33" s="204">
        <v>520</v>
      </c>
      <c r="I33" s="204"/>
      <c r="J33" s="204" t="s">
        <v>2329</v>
      </c>
    </row>
    <row r="34" spans="1:11" s="206" customFormat="1">
      <c r="A34" s="204"/>
      <c r="B34" s="205" t="s">
        <v>2354</v>
      </c>
      <c r="C34" s="215" t="s">
        <v>2282</v>
      </c>
      <c r="D34" s="215" t="s">
        <v>2283</v>
      </c>
      <c r="E34" s="215"/>
      <c r="F34" s="215"/>
      <c r="G34" s="215" t="s">
        <v>1550</v>
      </c>
      <c r="H34" s="204">
        <v>900</v>
      </c>
      <c r="I34" s="204"/>
      <c r="J34" s="204"/>
    </row>
    <row r="35" spans="1:11" s="206" customFormat="1" ht="28.5">
      <c r="A35" s="204"/>
      <c r="B35" s="205" t="s">
        <v>2356</v>
      </c>
      <c r="C35" s="215" t="s">
        <v>2284</v>
      </c>
      <c r="D35" s="215" t="s">
        <v>2285</v>
      </c>
      <c r="E35" s="215">
        <v>1786</v>
      </c>
      <c r="F35" s="215" t="s">
        <v>2277</v>
      </c>
      <c r="G35" s="215" t="s">
        <v>1550</v>
      </c>
      <c r="H35" s="204">
        <v>40</v>
      </c>
      <c r="I35" s="204"/>
      <c r="J35" s="204" t="s">
        <v>2329</v>
      </c>
    </row>
    <row r="36" spans="1:11" s="206" customFormat="1">
      <c r="A36" s="204"/>
      <c r="B36" s="205" t="s">
        <v>2361</v>
      </c>
      <c r="C36" s="215" t="s">
        <v>2286</v>
      </c>
      <c r="D36" s="215" t="s">
        <v>2287</v>
      </c>
      <c r="E36" s="215">
        <v>1745</v>
      </c>
      <c r="F36" s="215" t="s">
        <v>2277</v>
      </c>
      <c r="G36" s="215" t="s">
        <v>1550</v>
      </c>
      <c r="H36" s="204">
        <v>10</v>
      </c>
      <c r="I36" s="204"/>
      <c r="J36" s="204"/>
    </row>
    <row r="37" spans="1:11" s="206" customFormat="1">
      <c r="A37" s="204"/>
      <c r="B37" s="205" t="s">
        <v>2365</v>
      </c>
      <c r="C37" s="215" t="s">
        <v>2288</v>
      </c>
      <c r="D37" s="215" t="s">
        <v>2289</v>
      </c>
      <c r="E37" s="215">
        <v>1761</v>
      </c>
      <c r="F37" s="215" t="s">
        <v>2277</v>
      </c>
      <c r="G37" s="215" t="s">
        <v>1550</v>
      </c>
      <c r="H37" s="204">
        <v>30</v>
      </c>
      <c r="I37" s="204"/>
      <c r="J37" s="204" t="s">
        <v>2329</v>
      </c>
    </row>
    <row r="38" spans="1:11" s="206" customFormat="1">
      <c r="A38" s="204"/>
      <c r="B38" s="205" t="s">
        <v>2369</v>
      </c>
      <c r="C38" s="215" t="s">
        <v>2290</v>
      </c>
      <c r="D38" s="215" t="s">
        <v>2291</v>
      </c>
      <c r="E38" s="215">
        <v>1776</v>
      </c>
      <c r="F38" s="215" t="s">
        <v>2277</v>
      </c>
      <c r="G38" s="215" t="s">
        <v>1550</v>
      </c>
      <c r="H38" s="204">
        <v>4</v>
      </c>
      <c r="I38" s="204"/>
      <c r="J38" s="204" t="s">
        <v>2329</v>
      </c>
    </row>
    <row r="39" spans="1:11" s="206" customFormat="1">
      <c r="A39" s="204"/>
      <c r="B39" s="205" t="s">
        <v>2370</v>
      </c>
      <c r="C39" s="215" t="s">
        <v>2292</v>
      </c>
      <c r="D39" s="215" t="s">
        <v>2293</v>
      </c>
      <c r="E39" s="215">
        <v>833</v>
      </c>
      <c r="F39" s="215" t="s">
        <v>2277</v>
      </c>
      <c r="G39" s="215" t="s">
        <v>1550</v>
      </c>
      <c r="H39" s="204">
        <v>40</v>
      </c>
      <c r="I39" s="204"/>
      <c r="J39" s="204" t="s">
        <v>2329</v>
      </c>
    </row>
    <row r="40" spans="1:11" s="206" customFormat="1">
      <c r="A40" s="204"/>
      <c r="B40" s="205" t="s">
        <v>2371</v>
      </c>
      <c r="C40" s="215" t="s">
        <v>2294</v>
      </c>
      <c r="D40" s="215" t="s">
        <v>2295</v>
      </c>
      <c r="E40" s="215">
        <v>887</v>
      </c>
      <c r="F40" s="215" t="s">
        <v>2277</v>
      </c>
      <c r="G40" s="215" t="s">
        <v>1550</v>
      </c>
      <c r="H40" s="204">
        <v>40</v>
      </c>
      <c r="I40" s="204"/>
      <c r="J40" s="204" t="s">
        <v>2329</v>
      </c>
    </row>
    <row r="41" spans="1:11" s="206" customFormat="1">
      <c r="A41" s="204"/>
      <c r="B41" s="205" t="s">
        <v>2372</v>
      </c>
      <c r="C41" s="215" t="s">
        <v>2296</v>
      </c>
      <c r="D41" s="215" t="s">
        <v>2297</v>
      </c>
      <c r="E41" s="215">
        <v>1729</v>
      </c>
      <c r="F41" s="215" t="s">
        <v>2277</v>
      </c>
      <c r="G41" s="215" t="s">
        <v>1550</v>
      </c>
      <c r="H41" s="204">
        <v>2</v>
      </c>
      <c r="I41" s="204"/>
      <c r="J41" s="204"/>
    </row>
    <row r="42" spans="1:11" s="206" customFormat="1">
      <c r="A42" s="204"/>
      <c r="B42" s="205" t="s">
        <v>2373</v>
      </c>
      <c r="C42" s="215" t="s">
        <v>2298</v>
      </c>
      <c r="D42" s="215" t="s">
        <v>2299</v>
      </c>
      <c r="E42" s="215">
        <v>7714</v>
      </c>
      <c r="F42" s="215" t="s">
        <v>2277</v>
      </c>
      <c r="G42" s="215" t="s">
        <v>1550</v>
      </c>
      <c r="H42" s="204">
        <v>80</v>
      </c>
      <c r="I42" s="204"/>
      <c r="J42" s="204" t="s">
        <v>2329</v>
      </c>
    </row>
    <row r="43" spans="1:11" s="206" customFormat="1">
      <c r="A43" s="204"/>
      <c r="B43" s="205" t="s">
        <v>2374</v>
      </c>
      <c r="C43" s="215" t="s">
        <v>2300</v>
      </c>
      <c r="D43" s="215" t="s">
        <v>2301</v>
      </c>
      <c r="E43" s="215">
        <v>874</v>
      </c>
      <c r="F43" s="215" t="s">
        <v>2277</v>
      </c>
      <c r="G43" s="215" t="s">
        <v>1550</v>
      </c>
      <c r="H43" s="204">
        <v>6</v>
      </c>
      <c r="I43" s="204"/>
      <c r="J43" s="204" t="s">
        <v>2329</v>
      </c>
    </row>
    <row r="44" spans="1:11" s="206" customFormat="1" ht="28.5">
      <c r="A44" s="204"/>
      <c r="B44" s="205" t="s">
        <v>2375</v>
      </c>
      <c r="C44" s="215" t="s">
        <v>2302</v>
      </c>
      <c r="D44" s="215">
        <v>351</v>
      </c>
      <c r="E44" s="215"/>
      <c r="F44" s="215" t="s">
        <v>2277</v>
      </c>
      <c r="G44" s="215" t="s">
        <v>1550</v>
      </c>
      <c r="H44" s="204">
        <v>100</v>
      </c>
      <c r="I44" s="204"/>
      <c r="J44" s="204" t="s">
        <v>2329</v>
      </c>
    </row>
    <row r="45" spans="1:11" s="206" customFormat="1">
      <c r="A45" s="204"/>
      <c r="B45" s="205" t="s">
        <v>2376</v>
      </c>
      <c r="C45" s="215" t="s">
        <v>2303</v>
      </c>
      <c r="D45" s="215">
        <v>597</v>
      </c>
      <c r="E45" s="215"/>
      <c r="F45" s="215" t="s">
        <v>2277</v>
      </c>
      <c r="G45" s="215" t="s">
        <v>1550</v>
      </c>
      <c r="H45" s="204">
        <v>50</v>
      </c>
      <c r="I45" s="204"/>
      <c r="J45" s="204" t="s">
        <v>2329</v>
      </c>
    </row>
    <row r="46" spans="1:11" s="206" customFormat="1">
      <c r="A46" s="204"/>
      <c r="B46" s="205" t="s">
        <v>2377</v>
      </c>
      <c r="C46" s="215" t="s">
        <v>2304</v>
      </c>
      <c r="D46" s="215">
        <v>2150</v>
      </c>
      <c r="E46" s="215"/>
      <c r="F46" s="215" t="s">
        <v>2277</v>
      </c>
      <c r="G46" s="215" t="s">
        <v>1077</v>
      </c>
      <c r="H46" s="204">
        <v>3</v>
      </c>
      <c r="I46" s="204"/>
      <c r="J46" s="204" t="s">
        <v>2329</v>
      </c>
    </row>
    <row r="47" spans="1:11" s="206" customFormat="1">
      <c r="A47" s="204"/>
      <c r="B47" s="205" t="s">
        <v>2378</v>
      </c>
      <c r="C47" s="215" t="s">
        <v>2305</v>
      </c>
      <c r="D47" s="215">
        <v>53100</v>
      </c>
      <c r="E47" s="215"/>
      <c r="F47" s="215" t="s">
        <v>2277</v>
      </c>
      <c r="G47" s="215" t="s">
        <v>1550</v>
      </c>
      <c r="H47" s="204">
        <f>H30</f>
        <v>48</v>
      </c>
      <c r="I47" s="204"/>
      <c r="J47" s="204"/>
    </row>
    <row r="48" spans="1:11" s="206" customFormat="1">
      <c r="A48" s="204"/>
      <c r="B48" s="205" t="s">
        <v>2379</v>
      </c>
      <c r="C48" s="215" t="s">
        <v>2306</v>
      </c>
      <c r="D48" s="215"/>
      <c r="E48" s="215"/>
      <c r="F48" s="215"/>
      <c r="G48" s="215" t="s">
        <v>2237</v>
      </c>
      <c r="H48" s="210">
        <f>K48</f>
        <v>715</v>
      </c>
      <c r="I48" s="204"/>
      <c r="J48" s="204"/>
      <c r="K48" s="219">
        <f>H3*4+H5*4+H11*2+H30*3+H35*3+H44*3+H46*3+H10*3</f>
        <v>715</v>
      </c>
    </row>
    <row r="49" spans="1:11" s="206" customFormat="1">
      <c r="A49" s="204"/>
      <c r="B49" s="205" t="s">
        <v>2380</v>
      </c>
      <c r="C49" s="215" t="s">
        <v>2307</v>
      </c>
      <c r="D49" s="215" t="s">
        <v>2308</v>
      </c>
      <c r="E49" s="215" t="s">
        <v>2309</v>
      </c>
      <c r="F49" s="215" t="s">
        <v>2310</v>
      </c>
      <c r="G49" s="215" t="s">
        <v>1550</v>
      </c>
      <c r="H49" s="210">
        <f>H48</f>
        <v>715</v>
      </c>
      <c r="I49" s="204"/>
      <c r="J49" s="204" t="s">
        <v>2239</v>
      </c>
      <c r="K49" s="220"/>
    </row>
    <row r="50" spans="1:11" s="206" customFormat="1">
      <c r="A50" s="204"/>
      <c r="B50" s="205" t="s">
        <v>2381</v>
      </c>
      <c r="C50" s="215" t="s">
        <v>2311</v>
      </c>
      <c r="D50" s="215" t="s">
        <v>2338</v>
      </c>
      <c r="E50" s="215" t="s">
        <v>2339</v>
      </c>
      <c r="F50" s="215" t="s">
        <v>2310</v>
      </c>
      <c r="G50" s="215" t="s">
        <v>1550</v>
      </c>
      <c r="H50" s="210">
        <f>H48</f>
        <v>715</v>
      </c>
      <c r="I50" s="204"/>
      <c r="J50" s="204" t="s">
        <v>2239</v>
      </c>
      <c r="K50" s="220"/>
    </row>
    <row r="51" spans="1:11" s="206" customFormat="1">
      <c r="A51" s="204"/>
      <c r="B51" s="205" t="s">
        <v>2382</v>
      </c>
      <c r="C51" s="215" t="s">
        <v>2312</v>
      </c>
      <c r="D51" s="215"/>
      <c r="E51" s="215"/>
      <c r="F51" s="215"/>
      <c r="G51" s="215" t="s">
        <v>2237</v>
      </c>
      <c r="H51" s="210">
        <f>K51</f>
        <v>2080</v>
      </c>
      <c r="I51" s="204"/>
      <c r="J51" s="204"/>
      <c r="K51" s="221">
        <f>H33*4</f>
        <v>2080</v>
      </c>
    </row>
    <row r="52" spans="1:11" s="206" customFormat="1">
      <c r="A52" s="204"/>
      <c r="B52" s="205" t="s">
        <v>2383</v>
      </c>
      <c r="C52" s="215" t="s">
        <v>2313</v>
      </c>
      <c r="D52" s="215" t="s">
        <v>2314</v>
      </c>
      <c r="E52" s="215" t="s">
        <v>2315</v>
      </c>
      <c r="F52" s="215" t="s">
        <v>2310</v>
      </c>
      <c r="G52" s="215" t="s">
        <v>1550</v>
      </c>
      <c r="H52" s="210">
        <f>H51</f>
        <v>2080</v>
      </c>
      <c r="I52" s="204"/>
      <c r="J52" s="204" t="s">
        <v>2239</v>
      </c>
    </row>
    <row r="53" spans="1:11" s="206" customFormat="1">
      <c r="A53" s="204"/>
      <c r="B53" s="205" t="s">
        <v>2384</v>
      </c>
      <c r="C53" s="215" t="s">
        <v>2311</v>
      </c>
      <c r="D53" s="215" t="s">
        <v>2338</v>
      </c>
      <c r="E53" s="215" t="s">
        <v>2339</v>
      </c>
      <c r="F53" s="215" t="s">
        <v>2310</v>
      </c>
      <c r="G53" s="215" t="s">
        <v>1550</v>
      </c>
      <c r="H53" s="210">
        <f>H52</f>
        <v>2080</v>
      </c>
      <c r="I53" s="204"/>
      <c r="J53" s="204" t="s">
        <v>2239</v>
      </c>
    </row>
    <row r="54" spans="1:11" s="206" customFormat="1">
      <c r="A54" s="204"/>
      <c r="B54" s="205" t="s">
        <v>2385</v>
      </c>
      <c r="C54" s="215" t="s">
        <v>2319</v>
      </c>
      <c r="D54" s="215" t="s">
        <v>2320</v>
      </c>
      <c r="E54" s="215"/>
      <c r="F54" s="215" t="s">
        <v>2318</v>
      </c>
      <c r="G54" s="215" t="s">
        <v>2321</v>
      </c>
      <c r="H54" s="204">
        <v>10</v>
      </c>
      <c r="I54" s="204"/>
      <c r="J54" s="204" t="s">
        <v>2322</v>
      </c>
    </row>
    <row r="55" spans="1:11" s="206" customFormat="1">
      <c r="A55" s="204"/>
      <c r="B55" s="205" t="s">
        <v>2386</v>
      </c>
      <c r="C55" s="215" t="s">
        <v>2316</v>
      </c>
      <c r="D55" s="215" t="s">
        <v>2317</v>
      </c>
      <c r="E55" s="215"/>
      <c r="F55" s="215" t="s">
        <v>2318</v>
      </c>
      <c r="G55" s="215" t="s">
        <v>2321</v>
      </c>
      <c r="H55" s="204">
        <v>31</v>
      </c>
      <c r="I55" s="204"/>
      <c r="J55" s="204" t="s">
        <v>2406</v>
      </c>
    </row>
    <row r="56" spans="1:11" s="206" customFormat="1">
      <c r="A56" s="204"/>
      <c r="B56" s="205" t="s">
        <v>2387</v>
      </c>
      <c r="C56" s="215" t="s">
        <v>2324</v>
      </c>
      <c r="D56" s="215" t="s">
        <v>2325</v>
      </c>
      <c r="E56" s="215"/>
      <c r="F56" s="215" t="s">
        <v>2318</v>
      </c>
      <c r="G56" s="215" t="s">
        <v>2321</v>
      </c>
      <c r="H56" s="204">
        <v>10</v>
      </c>
      <c r="I56" s="204"/>
      <c r="J56" s="204" t="s">
        <v>2323</v>
      </c>
    </row>
    <row r="57" spans="1:11" s="203" customFormat="1">
      <c r="A57" s="200"/>
      <c r="B57" s="201"/>
      <c r="C57" s="200"/>
      <c r="D57" s="202" t="s">
        <v>156</v>
      </c>
      <c r="E57" s="200"/>
      <c r="F57" s="200"/>
      <c r="G57" s="200"/>
      <c r="H57" s="200"/>
      <c r="I57" s="200"/>
      <c r="J57" s="200"/>
    </row>
    <row r="58" spans="1:11" s="206" customFormat="1" ht="43.5">
      <c r="A58" s="204" t="s">
        <v>2230</v>
      </c>
      <c r="B58" s="205" t="s">
        <v>2388</v>
      </c>
      <c r="C58" s="204" t="s">
        <v>2342</v>
      </c>
      <c r="D58" s="204" t="s">
        <v>2231</v>
      </c>
      <c r="E58" s="204"/>
      <c r="F58" s="204" t="s">
        <v>2232</v>
      </c>
      <c r="G58" s="204" t="s">
        <v>1550</v>
      </c>
      <c r="H58" s="204">
        <v>2</v>
      </c>
      <c r="I58" s="204"/>
      <c r="J58" s="204"/>
    </row>
    <row r="59" spans="1:11" s="206" customFormat="1">
      <c r="A59" s="204"/>
      <c r="B59" s="205" t="s">
        <v>2389</v>
      </c>
      <c r="C59" s="204" t="s">
        <v>2233</v>
      </c>
      <c r="D59" s="204" t="s">
        <v>2234</v>
      </c>
      <c r="E59" s="204"/>
      <c r="F59" s="204" t="s">
        <v>2235</v>
      </c>
      <c r="G59" s="204" t="s">
        <v>1550</v>
      </c>
      <c r="H59" s="204">
        <v>2</v>
      </c>
      <c r="I59" s="204"/>
      <c r="J59" s="204"/>
    </row>
    <row r="60" spans="1:11" s="209" customFormat="1">
      <c r="A60" s="207" t="s">
        <v>2118</v>
      </c>
      <c r="B60" s="208" t="s">
        <v>2344</v>
      </c>
      <c r="C60" s="207" t="s">
        <v>2236</v>
      </c>
      <c r="D60" s="207"/>
      <c r="E60" s="207"/>
      <c r="F60" s="207"/>
      <c r="G60" s="207" t="s">
        <v>2237</v>
      </c>
      <c r="H60" s="207">
        <v>24</v>
      </c>
      <c r="I60" s="207"/>
      <c r="J60" s="207"/>
    </row>
    <row r="61" spans="1:11" s="206" customFormat="1" ht="57.75">
      <c r="A61" s="204"/>
      <c r="B61" s="208" t="s">
        <v>2345</v>
      </c>
      <c r="C61" s="204" t="s">
        <v>2346</v>
      </c>
      <c r="D61" s="204" t="s">
        <v>2238</v>
      </c>
      <c r="E61" s="204"/>
      <c r="F61" s="204" t="s">
        <v>2232</v>
      </c>
      <c r="G61" s="204" t="s">
        <v>1550</v>
      </c>
      <c r="H61" s="204">
        <v>24</v>
      </c>
      <c r="I61" s="204"/>
      <c r="J61" s="204"/>
    </row>
    <row r="62" spans="1:11" s="206" customFormat="1" ht="28.5">
      <c r="A62" s="204"/>
      <c r="B62" s="208" t="s">
        <v>2347</v>
      </c>
      <c r="C62" s="204" t="s">
        <v>2240</v>
      </c>
      <c r="D62" s="204" t="s">
        <v>2241</v>
      </c>
      <c r="E62" s="204"/>
      <c r="F62" s="204" t="s">
        <v>2232</v>
      </c>
      <c r="G62" s="204" t="s">
        <v>1550</v>
      </c>
      <c r="H62" s="204">
        <v>24</v>
      </c>
      <c r="I62" s="204"/>
      <c r="J62" s="204"/>
    </row>
    <row r="63" spans="1:11" s="206" customFormat="1">
      <c r="A63" s="204"/>
      <c r="B63" s="208" t="s">
        <v>2348</v>
      </c>
      <c r="C63" s="204" t="s">
        <v>2233</v>
      </c>
      <c r="D63" s="204" t="s">
        <v>2234</v>
      </c>
      <c r="E63" s="204"/>
      <c r="F63" s="204" t="s">
        <v>2235</v>
      </c>
      <c r="G63" s="204" t="s">
        <v>1550</v>
      </c>
      <c r="H63" s="204">
        <v>24</v>
      </c>
      <c r="I63" s="204"/>
      <c r="J63" s="204"/>
    </row>
    <row r="64" spans="1:11" s="206" customFormat="1">
      <c r="A64" s="204" t="s">
        <v>2120</v>
      </c>
      <c r="B64" s="205" t="s">
        <v>2349</v>
      </c>
      <c r="C64" s="204" t="s">
        <v>2350</v>
      </c>
      <c r="D64" s="204" t="s">
        <v>2242</v>
      </c>
      <c r="E64" s="204"/>
      <c r="F64" s="204" t="s">
        <v>2243</v>
      </c>
      <c r="G64" s="204" t="s">
        <v>1550</v>
      </c>
      <c r="H64" s="204">
        <v>10</v>
      </c>
      <c r="I64" s="204"/>
      <c r="J64" s="204"/>
    </row>
    <row r="65" spans="1:10" s="206" customFormat="1">
      <c r="A65" s="204" t="s">
        <v>2244</v>
      </c>
      <c r="B65" s="205" t="s">
        <v>2351</v>
      </c>
      <c r="C65" s="204" t="s">
        <v>2245</v>
      </c>
      <c r="D65" s="204" t="s">
        <v>2246</v>
      </c>
      <c r="E65" s="204"/>
      <c r="F65" s="204" t="s">
        <v>2247</v>
      </c>
      <c r="G65" s="204" t="s">
        <v>1550</v>
      </c>
      <c r="H65" s="204">
        <v>10</v>
      </c>
      <c r="I65" s="204"/>
      <c r="J65" s="204"/>
    </row>
    <row r="66" spans="1:10" s="206" customFormat="1">
      <c r="A66" s="204"/>
      <c r="B66" s="205" t="s">
        <v>2352</v>
      </c>
      <c r="C66" s="204" t="s">
        <v>2248</v>
      </c>
      <c r="D66" s="204" t="s">
        <v>2328</v>
      </c>
      <c r="E66" s="204"/>
      <c r="F66" s="204" t="s">
        <v>2247</v>
      </c>
      <c r="G66" s="204" t="s">
        <v>1550</v>
      </c>
      <c r="H66" s="204">
        <v>2</v>
      </c>
      <c r="I66" s="204"/>
      <c r="J66" s="204"/>
    </row>
    <row r="67" spans="1:10" s="213" customFormat="1">
      <c r="A67" s="322"/>
      <c r="B67" s="323" t="s">
        <v>2353</v>
      </c>
      <c r="C67" s="322" t="s">
        <v>2249</v>
      </c>
      <c r="D67" s="322" t="s">
        <v>1787</v>
      </c>
      <c r="E67" s="322"/>
      <c r="F67" s="322" t="s">
        <v>2250</v>
      </c>
      <c r="G67" s="322" t="s">
        <v>1550</v>
      </c>
      <c r="H67" s="322">
        <f>'-2'!AB99</f>
        <v>28</v>
      </c>
      <c r="I67" s="322"/>
      <c r="J67" s="322"/>
    </row>
    <row r="68" spans="1:10" s="209" customFormat="1">
      <c r="A68" s="207" t="s">
        <v>2251</v>
      </c>
      <c r="B68" s="208" t="s">
        <v>2354</v>
      </c>
      <c r="C68" s="207" t="s">
        <v>2252</v>
      </c>
      <c r="D68" s="207"/>
      <c r="E68" s="207"/>
      <c r="F68" s="207"/>
      <c r="G68" s="207" t="s">
        <v>2237</v>
      </c>
      <c r="H68" s="207">
        <v>1</v>
      </c>
      <c r="I68" s="207"/>
      <c r="J68" s="207"/>
    </row>
    <row r="69" spans="1:10" s="206" customFormat="1">
      <c r="A69" s="204"/>
      <c r="B69" s="208" t="s">
        <v>2355</v>
      </c>
      <c r="C69" s="204" t="s">
        <v>2327</v>
      </c>
      <c r="D69" s="204" t="s">
        <v>2253</v>
      </c>
      <c r="E69" s="204"/>
      <c r="F69" s="204" t="s">
        <v>2254</v>
      </c>
      <c r="G69" s="204" t="s">
        <v>1550</v>
      </c>
      <c r="H69" s="204">
        <v>1</v>
      </c>
      <c r="I69" s="204"/>
      <c r="J69" s="204"/>
    </row>
    <row r="70" spans="1:10" s="209" customFormat="1">
      <c r="A70" s="207" t="s">
        <v>2255</v>
      </c>
      <c r="B70" s="208" t="s">
        <v>2356</v>
      </c>
      <c r="C70" s="207" t="s">
        <v>2256</v>
      </c>
      <c r="D70" s="207"/>
      <c r="E70" s="207"/>
      <c r="F70" s="207"/>
      <c r="G70" s="207" t="s">
        <v>2237</v>
      </c>
      <c r="H70" s="207">
        <v>40</v>
      </c>
      <c r="I70" s="207"/>
      <c r="J70" s="207"/>
    </row>
    <row r="71" spans="1:10" s="206" customFormat="1">
      <c r="A71" s="204"/>
      <c r="B71" s="208" t="s">
        <v>2357</v>
      </c>
      <c r="C71" s="204" t="s">
        <v>2327</v>
      </c>
      <c r="D71" s="204" t="s">
        <v>2253</v>
      </c>
      <c r="E71" s="204"/>
      <c r="F71" s="204" t="s">
        <v>2254</v>
      </c>
      <c r="G71" s="204" t="s">
        <v>1550</v>
      </c>
      <c r="H71" s="204">
        <v>80</v>
      </c>
      <c r="I71" s="204"/>
      <c r="J71" s="204"/>
    </row>
    <row r="72" spans="1:10" s="206" customFormat="1">
      <c r="A72" s="204"/>
      <c r="B72" s="208" t="s">
        <v>2358</v>
      </c>
      <c r="C72" s="204" t="s">
        <v>2359</v>
      </c>
      <c r="D72" s="204" t="s">
        <v>2257</v>
      </c>
      <c r="E72" s="204"/>
      <c r="F72" s="204" t="s">
        <v>2258</v>
      </c>
      <c r="G72" s="204" t="s">
        <v>1550</v>
      </c>
      <c r="H72" s="204">
        <v>40</v>
      </c>
      <c r="I72" s="204"/>
      <c r="J72" s="204"/>
    </row>
    <row r="73" spans="1:10" s="209" customFormat="1">
      <c r="A73" s="207" t="s">
        <v>2259</v>
      </c>
      <c r="B73" s="208" t="s">
        <v>2361</v>
      </c>
      <c r="C73" s="207" t="s">
        <v>2260</v>
      </c>
      <c r="D73" s="207"/>
      <c r="E73" s="207"/>
      <c r="F73" s="207"/>
      <c r="G73" s="207" t="s">
        <v>2237</v>
      </c>
      <c r="H73" s="207">
        <v>1</v>
      </c>
      <c r="I73" s="207"/>
      <c r="J73" s="207"/>
    </row>
    <row r="74" spans="1:10" s="206" customFormat="1" ht="28.5">
      <c r="A74" s="204"/>
      <c r="B74" s="208" t="s">
        <v>2362</v>
      </c>
      <c r="C74" s="204" t="s">
        <v>2407</v>
      </c>
      <c r="D74" s="204" t="s">
        <v>2261</v>
      </c>
      <c r="E74" s="204"/>
      <c r="F74" s="204" t="s">
        <v>2340</v>
      </c>
      <c r="G74" s="204" t="s">
        <v>1550</v>
      </c>
      <c r="H74" s="204">
        <v>1</v>
      </c>
      <c r="I74" s="204"/>
      <c r="J74" s="204"/>
    </row>
    <row r="75" spans="1:10" s="206" customFormat="1">
      <c r="A75" s="204"/>
      <c r="B75" s="208" t="s">
        <v>2363</v>
      </c>
      <c r="C75" s="204" t="s">
        <v>2327</v>
      </c>
      <c r="D75" s="204" t="s">
        <v>2253</v>
      </c>
      <c r="E75" s="204"/>
      <c r="F75" s="204" t="s">
        <v>2254</v>
      </c>
      <c r="G75" s="204" t="s">
        <v>1550</v>
      </c>
      <c r="H75" s="204">
        <v>2</v>
      </c>
      <c r="I75" s="204"/>
      <c r="J75" s="204"/>
    </row>
    <row r="76" spans="1:10" s="206" customFormat="1">
      <c r="A76" s="204"/>
      <c r="B76" s="208" t="s">
        <v>2364</v>
      </c>
      <c r="C76" s="204" t="s">
        <v>2359</v>
      </c>
      <c r="D76" s="204" t="s">
        <v>2257</v>
      </c>
      <c r="E76" s="204"/>
      <c r="F76" s="204" t="s">
        <v>2258</v>
      </c>
      <c r="G76" s="204" t="s">
        <v>1550</v>
      </c>
      <c r="H76" s="204">
        <v>1</v>
      </c>
      <c r="I76" s="204"/>
      <c r="J76" s="204"/>
    </row>
    <row r="77" spans="1:10" s="209" customFormat="1">
      <c r="A77" s="207" t="s">
        <v>2262</v>
      </c>
      <c r="B77" s="208" t="s">
        <v>2365</v>
      </c>
      <c r="C77" s="207" t="s">
        <v>2263</v>
      </c>
      <c r="D77" s="207"/>
      <c r="E77" s="207"/>
      <c r="F77" s="207"/>
      <c r="G77" s="207" t="s">
        <v>2237</v>
      </c>
      <c r="H77" s="207">
        <v>4</v>
      </c>
      <c r="I77" s="207"/>
      <c r="J77" s="207"/>
    </row>
    <row r="78" spans="1:10" s="206" customFormat="1">
      <c r="A78" s="204"/>
      <c r="B78" s="208" t="s">
        <v>2366</v>
      </c>
      <c r="C78" s="204" t="s">
        <v>2327</v>
      </c>
      <c r="D78" s="204" t="s">
        <v>2253</v>
      </c>
      <c r="E78" s="204"/>
      <c r="F78" s="204" t="s">
        <v>2254</v>
      </c>
      <c r="G78" s="204" t="s">
        <v>1550</v>
      </c>
      <c r="H78" s="204">
        <v>4</v>
      </c>
      <c r="I78" s="204"/>
      <c r="J78" s="204"/>
    </row>
    <row r="79" spans="1:10" s="206" customFormat="1">
      <c r="A79" s="204"/>
      <c r="B79" s="205"/>
      <c r="C79" s="214" t="s">
        <v>2264</v>
      </c>
      <c r="D79" s="204"/>
      <c r="E79" s="204"/>
      <c r="F79" s="204"/>
      <c r="G79" s="204"/>
      <c r="H79" s="204"/>
      <c r="I79" s="204"/>
      <c r="J79" s="204"/>
    </row>
    <row r="80" spans="1:10" s="206" customFormat="1">
      <c r="A80" s="204"/>
      <c r="B80" s="205" t="s">
        <v>2388</v>
      </c>
      <c r="C80" s="215" t="s">
        <v>2265</v>
      </c>
      <c r="D80" s="215" t="s">
        <v>1113</v>
      </c>
      <c r="E80" s="204"/>
      <c r="F80" s="204" t="s">
        <v>2266</v>
      </c>
      <c r="G80" s="204" t="s">
        <v>1077</v>
      </c>
      <c r="H80" s="216">
        <f>'-2'!S135</f>
        <v>12625</v>
      </c>
      <c r="I80" s="204"/>
      <c r="J80" s="204" t="s">
        <v>2329</v>
      </c>
    </row>
    <row r="81" spans="1:10" s="206" customFormat="1">
      <c r="A81" s="204"/>
      <c r="B81" s="205" t="s">
        <v>2343</v>
      </c>
      <c r="C81" s="215" t="s">
        <v>2267</v>
      </c>
      <c r="D81" s="215" t="s">
        <v>20</v>
      </c>
      <c r="E81" s="204"/>
      <c r="F81" s="204" t="s">
        <v>2268</v>
      </c>
      <c r="G81" s="204" t="s">
        <v>1077</v>
      </c>
      <c r="H81" s="216">
        <f>'-2'!S136</f>
        <v>935</v>
      </c>
      <c r="I81" s="204"/>
      <c r="J81" s="204" t="s">
        <v>2329</v>
      </c>
    </row>
    <row r="82" spans="1:10" s="206" customFormat="1">
      <c r="A82" s="204"/>
      <c r="B82" s="205" t="s">
        <v>2344</v>
      </c>
      <c r="C82" s="215" t="s">
        <v>2267</v>
      </c>
      <c r="D82" s="215" t="s">
        <v>1080</v>
      </c>
      <c r="E82" s="204"/>
      <c r="F82" s="204" t="s">
        <v>2268</v>
      </c>
      <c r="G82" s="204" t="s">
        <v>1077</v>
      </c>
      <c r="H82" s="216">
        <f>'-2'!S137</f>
        <v>3605</v>
      </c>
      <c r="I82" s="204"/>
      <c r="J82" s="204" t="s">
        <v>2329</v>
      </c>
    </row>
    <row r="83" spans="1:10" s="206" customFormat="1">
      <c r="A83" s="204"/>
      <c r="B83" s="205" t="s">
        <v>2368</v>
      </c>
      <c r="C83" s="215" t="s">
        <v>2269</v>
      </c>
      <c r="D83" s="215" t="s">
        <v>1595</v>
      </c>
      <c r="E83" s="204"/>
      <c r="F83" s="217" t="s">
        <v>2270</v>
      </c>
      <c r="G83" s="204" t="s">
        <v>1077</v>
      </c>
      <c r="H83" s="216">
        <f>'-2'!S138</f>
        <v>50</v>
      </c>
      <c r="I83" s="204"/>
      <c r="J83" s="204"/>
    </row>
    <row r="84" spans="1:10" s="206" customFormat="1">
      <c r="A84" s="204"/>
      <c r="B84" s="205"/>
      <c r="C84" s="214" t="s">
        <v>2271</v>
      </c>
      <c r="D84" s="204"/>
      <c r="E84" s="204"/>
      <c r="F84" s="204"/>
      <c r="G84" s="218"/>
      <c r="H84" s="204"/>
      <c r="I84" s="204"/>
      <c r="J84" s="204"/>
    </row>
    <row r="85" spans="1:10" s="206" customFormat="1">
      <c r="A85" s="204"/>
      <c r="B85" s="205" t="s">
        <v>2351</v>
      </c>
      <c r="C85" s="215" t="s">
        <v>2272</v>
      </c>
      <c r="D85" s="215" t="s">
        <v>2273</v>
      </c>
      <c r="E85" s="215"/>
      <c r="F85" s="215" t="s">
        <v>2274</v>
      </c>
      <c r="G85" s="215" t="s">
        <v>1550</v>
      </c>
      <c r="H85" s="204">
        <f>H68+H70+H73+H77+H67</f>
        <v>74</v>
      </c>
      <c r="I85" s="204"/>
      <c r="J85" s="204" t="s">
        <v>2329</v>
      </c>
    </row>
    <row r="86" spans="1:10" s="206" customFormat="1">
      <c r="A86" s="204"/>
      <c r="B86" s="205" t="s">
        <v>2390</v>
      </c>
      <c r="C86" s="215" t="s">
        <v>2275</v>
      </c>
      <c r="D86" s="215" t="s">
        <v>2276</v>
      </c>
      <c r="E86" s="215"/>
      <c r="F86" s="215" t="s">
        <v>2277</v>
      </c>
      <c r="G86" s="215" t="s">
        <v>1550</v>
      </c>
      <c r="H86" s="204">
        <f>H85</f>
        <v>74</v>
      </c>
      <c r="I86" s="204"/>
      <c r="J86" s="204" t="s">
        <v>2329</v>
      </c>
    </row>
    <row r="87" spans="1:10" s="206" customFormat="1">
      <c r="A87" s="204"/>
      <c r="B87" s="205" t="s">
        <v>2352</v>
      </c>
      <c r="C87" s="215" t="s">
        <v>2278</v>
      </c>
      <c r="D87" s="215" t="s">
        <v>2279</v>
      </c>
      <c r="E87" s="215"/>
      <c r="F87" s="215" t="s">
        <v>2280</v>
      </c>
      <c r="G87" s="215" t="s">
        <v>1550</v>
      </c>
      <c r="H87" s="204">
        <f>H85</f>
        <v>74</v>
      </c>
      <c r="I87" s="204"/>
      <c r="J87" s="204" t="s">
        <v>2329</v>
      </c>
    </row>
    <row r="88" spans="1:10" s="206" customFormat="1" ht="28.5">
      <c r="A88" s="204"/>
      <c r="B88" s="205" t="s">
        <v>2356</v>
      </c>
      <c r="C88" s="215" t="s">
        <v>2281</v>
      </c>
      <c r="D88" s="215">
        <v>91920</v>
      </c>
      <c r="E88" s="215"/>
      <c r="F88" s="204" t="s">
        <v>2277</v>
      </c>
      <c r="G88" s="215" t="s">
        <v>1077</v>
      </c>
      <c r="H88" s="204">
        <v>410</v>
      </c>
      <c r="I88" s="204"/>
      <c r="J88" s="204" t="s">
        <v>2329</v>
      </c>
    </row>
    <row r="89" spans="1:10" s="206" customFormat="1">
      <c r="A89" s="204"/>
      <c r="B89" s="205" t="s">
        <v>2361</v>
      </c>
      <c r="C89" s="215" t="s">
        <v>2282</v>
      </c>
      <c r="D89" s="215" t="s">
        <v>2283</v>
      </c>
      <c r="E89" s="215"/>
      <c r="F89" s="215"/>
      <c r="G89" s="215" t="s">
        <v>1550</v>
      </c>
      <c r="H89" s="204">
        <v>850</v>
      </c>
      <c r="I89" s="204"/>
      <c r="J89" s="204"/>
    </row>
    <row r="90" spans="1:10" s="213" customFormat="1" ht="28.5">
      <c r="A90" s="210"/>
      <c r="B90" s="211" t="s">
        <v>2365</v>
      </c>
      <c r="C90" s="222" t="s">
        <v>2284</v>
      </c>
      <c r="D90" s="222" t="s">
        <v>2285</v>
      </c>
      <c r="E90" s="222">
        <v>1786</v>
      </c>
      <c r="F90" s="222" t="s">
        <v>2277</v>
      </c>
      <c r="G90" s="222" t="s">
        <v>1550</v>
      </c>
      <c r="H90" s="210">
        <v>40</v>
      </c>
      <c r="I90" s="210"/>
      <c r="J90" s="210" t="s">
        <v>2329</v>
      </c>
    </row>
    <row r="91" spans="1:10" s="206" customFormat="1">
      <c r="A91" s="204"/>
      <c r="B91" s="205" t="s">
        <v>2369</v>
      </c>
      <c r="C91" s="215" t="s">
        <v>2286</v>
      </c>
      <c r="D91" s="215" t="s">
        <v>2287</v>
      </c>
      <c r="E91" s="215">
        <v>1745</v>
      </c>
      <c r="F91" s="215" t="s">
        <v>2277</v>
      </c>
      <c r="G91" s="215" t="s">
        <v>1550</v>
      </c>
      <c r="H91" s="204">
        <v>14</v>
      </c>
      <c r="I91" s="204"/>
      <c r="J91" s="204" t="s">
        <v>2329</v>
      </c>
    </row>
    <row r="92" spans="1:10" s="206" customFormat="1">
      <c r="A92" s="204"/>
      <c r="B92" s="205" t="s">
        <v>2370</v>
      </c>
      <c r="C92" s="215" t="s">
        <v>2288</v>
      </c>
      <c r="D92" s="215" t="s">
        <v>2289</v>
      </c>
      <c r="E92" s="215">
        <v>1761</v>
      </c>
      <c r="F92" s="215" t="s">
        <v>2277</v>
      </c>
      <c r="G92" s="215" t="s">
        <v>1550</v>
      </c>
      <c r="H92" s="204">
        <v>30</v>
      </c>
      <c r="I92" s="204"/>
      <c r="J92" s="204" t="s">
        <v>2329</v>
      </c>
    </row>
    <row r="93" spans="1:10" s="206" customFormat="1">
      <c r="A93" s="204"/>
      <c r="B93" s="205" t="s">
        <v>2371</v>
      </c>
      <c r="C93" s="215" t="s">
        <v>2290</v>
      </c>
      <c r="D93" s="215" t="s">
        <v>2291</v>
      </c>
      <c r="E93" s="215">
        <v>1776</v>
      </c>
      <c r="F93" s="215" t="s">
        <v>2277</v>
      </c>
      <c r="G93" s="215" t="s">
        <v>1550</v>
      </c>
      <c r="H93" s="204">
        <v>4</v>
      </c>
      <c r="I93" s="204"/>
      <c r="J93" s="204" t="s">
        <v>2329</v>
      </c>
    </row>
    <row r="94" spans="1:10" s="206" customFormat="1">
      <c r="A94" s="204"/>
      <c r="B94" s="205" t="s">
        <v>2372</v>
      </c>
      <c r="C94" s="215" t="s">
        <v>2292</v>
      </c>
      <c r="D94" s="215" t="s">
        <v>2293</v>
      </c>
      <c r="E94" s="215">
        <v>833</v>
      </c>
      <c r="F94" s="215" t="s">
        <v>2277</v>
      </c>
      <c r="G94" s="215" t="s">
        <v>1550</v>
      </c>
      <c r="H94" s="204">
        <v>20</v>
      </c>
      <c r="I94" s="204"/>
      <c r="J94" s="204" t="s">
        <v>2329</v>
      </c>
    </row>
    <row r="95" spans="1:10" s="206" customFormat="1">
      <c r="A95" s="204"/>
      <c r="B95" s="205" t="s">
        <v>2373</v>
      </c>
      <c r="C95" s="215" t="s">
        <v>2294</v>
      </c>
      <c r="D95" s="215" t="s">
        <v>2295</v>
      </c>
      <c r="E95" s="215">
        <v>887</v>
      </c>
      <c r="F95" s="215" t="s">
        <v>2277</v>
      </c>
      <c r="G95" s="215" t="s">
        <v>1550</v>
      </c>
      <c r="H95" s="204">
        <v>20</v>
      </c>
      <c r="I95" s="204"/>
      <c r="J95" s="204" t="s">
        <v>2329</v>
      </c>
    </row>
    <row r="96" spans="1:10" s="206" customFormat="1">
      <c r="A96" s="204"/>
      <c r="B96" s="205" t="s">
        <v>2375</v>
      </c>
      <c r="C96" s="215" t="s">
        <v>2298</v>
      </c>
      <c r="D96" s="215" t="s">
        <v>2299</v>
      </c>
      <c r="E96" s="215">
        <v>7714</v>
      </c>
      <c r="F96" s="215" t="s">
        <v>2277</v>
      </c>
      <c r="G96" s="215" t="s">
        <v>1550</v>
      </c>
      <c r="H96" s="204">
        <v>80</v>
      </c>
      <c r="I96" s="204"/>
      <c r="J96" s="204" t="s">
        <v>2329</v>
      </c>
    </row>
    <row r="97" spans="1:11" s="206" customFormat="1">
      <c r="A97" s="204"/>
      <c r="B97" s="205" t="s">
        <v>2376</v>
      </c>
      <c r="C97" s="215" t="s">
        <v>2300</v>
      </c>
      <c r="D97" s="215" t="s">
        <v>2301</v>
      </c>
      <c r="E97" s="215">
        <v>874</v>
      </c>
      <c r="F97" s="215" t="s">
        <v>2277</v>
      </c>
      <c r="G97" s="215" t="s">
        <v>1550</v>
      </c>
      <c r="H97" s="204">
        <v>6</v>
      </c>
      <c r="I97" s="204"/>
      <c r="J97" s="204" t="s">
        <v>2329</v>
      </c>
    </row>
    <row r="98" spans="1:11" s="206" customFormat="1" ht="28.5">
      <c r="A98" s="204"/>
      <c r="B98" s="205" t="s">
        <v>2377</v>
      </c>
      <c r="C98" s="215" t="s">
        <v>2302</v>
      </c>
      <c r="D98" s="215">
        <v>351</v>
      </c>
      <c r="E98" s="215"/>
      <c r="F98" s="215" t="s">
        <v>2277</v>
      </c>
      <c r="G98" s="215" t="s">
        <v>1550</v>
      </c>
      <c r="H98" s="204">
        <v>90</v>
      </c>
      <c r="I98" s="204"/>
      <c r="J98" s="204" t="s">
        <v>2329</v>
      </c>
    </row>
    <row r="99" spans="1:11" s="206" customFormat="1">
      <c r="A99" s="204"/>
      <c r="B99" s="205" t="s">
        <v>2378</v>
      </c>
      <c r="C99" s="215" t="s">
        <v>2303</v>
      </c>
      <c r="D99" s="215">
        <v>597</v>
      </c>
      <c r="E99" s="215"/>
      <c r="F99" s="215" t="s">
        <v>2277</v>
      </c>
      <c r="G99" s="215" t="s">
        <v>1550</v>
      </c>
      <c r="H99" s="204">
        <v>45</v>
      </c>
      <c r="I99" s="204"/>
      <c r="J99" s="204"/>
    </row>
    <row r="100" spans="1:11" s="206" customFormat="1">
      <c r="A100" s="204"/>
      <c r="B100" s="205" t="s">
        <v>2391</v>
      </c>
      <c r="C100" s="215" t="s">
        <v>2304</v>
      </c>
      <c r="D100" s="215">
        <v>2150</v>
      </c>
      <c r="E100" s="215"/>
      <c r="F100" s="215" t="s">
        <v>2277</v>
      </c>
      <c r="G100" s="215" t="s">
        <v>1077</v>
      </c>
      <c r="H100" s="204">
        <v>3</v>
      </c>
      <c r="I100" s="204"/>
      <c r="J100" s="204" t="s">
        <v>2329</v>
      </c>
    </row>
    <row r="101" spans="1:11" s="206" customFormat="1">
      <c r="A101" s="204"/>
      <c r="B101" s="205" t="s">
        <v>2382</v>
      </c>
      <c r="C101" s="215" t="s">
        <v>2305</v>
      </c>
      <c r="D101" s="215">
        <v>53100</v>
      </c>
      <c r="E101" s="215"/>
      <c r="F101" s="215" t="s">
        <v>2277</v>
      </c>
      <c r="G101" s="215" t="s">
        <v>1550</v>
      </c>
      <c r="H101" s="204">
        <v>90</v>
      </c>
      <c r="I101" s="204"/>
      <c r="J101" s="204"/>
    </row>
    <row r="102" spans="1:11" s="226" customFormat="1">
      <c r="A102" s="223"/>
      <c r="B102" s="224" t="s">
        <v>2385</v>
      </c>
      <c r="C102" s="225" t="s">
        <v>2306</v>
      </c>
      <c r="D102" s="225"/>
      <c r="E102" s="225"/>
      <c r="F102" s="225"/>
      <c r="G102" s="225" t="s">
        <v>2237</v>
      </c>
      <c r="H102" s="223">
        <v>760</v>
      </c>
      <c r="I102" s="223"/>
      <c r="J102" s="223"/>
      <c r="K102" s="219">
        <f>H58*4+H60*4+H66*2+H85*3+H90*3+H98*3+H100*3+H65*3</f>
        <v>759</v>
      </c>
    </row>
    <row r="103" spans="1:11" s="206" customFormat="1">
      <c r="A103" s="204"/>
      <c r="B103" s="224" t="s">
        <v>2392</v>
      </c>
      <c r="C103" s="215" t="s">
        <v>2307</v>
      </c>
      <c r="D103" s="215" t="s">
        <v>2308</v>
      </c>
      <c r="E103" s="215" t="s">
        <v>2309</v>
      </c>
      <c r="F103" s="215" t="s">
        <v>2310</v>
      </c>
      <c r="G103" s="215" t="s">
        <v>1550</v>
      </c>
      <c r="H103" s="210">
        <f>H102</f>
        <v>760</v>
      </c>
      <c r="I103" s="204"/>
      <c r="J103" s="204" t="s">
        <v>2239</v>
      </c>
      <c r="K103" s="220"/>
    </row>
    <row r="104" spans="1:11" s="206" customFormat="1">
      <c r="A104" s="204"/>
      <c r="B104" s="224" t="s">
        <v>2393</v>
      </c>
      <c r="C104" s="215" t="s">
        <v>2311</v>
      </c>
      <c r="D104" s="215" t="s">
        <v>2338</v>
      </c>
      <c r="E104" s="215" t="s">
        <v>2339</v>
      </c>
      <c r="F104" s="215" t="s">
        <v>2310</v>
      </c>
      <c r="G104" s="215" t="s">
        <v>1550</v>
      </c>
      <c r="H104" s="210">
        <f>H102</f>
        <v>760</v>
      </c>
      <c r="I104" s="204"/>
      <c r="J104" s="204" t="s">
        <v>2239</v>
      </c>
      <c r="K104" s="220"/>
    </row>
    <row r="105" spans="1:11" s="226" customFormat="1">
      <c r="A105" s="223"/>
      <c r="B105" s="224" t="s">
        <v>2386</v>
      </c>
      <c r="C105" s="225" t="s">
        <v>2312</v>
      </c>
      <c r="D105" s="225"/>
      <c r="E105" s="225"/>
      <c r="F105" s="225"/>
      <c r="G105" s="225" t="s">
        <v>2237</v>
      </c>
      <c r="H105" s="223">
        <f>K105</f>
        <v>1640</v>
      </c>
      <c r="I105" s="223"/>
      <c r="J105" s="223"/>
      <c r="K105" s="221">
        <f>H88*4</f>
        <v>1640</v>
      </c>
    </row>
    <row r="106" spans="1:11" s="206" customFormat="1">
      <c r="A106" s="204"/>
      <c r="B106" s="224" t="s">
        <v>2394</v>
      </c>
      <c r="C106" s="215" t="s">
        <v>2313</v>
      </c>
      <c r="D106" s="215" t="s">
        <v>2314</v>
      </c>
      <c r="E106" s="215" t="s">
        <v>2315</v>
      </c>
      <c r="F106" s="215" t="s">
        <v>2310</v>
      </c>
      <c r="G106" s="215" t="s">
        <v>1550</v>
      </c>
      <c r="H106" s="210">
        <f>H105</f>
        <v>1640</v>
      </c>
      <c r="I106" s="204"/>
      <c r="J106" s="204" t="s">
        <v>2239</v>
      </c>
    </row>
    <row r="107" spans="1:11" s="206" customFormat="1">
      <c r="A107" s="204"/>
      <c r="B107" s="224" t="s">
        <v>2395</v>
      </c>
      <c r="C107" s="215" t="s">
        <v>2311</v>
      </c>
      <c r="D107" s="215" t="s">
        <v>2338</v>
      </c>
      <c r="E107" s="215" t="s">
        <v>2339</v>
      </c>
      <c r="F107" s="215" t="s">
        <v>2310</v>
      </c>
      <c r="G107" s="215" t="s">
        <v>1550</v>
      </c>
      <c r="H107" s="210">
        <f>H105</f>
        <v>1640</v>
      </c>
      <c r="I107" s="204"/>
      <c r="J107" s="204" t="s">
        <v>2239</v>
      </c>
    </row>
    <row r="108" spans="1:11" s="206" customFormat="1">
      <c r="A108" s="204"/>
      <c r="B108" s="205" t="s">
        <v>2387</v>
      </c>
      <c r="C108" s="215" t="s">
        <v>2319</v>
      </c>
      <c r="D108" s="215" t="s">
        <v>2320</v>
      </c>
      <c r="E108" s="215"/>
      <c r="F108" s="215" t="s">
        <v>2318</v>
      </c>
      <c r="G108" s="215" t="s">
        <v>2321</v>
      </c>
      <c r="H108" s="204">
        <v>10</v>
      </c>
      <c r="I108" s="204"/>
      <c r="J108" s="204" t="s">
        <v>2322</v>
      </c>
    </row>
    <row r="109" spans="1:11" s="206" customFormat="1">
      <c r="A109" s="204"/>
      <c r="B109" s="205" t="s">
        <v>2396</v>
      </c>
      <c r="C109" s="215" t="s">
        <v>2316</v>
      </c>
      <c r="D109" s="215" t="s">
        <v>2317</v>
      </c>
      <c r="E109" s="215"/>
      <c r="F109" s="215" t="s">
        <v>2318</v>
      </c>
      <c r="G109" s="215" t="s">
        <v>2321</v>
      </c>
      <c r="H109" s="204">
        <v>27</v>
      </c>
      <c r="I109" s="204"/>
      <c r="J109" s="204" t="s">
        <v>2406</v>
      </c>
    </row>
    <row r="110" spans="1:11" s="206" customFormat="1">
      <c r="A110" s="204"/>
      <c r="B110" s="205" t="s">
        <v>2397</v>
      </c>
      <c r="C110" s="215" t="s">
        <v>2324</v>
      </c>
      <c r="D110" s="215" t="s">
        <v>2325</v>
      </c>
      <c r="E110" s="215"/>
      <c r="F110" s="215" t="s">
        <v>2318</v>
      </c>
      <c r="G110" s="215" t="s">
        <v>2321</v>
      </c>
      <c r="H110" s="204">
        <v>10</v>
      </c>
      <c r="I110" s="204"/>
      <c r="J110" s="204" t="s">
        <v>2323</v>
      </c>
    </row>
    <row r="111" spans="1:11" s="203" customFormat="1">
      <c r="A111" s="200"/>
      <c r="B111" s="201"/>
      <c r="C111" s="200"/>
      <c r="D111" s="202" t="s">
        <v>285</v>
      </c>
      <c r="E111" s="200"/>
      <c r="F111" s="200"/>
      <c r="G111" s="200"/>
      <c r="H111" s="200"/>
      <c r="I111" s="200"/>
      <c r="J111" s="200"/>
    </row>
    <row r="112" spans="1:11" s="206" customFormat="1" ht="43.5">
      <c r="A112" s="204" t="s">
        <v>2230</v>
      </c>
      <c r="B112" s="205" t="s">
        <v>2388</v>
      </c>
      <c r="C112" s="204" t="s">
        <v>2342</v>
      </c>
      <c r="D112" s="204" t="s">
        <v>2231</v>
      </c>
      <c r="E112" s="204"/>
      <c r="F112" s="204" t="s">
        <v>2232</v>
      </c>
      <c r="G112" s="204" t="s">
        <v>1550</v>
      </c>
      <c r="H112" s="204">
        <v>2</v>
      </c>
      <c r="I112" s="204"/>
      <c r="J112" s="204"/>
    </row>
    <row r="113" spans="1:10" s="206" customFormat="1">
      <c r="A113" s="204"/>
      <c r="B113" s="205" t="s">
        <v>2343</v>
      </c>
      <c r="C113" s="204" t="s">
        <v>2233</v>
      </c>
      <c r="D113" s="204" t="s">
        <v>2234</v>
      </c>
      <c r="E113" s="204"/>
      <c r="F113" s="204" t="s">
        <v>2235</v>
      </c>
      <c r="G113" s="204" t="s">
        <v>1550</v>
      </c>
      <c r="H113" s="204">
        <v>2</v>
      </c>
      <c r="I113" s="204"/>
      <c r="J113" s="204"/>
    </row>
    <row r="114" spans="1:10" s="209" customFormat="1">
      <c r="A114" s="207" t="s">
        <v>2118</v>
      </c>
      <c r="B114" s="208" t="s">
        <v>2344</v>
      </c>
      <c r="C114" s="207" t="s">
        <v>2236</v>
      </c>
      <c r="D114" s="207"/>
      <c r="E114" s="207"/>
      <c r="F114" s="207"/>
      <c r="G114" s="207" t="s">
        <v>2237</v>
      </c>
      <c r="H114" s="207">
        <v>18</v>
      </c>
      <c r="I114" s="207"/>
      <c r="J114" s="207"/>
    </row>
    <row r="115" spans="1:10" s="206" customFormat="1" ht="57.75">
      <c r="A115" s="204"/>
      <c r="B115" s="208" t="s">
        <v>2345</v>
      </c>
      <c r="C115" s="204" t="s">
        <v>2346</v>
      </c>
      <c r="D115" s="204" t="s">
        <v>2238</v>
      </c>
      <c r="E115" s="204"/>
      <c r="F115" s="204" t="s">
        <v>2232</v>
      </c>
      <c r="G115" s="204" t="s">
        <v>1550</v>
      </c>
      <c r="H115" s="204">
        <v>18</v>
      </c>
      <c r="I115" s="204"/>
      <c r="J115" s="204"/>
    </row>
    <row r="116" spans="1:10" s="206" customFormat="1" ht="28.5">
      <c r="A116" s="204"/>
      <c r="B116" s="208" t="s">
        <v>2347</v>
      </c>
      <c r="C116" s="204" t="s">
        <v>2240</v>
      </c>
      <c r="D116" s="204" t="s">
        <v>2241</v>
      </c>
      <c r="E116" s="204"/>
      <c r="F116" s="204" t="s">
        <v>2232</v>
      </c>
      <c r="G116" s="204" t="s">
        <v>1550</v>
      </c>
      <c r="H116" s="204">
        <v>18</v>
      </c>
      <c r="I116" s="204"/>
      <c r="J116" s="204"/>
    </row>
    <row r="117" spans="1:10" s="206" customFormat="1">
      <c r="A117" s="204"/>
      <c r="B117" s="208" t="s">
        <v>2348</v>
      </c>
      <c r="C117" s="204" t="s">
        <v>2233</v>
      </c>
      <c r="D117" s="204" t="s">
        <v>2234</v>
      </c>
      <c r="E117" s="204"/>
      <c r="F117" s="204" t="s">
        <v>2235</v>
      </c>
      <c r="G117" s="204" t="s">
        <v>1550</v>
      </c>
      <c r="H117" s="204">
        <v>18</v>
      </c>
      <c r="I117" s="204"/>
      <c r="J117" s="204"/>
    </row>
    <row r="118" spans="1:10" s="206" customFormat="1">
      <c r="A118" s="204" t="s">
        <v>2120</v>
      </c>
      <c r="B118" s="205" t="s">
        <v>2349</v>
      </c>
      <c r="C118" s="204" t="s">
        <v>2350</v>
      </c>
      <c r="D118" s="204" t="s">
        <v>2242</v>
      </c>
      <c r="E118" s="204"/>
      <c r="F118" s="204" t="s">
        <v>2243</v>
      </c>
      <c r="G118" s="204" t="s">
        <v>1550</v>
      </c>
      <c r="H118" s="204">
        <v>9</v>
      </c>
      <c r="I118" s="204"/>
      <c r="J118" s="204"/>
    </row>
    <row r="119" spans="1:10" s="206" customFormat="1">
      <c r="A119" s="204" t="s">
        <v>2244</v>
      </c>
      <c r="B119" s="205" t="s">
        <v>2351</v>
      </c>
      <c r="C119" s="204" t="s">
        <v>2245</v>
      </c>
      <c r="D119" s="204" t="s">
        <v>2246</v>
      </c>
      <c r="E119" s="204"/>
      <c r="F119" s="204" t="s">
        <v>2247</v>
      </c>
      <c r="G119" s="204" t="s">
        <v>1550</v>
      </c>
      <c r="H119" s="204">
        <v>9</v>
      </c>
      <c r="I119" s="204"/>
      <c r="J119" s="204"/>
    </row>
    <row r="120" spans="1:10" s="206" customFormat="1">
      <c r="A120" s="204"/>
      <c r="B120" s="205" t="s">
        <v>2352</v>
      </c>
      <c r="C120" s="204" t="s">
        <v>2248</v>
      </c>
      <c r="D120" s="204" t="s">
        <v>2328</v>
      </c>
      <c r="E120" s="204"/>
      <c r="F120" s="204" t="s">
        <v>2247</v>
      </c>
      <c r="G120" s="204" t="s">
        <v>1550</v>
      </c>
      <c r="H120" s="204">
        <v>2</v>
      </c>
      <c r="I120" s="204"/>
      <c r="J120" s="204"/>
    </row>
    <row r="121" spans="1:10" s="209" customFormat="1">
      <c r="A121" s="207" t="s">
        <v>2251</v>
      </c>
      <c r="B121" s="208" t="s">
        <v>2353</v>
      </c>
      <c r="C121" s="207" t="s">
        <v>2252</v>
      </c>
      <c r="D121" s="207"/>
      <c r="E121" s="207"/>
      <c r="F121" s="207"/>
      <c r="G121" s="207" t="s">
        <v>2237</v>
      </c>
      <c r="H121" s="207">
        <v>4</v>
      </c>
      <c r="I121" s="207"/>
      <c r="J121" s="207"/>
    </row>
    <row r="122" spans="1:10" s="206" customFormat="1">
      <c r="A122" s="204"/>
      <c r="B122" s="208" t="s">
        <v>2398</v>
      </c>
      <c r="C122" s="204" t="s">
        <v>2327</v>
      </c>
      <c r="D122" s="204" t="s">
        <v>2253</v>
      </c>
      <c r="E122" s="204"/>
      <c r="F122" s="204" t="s">
        <v>2254</v>
      </c>
      <c r="G122" s="204" t="s">
        <v>1550</v>
      </c>
      <c r="H122" s="204">
        <v>4</v>
      </c>
      <c r="I122" s="204"/>
      <c r="J122" s="204"/>
    </row>
    <row r="123" spans="1:10" s="209" customFormat="1">
      <c r="A123" s="207" t="s">
        <v>2255</v>
      </c>
      <c r="B123" s="208" t="s">
        <v>2354</v>
      </c>
      <c r="C123" s="207" t="s">
        <v>2256</v>
      </c>
      <c r="D123" s="207"/>
      <c r="E123" s="207"/>
      <c r="F123" s="207"/>
      <c r="G123" s="207" t="s">
        <v>2237</v>
      </c>
      <c r="H123" s="207">
        <v>25</v>
      </c>
      <c r="I123" s="207"/>
      <c r="J123" s="207"/>
    </row>
    <row r="124" spans="1:10" s="206" customFormat="1">
      <c r="A124" s="204"/>
      <c r="B124" s="208" t="s">
        <v>2355</v>
      </c>
      <c r="C124" s="204" t="s">
        <v>2327</v>
      </c>
      <c r="D124" s="204" t="s">
        <v>2253</v>
      </c>
      <c r="E124" s="204"/>
      <c r="F124" s="204" t="s">
        <v>2254</v>
      </c>
      <c r="G124" s="204" t="s">
        <v>1550</v>
      </c>
      <c r="H124" s="204">
        <v>50</v>
      </c>
      <c r="I124" s="204"/>
      <c r="J124" s="204"/>
    </row>
    <row r="125" spans="1:10" s="206" customFormat="1">
      <c r="A125" s="204"/>
      <c r="B125" s="208" t="s">
        <v>2399</v>
      </c>
      <c r="C125" s="204" t="s">
        <v>2359</v>
      </c>
      <c r="D125" s="204" t="s">
        <v>2257</v>
      </c>
      <c r="E125" s="204"/>
      <c r="F125" s="204" t="s">
        <v>2258</v>
      </c>
      <c r="G125" s="204" t="s">
        <v>1550</v>
      </c>
      <c r="H125" s="204">
        <v>25</v>
      </c>
      <c r="I125" s="204"/>
      <c r="J125" s="204"/>
    </row>
    <row r="126" spans="1:10" s="209" customFormat="1">
      <c r="A126" s="207" t="s">
        <v>2337</v>
      </c>
      <c r="B126" s="208" t="s">
        <v>2356</v>
      </c>
      <c r="C126" s="207" t="s">
        <v>2256</v>
      </c>
      <c r="D126" s="207"/>
      <c r="E126" s="207"/>
      <c r="F126" s="207"/>
      <c r="G126" s="207" t="s">
        <v>2237</v>
      </c>
      <c r="H126" s="207">
        <v>1</v>
      </c>
      <c r="I126" s="207"/>
      <c r="J126" s="207"/>
    </row>
    <row r="127" spans="1:10" s="206" customFormat="1" ht="28.5">
      <c r="A127" s="204"/>
      <c r="B127" s="208" t="s">
        <v>2357</v>
      </c>
      <c r="C127" s="204" t="s">
        <v>2405</v>
      </c>
      <c r="D127" s="204" t="s">
        <v>2326</v>
      </c>
      <c r="E127" s="204"/>
      <c r="F127" s="204" t="s">
        <v>2254</v>
      </c>
      <c r="G127" s="204" t="s">
        <v>1550</v>
      </c>
      <c r="H127" s="204">
        <v>2</v>
      </c>
      <c r="I127" s="204"/>
      <c r="J127" s="204"/>
    </row>
    <row r="128" spans="1:10" s="206" customFormat="1">
      <c r="A128" s="204"/>
      <c r="B128" s="208" t="s">
        <v>2358</v>
      </c>
      <c r="C128" s="204" t="s">
        <v>2359</v>
      </c>
      <c r="D128" s="204" t="s">
        <v>2257</v>
      </c>
      <c r="E128" s="204"/>
      <c r="F128" s="204" t="s">
        <v>2258</v>
      </c>
      <c r="G128" s="204" t="s">
        <v>1550</v>
      </c>
      <c r="H128" s="204">
        <v>1</v>
      </c>
      <c r="I128" s="204"/>
      <c r="J128" s="204"/>
    </row>
    <row r="129" spans="1:10" s="209" customFormat="1">
      <c r="A129" s="207" t="s">
        <v>2262</v>
      </c>
      <c r="B129" s="208" t="s">
        <v>2361</v>
      </c>
      <c r="C129" s="207" t="s">
        <v>2263</v>
      </c>
      <c r="D129" s="207"/>
      <c r="E129" s="207"/>
      <c r="F129" s="207"/>
      <c r="G129" s="207" t="s">
        <v>2237</v>
      </c>
      <c r="H129" s="207">
        <v>3</v>
      </c>
      <c r="I129" s="207"/>
      <c r="J129" s="207"/>
    </row>
    <row r="130" spans="1:10" s="206" customFormat="1">
      <c r="A130" s="204"/>
      <c r="B130" s="208" t="s">
        <v>2362</v>
      </c>
      <c r="C130" s="204" t="s">
        <v>2327</v>
      </c>
      <c r="D130" s="204" t="s">
        <v>2253</v>
      </c>
      <c r="E130" s="204"/>
      <c r="F130" s="204" t="s">
        <v>2254</v>
      </c>
      <c r="G130" s="204" t="s">
        <v>1550</v>
      </c>
      <c r="H130" s="204">
        <v>3</v>
      </c>
      <c r="I130" s="204"/>
      <c r="J130" s="204"/>
    </row>
    <row r="131" spans="1:10" s="209" customFormat="1">
      <c r="A131" s="207" t="s">
        <v>2330</v>
      </c>
      <c r="B131" s="208" t="s">
        <v>2363</v>
      </c>
      <c r="C131" s="207" t="s">
        <v>2263</v>
      </c>
      <c r="D131" s="207"/>
      <c r="E131" s="207"/>
      <c r="F131" s="207"/>
      <c r="G131" s="207" t="s">
        <v>2237</v>
      </c>
      <c r="H131" s="207">
        <v>2</v>
      </c>
      <c r="I131" s="207"/>
      <c r="J131" s="207"/>
    </row>
    <row r="132" spans="1:10" s="206" customFormat="1" ht="28.5">
      <c r="A132" s="204"/>
      <c r="B132" s="208" t="s">
        <v>2364</v>
      </c>
      <c r="C132" s="204" t="s">
        <v>2405</v>
      </c>
      <c r="D132" s="204" t="s">
        <v>2326</v>
      </c>
      <c r="E132" s="204"/>
      <c r="F132" s="204" t="s">
        <v>2254</v>
      </c>
      <c r="G132" s="204" t="s">
        <v>1550</v>
      </c>
      <c r="H132" s="204">
        <v>2</v>
      </c>
      <c r="I132" s="204"/>
      <c r="J132" s="204"/>
    </row>
    <row r="133" spans="1:10" s="206" customFormat="1">
      <c r="A133" s="204"/>
      <c r="B133" s="205"/>
      <c r="C133" s="214" t="s">
        <v>2264</v>
      </c>
      <c r="D133" s="204"/>
      <c r="E133" s="204"/>
      <c r="F133" s="204"/>
      <c r="G133" s="204"/>
      <c r="H133" s="204"/>
      <c r="I133" s="204"/>
      <c r="J133" s="204"/>
    </row>
    <row r="134" spans="1:10" s="206" customFormat="1">
      <c r="A134" s="204"/>
      <c r="B134" s="205" t="s">
        <v>2388</v>
      </c>
      <c r="C134" s="215" t="s">
        <v>2265</v>
      </c>
      <c r="D134" s="215" t="s">
        <v>1113</v>
      </c>
      <c r="E134" s="204"/>
      <c r="F134" s="204" t="s">
        <v>2266</v>
      </c>
      <c r="G134" s="204" t="s">
        <v>1077</v>
      </c>
      <c r="H134" s="216">
        <f>'-1'!S105</f>
        <v>5375</v>
      </c>
      <c r="I134" s="204"/>
      <c r="J134" s="204" t="s">
        <v>2329</v>
      </c>
    </row>
    <row r="135" spans="1:10" s="206" customFormat="1">
      <c r="A135" s="204"/>
      <c r="B135" s="205" t="s">
        <v>2343</v>
      </c>
      <c r="C135" s="215" t="s">
        <v>2267</v>
      </c>
      <c r="D135" s="215" t="s">
        <v>20</v>
      </c>
      <c r="E135" s="204"/>
      <c r="F135" s="204" t="s">
        <v>2268</v>
      </c>
      <c r="G135" s="204" t="s">
        <v>1077</v>
      </c>
      <c r="H135" s="216">
        <f>'-1'!S106</f>
        <v>1050</v>
      </c>
      <c r="I135" s="204"/>
      <c r="J135" s="204" t="s">
        <v>2329</v>
      </c>
    </row>
    <row r="136" spans="1:10" s="206" customFormat="1">
      <c r="A136" s="204"/>
      <c r="B136" s="205" t="s">
        <v>2344</v>
      </c>
      <c r="C136" s="215" t="s">
        <v>2267</v>
      </c>
      <c r="D136" s="215" t="s">
        <v>1080</v>
      </c>
      <c r="E136" s="204"/>
      <c r="F136" s="204" t="s">
        <v>2268</v>
      </c>
      <c r="G136" s="204" t="s">
        <v>1077</v>
      </c>
      <c r="H136" s="216">
        <f>'-1'!S107</f>
        <v>1060</v>
      </c>
      <c r="I136" s="204"/>
      <c r="J136" s="204" t="s">
        <v>2329</v>
      </c>
    </row>
    <row r="137" spans="1:10" s="206" customFormat="1">
      <c r="A137" s="204"/>
      <c r="B137" s="205" t="s">
        <v>2368</v>
      </c>
      <c r="C137" s="215" t="s">
        <v>2269</v>
      </c>
      <c r="D137" s="215" t="s">
        <v>1595</v>
      </c>
      <c r="E137" s="204"/>
      <c r="F137" s="217" t="s">
        <v>2270</v>
      </c>
      <c r="G137" s="204" t="s">
        <v>1077</v>
      </c>
      <c r="H137" s="216">
        <f>'-1'!S108</f>
        <v>35</v>
      </c>
      <c r="I137" s="204"/>
      <c r="J137" s="204"/>
    </row>
    <row r="138" spans="1:10" s="206" customFormat="1">
      <c r="A138" s="204"/>
      <c r="B138" s="205"/>
      <c r="C138" s="214" t="s">
        <v>2271</v>
      </c>
      <c r="D138" s="204"/>
      <c r="E138" s="204"/>
      <c r="F138" s="204"/>
      <c r="G138" s="218"/>
      <c r="H138" s="204"/>
      <c r="I138" s="204"/>
      <c r="J138" s="204"/>
    </row>
    <row r="139" spans="1:10" s="206" customFormat="1">
      <c r="A139" s="204"/>
      <c r="B139" s="205" t="s">
        <v>2351</v>
      </c>
      <c r="C139" s="215" t="s">
        <v>2272</v>
      </c>
      <c r="D139" s="215" t="s">
        <v>2273</v>
      </c>
      <c r="E139" s="215"/>
      <c r="F139" s="215" t="s">
        <v>2274</v>
      </c>
      <c r="G139" s="215" t="s">
        <v>1550</v>
      </c>
      <c r="H139" s="204">
        <f>H123+H126+H129+H131+H121</f>
        <v>35</v>
      </c>
      <c r="I139" s="204"/>
      <c r="J139" s="204" t="s">
        <v>2329</v>
      </c>
    </row>
    <row r="140" spans="1:10" s="206" customFormat="1">
      <c r="A140" s="204"/>
      <c r="B140" s="205" t="s">
        <v>2390</v>
      </c>
      <c r="C140" s="215" t="s">
        <v>2275</v>
      </c>
      <c r="D140" s="215" t="s">
        <v>2276</v>
      </c>
      <c r="E140" s="215"/>
      <c r="F140" s="215" t="s">
        <v>2277</v>
      </c>
      <c r="G140" s="215" t="s">
        <v>1550</v>
      </c>
      <c r="H140" s="204">
        <f>H139</f>
        <v>35</v>
      </c>
      <c r="I140" s="204"/>
      <c r="J140" s="204" t="s">
        <v>2329</v>
      </c>
    </row>
    <row r="141" spans="1:10" s="206" customFormat="1">
      <c r="A141" s="204"/>
      <c r="B141" s="205" t="s">
        <v>2352</v>
      </c>
      <c r="C141" s="215" t="s">
        <v>2278</v>
      </c>
      <c r="D141" s="215" t="s">
        <v>2279</v>
      </c>
      <c r="E141" s="215"/>
      <c r="F141" s="215" t="s">
        <v>2280</v>
      </c>
      <c r="G141" s="215" t="s">
        <v>1550</v>
      </c>
      <c r="H141" s="204">
        <f>H139</f>
        <v>35</v>
      </c>
      <c r="I141" s="204"/>
      <c r="J141" s="204" t="s">
        <v>2329</v>
      </c>
    </row>
    <row r="142" spans="1:10" s="206" customFormat="1" ht="28.5">
      <c r="A142" s="204"/>
      <c r="B142" s="205" t="s">
        <v>2356</v>
      </c>
      <c r="C142" s="215" t="s">
        <v>2281</v>
      </c>
      <c r="D142" s="215">
        <v>91920</v>
      </c>
      <c r="E142" s="215"/>
      <c r="F142" s="204" t="s">
        <v>2277</v>
      </c>
      <c r="G142" s="215" t="s">
        <v>1077</v>
      </c>
      <c r="H142" s="204">
        <v>260</v>
      </c>
      <c r="I142" s="204"/>
      <c r="J142" s="204"/>
    </row>
    <row r="143" spans="1:10" s="206" customFormat="1">
      <c r="A143" s="204"/>
      <c r="B143" s="205" t="s">
        <v>2361</v>
      </c>
      <c r="C143" s="215" t="s">
        <v>2282</v>
      </c>
      <c r="D143" s="215" t="s">
        <v>2283</v>
      </c>
      <c r="E143" s="215"/>
      <c r="F143" s="215"/>
      <c r="G143" s="215" t="s">
        <v>1550</v>
      </c>
      <c r="H143" s="204">
        <v>600</v>
      </c>
      <c r="I143" s="204"/>
      <c r="J143" s="204"/>
    </row>
    <row r="144" spans="1:10" s="206" customFormat="1" ht="28.5">
      <c r="A144" s="204"/>
      <c r="B144" s="205" t="s">
        <v>2365</v>
      </c>
      <c r="C144" s="215" t="s">
        <v>2284</v>
      </c>
      <c r="D144" s="215" t="s">
        <v>2285</v>
      </c>
      <c r="E144" s="215">
        <v>1786</v>
      </c>
      <c r="F144" s="215" t="s">
        <v>2277</v>
      </c>
      <c r="G144" s="215" t="s">
        <v>1550</v>
      </c>
      <c r="H144" s="204">
        <v>30</v>
      </c>
      <c r="I144" s="204"/>
      <c r="J144" s="204"/>
    </row>
    <row r="145" spans="1:11" s="206" customFormat="1">
      <c r="A145" s="204"/>
      <c r="B145" s="205" t="s">
        <v>2369</v>
      </c>
      <c r="C145" s="215" t="s">
        <v>2286</v>
      </c>
      <c r="D145" s="215" t="s">
        <v>2287</v>
      </c>
      <c r="E145" s="215">
        <v>1745</v>
      </c>
      <c r="F145" s="215" t="s">
        <v>2277</v>
      </c>
      <c r="G145" s="215" t="s">
        <v>1550</v>
      </c>
      <c r="H145" s="204">
        <v>8</v>
      </c>
      <c r="I145" s="204"/>
      <c r="J145" s="204"/>
    </row>
    <row r="146" spans="1:11" s="206" customFormat="1">
      <c r="A146" s="204"/>
      <c r="B146" s="205" t="s">
        <v>2370</v>
      </c>
      <c r="C146" s="215" t="s">
        <v>2288</v>
      </c>
      <c r="D146" s="215" t="s">
        <v>2289</v>
      </c>
      <c r="E146" s="215">
        <v>1761</v>
      </c>
      <c r="F146" s="215" t="s">
        <v>2277</v>
      </c>
      <c r="G146" s="215" t="s">
        <v>1550</v>
      </c>
      <c r="H146" s="204">
        <v>30</v>
      </c>
      <c r="I146" s="204"/>
      <c r="J146" s="204"/>
    </row>
    <row r="147" spans="1:11" s="206" customFormat="1">
      <c r="A147" s="204"/>
      <c r="B147" s="205" t="s">
        <v>2371</v>
      </c>
      <c r="C147" s="215" t="s">
        <v>2290</v>
      </c>
      <c r="D147" s="215" t="s">
        <v>2291</v>
      </c>
      <c r="E147" s="215">
        <v>1776</v>
      </c>
      <c r="F147" s="215" t="s">
        <v>2277</v>
      </c>
      <c r="G147" s="215" t="s">
        <v>1550</v>
      </c>
      <c r="H147" s="204">
        <v>4</v>
      </c>
      <c r="I147" s="204"/>
      <c r="J147" s="204" t="s">
        <v>2329</v>
      </c>
    </row>
    <row r="148" spans="1:11" s="206" customFormat="1">
      <c r="A148" s="204"/>
      <c r="B148" s="205" t="s">
        <v>2372</v>
      </c>
      <c r="C148" s="215" t="s">
        <v>2292</v>
      </c>
      <c r="D148" s="215" t="s">
        <v>2293</v>
      </c>
      <c r="E148" s="215">
        <v>833</v>
      </c>
      <c r="F148" s="215" t="s">
        <v>2277</v>
      </c>
      <c r="G148" s="215" t="s">
        <v>1550</v>
      </c>
      <c r="H148" s="204">
        <v>25</v>
      </c>
      <c r="I148" s="204"/>
      <c r="J148" s="204"/>
    </row>
    <row r="149" spans="1:11" s="206" customFormat="1">
      <c r="A149" s="204"/>
      <c r="B149" s="205" t="s">
        <v>2373</v>
      </c>
      <c r="C149" s="215" t="s">
        <v>2294</v>
      </c>
      <c r="D149" s="215" t="s">
        <v>2295</v>
      </c>
      <c r="E149" s="215">
        <v>887</v>
      </c>
      <c r="F149" s="215" t="s">
        <v>2277</v>
      </c>
      <c r="G149" s="215" t="s">
        <v>1550</v>
      </c>
      <c r="H149" s="204">
        <v>25</v>
      </c>
      <c r="I149" s="204"/>
      <c r="J149" s="204"/>
    </row>
    <row r="150" spans="1:11" s="206" customFormat="1">
      <c r="A150" s="204"/>
      <c r="B150" s="205" t="s">
        <v>2375</v>
      </c>
      <c r="C150" s="215" t="s">
        <v>2298</v>
      </c>
      <c r="D150" s="215" t="s">
        <v>2299</v>
      </c>
      <c r="E150" s="215">
        <v>7714</v>
      </c>
      <c r="F150" s="215" t="s">
        <v>2277</v>
      </c>
      <c r="G150" s="215" t="s">
        <v>1550</v>
      </c>
      <c r="H150" s="204">
        <v>60</v>
      </c>
      <c r="I150" s="204"/>
      <c r="J150" s="204"/>
    </row>
    <row r="151" spans="1:11" s="206" customFormat="1">
      <c r="A151" s="204"/>
      <c r="B151" s="205" t="s">
        <v>2376</v>
      </c>
      <c r="C151" s="215" t="s">
        <v>2300</v>
      </c>
      <c r="D151" s="215" t="s">
        <v>2301</v>
      </c>
      <c r="E151" s="215">
        <v>874</v>
      </c>
      <c r="F151" s="215" t="s">
        <v>2277</v>
      </c>
      <c r="G151" s="215" t="s">
        <v>1550</v>
      </c>
      <c r="H151" s="204">
        <v>6</v>
      </c>
      <c r="I151" s="204"/>
      <c r="J151" s="204" t="s">
        <v>2329</v>
      </c>
    </row>
    <row r="152" spans="1:11" s="206" customFormat="1" ht="28.5">
      <c r="A152" s="204"/>
      <c r="B152" s="205" t="s">
        <v>2377</v>
      </c>
      <c r="C152" s="215" t="s">
        <v>2302</v>
      </c>
      <c r="D152" s="215">
        <v>351</v>
      </c>
      <c r="E152" s="215"/>
      <c r="F152" s="215" t="s">
        <v>2277</v>
      </c>
      <c r="G152" s="215" t="s">
        <v>1550</v>
      </c>
      <c r="H152" s="204">
        <v>30</v>
      </c>
      <c r="I152" s="204"/>
      <c r="J152" s="204" t="s">
        <v>2329</v>
      </c>
    </row>
    <row r="153" spans="1:11" s="206" customFormat="1">
      <c r="A153" s="204"/>
      <c r="B153" s="205" t="s">
        <v>2378</v>
      </c>
      <c r="C153" s="215" t="s">
        <v>2303</v>
      </c>
      <c r="D153" s="215">
        <v>597</v>
      </c>
      <c r="E153" s="215"/>
      <c r="F153" s="215" t="s">
        <v>2277</v>
      </c>
      <c r="G153" s="215" t="s">
        <v>1550</v>
      </c>
      <c r="H153" s="204">
        <v>15</v>
      </c>
      <c r="I153" s="204"/>
      <c r="J153" s="204" t="s">
        <v>2329</v>
      </c>
    </row>
    <row r="154" spans="1:11" s="206" customFormat="1">
      <c r="A154" s="204"/>
      <c r="B154" s="205" t="s">
        <v>2391</v>
      </c>
      <c r="C154" s="215" t="s">
        <v>2304</v>
      </c>
      <c r="D154" s="215">
        <v>2150</v>
      </c>
      <c r="E154" s="215"/>
      <c r="F154" s="215" t="s">
        <v>2277</v>
      </c>
      <c r="G154" s="215" t="s">
        <v>1077</v>
      </c>
      <c r="H154" s="204">
        <v>3</v>
      </c>
      <c r="I154" s="204"/>
      <c r="J154" s="204" t="s">
        <v>2329</v>
      </c>
    </row>
    <row r="155" spans="1:11" s="206" customFormat="1">
      <c r="A155" s="204"/>
      <c r="B155" s="205" t="s">
        <v>2382</v>
      </c>
      <c r="C155" s="215" t="s">
        <v>2305</v>
      </c>
      <c r="D155" s="215">
        <v>53100</v>
      </c>
      <c r="E155" s="215"/>
      <c r="F155" s="215" t="s">
        <v>2277</v>
      </c>
      <c r="G155" s="215" t="s">
        <v>1550</v>
      </c>
      <c r="H155" s="204">
        <f>H139</f>
        <v>35</v>
      </c>
      <c r="I155" s="204"/>
      <c r="J155" s="204"/>
    </row>
    <row r="156" spans="1:11" s="209" customFormat="1">
      <c r="A156" s="207"/>
      <c r="B156" s="208" t="s">
        <v>2385</v>
      </c>
      <c r="C156" s="227" t="s">
        <v>2306</v>
      </c>
      <c r="D156" s="227"/>
      <c r="E156" s="227"/>
      <c r="F156" s="227"/>
      <c r="G156" s="227" t="s">
        <v>2237</v>
      </c>
      <c r="H156" s="207">
        <v>410</v>
      </c>
      <c r="I156" s="207"/>
      <c r="J156" s="207"/>
      <c r="K156" s="228">
        <f>H112*4+H114*4+H120*2+H139*3+H144*3+H152*3+H154*3+H119*3</f>
        <v>405</v>
      </c>
    </row>
    <row r="157" spans="1:11" s="206" customFormat="1">
      <c r="A157" s="204"/>
      <c r="B157" s="208" t="s">
        <v>2392</v>
      </c>
      <c r="C157" s="215" t="s">
        <v>2307</v>
      </c>
      <c r="D157" s="215" t="s">
        <v>2308</v>
      </c>
      <c r="E157" s="215" t="s">
        <v>2309</v>
      </c>
      <c r="F157" s="215" t="s">
        <v>2310</v>
      </c>
      <c r="G157" s="215" t="s">
        <v>1550</v>
      </c>
      <c r="H157" s="210">
        <f>H156</f>
        <v>410</v>
      </c>
      <c r="I157" s="204"/>
      <c r="J157" s="204" t="s">
        <v>2239</v>
      </c>
      <c r="K157" s="220"/>
    </row>
    <row r="158" spans="1:11" s="206" customFormat="1">
      <c r="A158" s="204"/>
      <c r="B158" s="208" t="s">
        <v>2393</v>
      </c>
      <c r="C158" s="215" t="s">
        <v>2311</v>
      </c>
      <c r="D158" s="215" t="s">
        <v>2338</v>
      </c>
      <c r="E158" s="215" t="s">
        <v>2339</v>
      </c>
      <c r="F158" s="215" t="s">
        <v>2310</v>
      </c>
      <c r="G158" s="215" t="s">
        <v>1550</v>
      </c>
      <c r="H158" s="210">
        <f>H156</f>
        <v>410</v>
      </c>
      <c r="I158" s="204"/>
      <c r="J158" s="204" t="s">
        <v>2239</v>
      </c>
      <c r="K158" s="220"/>
    </row>
    <row r="159" spans="1:11" s="209" customFormat="1">
      <c r="A159" s="207"/>
      <c r="B159" s="208" t="s">
        <v>2386</v>
      </c>
      <c r="C159" s="227" t="s">
        <v>2312</v>
      </c>
      <c r="D159" s="227"/>
      <c r="E159" s="227"/>
      <c r="F159" s="227"/>
      <c r="G159" s="227" t="s">
        <v>2237</v>
      </c>
      <c r="H159" s="207">
        <f>K159</f>
        <v>1040</v>
      </c>
      <c r="I159" s="207"/>
      <c r="J159" s="207"/>
      <c r="K159" s="229">
        <f>H142*4</f>
        <v>1040</v>
      </c>
    </row>
    <row r="160" spans="1:11" s="206" customFormat="1">
      <c r="A160" s="204"/>
      <c r="B160" s="208" t="s">
        <v>2394</v>
      </c>
      <c r="C160" s="215" t="s">
        <v>2313</v>
      </c>
      <c r="D160" s="215" t="s">
        <v>2314</v>
      </c>
      <c r="E160" s="215" t="s">
        <v>2315</v>
      </c>
      <c r="F160" s="215" t="s">
        <v>2310</v>
      </c>
      <c r="G160" s="215" t="s">
        <v>1550</v>
      </c>
      <c r="H160" s="210">
        <f>H159</f>
        <v>1040</v>
      </c>
      <c r="I160" s="204"/>
      <c r="J160" s="204" t="s">
        <v>2239</v>
      </c>
    </row>
    <row r="161" spans="1:10" s="206" customFormat="1">
      <c r="A161" s="204"/>
      <c r="B161" s="208" t="s">
        <v>2395</v>
      </c>
      <c r="C161" s="215" t="s">
        <v>2311</v>
      </c>
      <c r="D161" s="215" t="s">
        <v>2338</v>
      </c>
      <c r="E161" s="215" t="s">
        <v>2339</v>
      </c>
      <c r="F161" s="215" t="s">
        <v>2310</v>
      </c>
      <c r="G161" s="215" t="s">
        <v>1550</v>
      </c>
      <c r="H161" s="210">
        <f>H159</f>
        <v>1040</v>
      </c>
      <c r="I161" s="204"/>
      <c r="J161" s="204" t="s">
        <v>2239</v>
      </c>
    </row>
    <row r="162" spans="1:10" s="206" customFormat="1">
      <c r="A162" s="204"/>
      <c r="B162" s="205" t="s">
        <v>2387</v>
      </c>
      <c r="C162" s="215" t="s">
        <v>2319</v>
      </c>
      <c r="D162" s="215" t="s">
        <v>2320</v>
      </c>
      <c r="E162" s="215"/>
      <c r="F162" s="215" t="s">
        <v>2318</v>
      </c>
      <c r="G162" s="215" t="s">
        <v>2321</v>
      </c>
      <c r="H162" s="204">
        <v>8</v>
      </c>
      <c r="I162" s="204"/>
      <c r="J162" s="204" t="s">
        <v>2322</v>
      </c>
    </row>
    <row r="163" spans="1:10" s="206" customFormat="1">
      <c r="A163" s="204"/>
      <c r="B163" s="205" t="s">
        <v>2396</v>
      </c>
      <c r="C163" s="215" t="s">
        <v>2316</v>
      </c>
      <c r="D163" s="215" t="s">
        <v>2317</v>
      </c>
      <c r="E163" s="215"/>
      <c r="F163" s="215" t="s">
        <v>2318</v>
      </c>
      <c r="G163" s="215" t="s">
        <v>2321</v>
      </c>
      <c r="H163" s="204">
        <v>19</v>
      </c>
      <c r="I163" s="204"/>
      <c r="J163" s="204" t="s">
        <v>2406</v>
      </c>
    </row>
    <row r="164" spans="1:10" s="206" customFormat="1">
      <c r="A164" s="204"/>
      <c r="B164" s="205" t="s">
        <v>2397</v>
      </c>
      <c r="C164" s="215" t="s">
        <v>2324</v>
      </c>
      <c r="D164" s="215" t="s">
        <v>2325</v>
      </c>
      <c r="E164" s="215"/>
      <c r="F164" s="215" t="s">
        <v>2318</v>
      </c>
      <c r="G164" s="215" t="s">
        <v>2321</v>
      </c>
      <c r="H164" s="204">
        <v>8</v>
      </c>
      <c r="I164" s="204"/>
      <c r="J164" s="204" t="s">
        <v>2323</v>
      </c>
    </row>
    <row r="165" spans="1:10" s="203" customFormat="1">
      <c r="A165" s="200"/>
      <c r="B165" s="201"/>
      <c r="C165" s="200"/>
      <c r="D165" s="202" t="s">
        <v>394</v>
      </c>
      <c r="E165" s="200"/>
      <c r="F165" s="200"/>
      <c r="G165" s="200"/>
      <c r="H165" s="200"/>
      <c r="I165" s="200"/>
      <c r="J165" s="200"/>
    </row>
    <row r="166" spans="1:10" s="206" customFormat="1" ht="43.5">
      <c r="A166" s="204" t="s">
        <v>2230</v>
      </c>
      <c r="B166" s="205" t="s">
        <v>2388</v>
      </c>
      <c r="C166" s="204" t="s">
        <v>2342</v>
      </c>
      <c r="D166" s="204" t="s">
        <v>2231</v>
      </c>
      <c r="E166" s="204"/>
      <c r="F166" s="204" t="s">
        <v>2232</v>
      </c>
      <c r="G166" s="204" t="s">
        <v>1550</v>
      </c>
      <c r="H166" s="204">
        <v>2</v>
      </c>
      <c r="I166" s="204"/>
      <c r="J166" s="204"/>
    </row>
    <row r="167" spans="1:10" s="206" customFormat="1">
      <c r="A167" s="204"/>
      <c r="B167" s="205" t="s">
        <v>2389</v>
      </c>
      <c r="C167" s="204" t="s">
        <v>2233</v>
      </c>
      <c r="D167" s="204" t="s">
        <v>2234</v>
      </c>
      <c r="E167" s="204"/>
      <c r="F167" s="204" t="s">
        <v>2235</v>
      </c>
      <c r="G167" s="204" t="s">
        <v>1550</v>
      </c>
      <c r="H167" s="204">
        <v>2</v>
      </c>
      <c r="I167" s="204"/>
      <c r="J167" s="204"/>
    </row>
    <row r="168" spans="1:10" s="209" customFormat="1">
      <c r="A168" s="207" t="s">
        <v>2118</v>
      </c>
      <c r="B168" s="208" t="s">
        <v>2344</v>
      </c>
      <c r="C168" s="207" t="s">
        <v>2236</v>
      </c>
      <c r="D168" s="207"/>
      <c r="E168" s="207"/>
      <c r="F168" s="207"/>
      <c r="G168" s="207" t="s">
        <v>2237</v>
      </c>
      <c r="H168" s="207">
        <v>8</v>
      </c>
      <c r="I168" s="207"/>
      <c r="J168" s="207"/>
    </row>
    <row r="169" spans="1:10" s="206" customFormat="1" ht="57.75">
      <c r="A169" s="204"/>
      <c r="B169" s="208" t="s">
        <v>2345</v>
      </c>
      <c r="C169" s="204" t="s">
        <v>2346</v>
      </c>
      <c r="D169" s="204" t="s">
        <v>2238</v>
      </c>
      <c r="E169" s="204"/>
      <c r="F169" s="204" t="s">
        <v>2232</v>
      </c>
      <c r="G169" s="204" t="s">
        <v>1550</v>
      </c>
      <c r="H169" s="204">
        <v>8</v>
      </c>
      <c r="I169" s="204"/>
      <c r="J169" s="204"/>
    </row>
    <row r="170" spans="1:10" s="206" customFormat="1" ht="28.5">
      <c r="A170" s="204"/>
      <c r="B170" s="208" t="s">
        <v>2347</v>
      </c>
      <c r="C170" s="204" t="s">
        <v>2240</v>
      </c>
      <c r="D170" s="204" t="s">
        <v>2241</v>
      </c>
      <c r="E170" s="204"/>
      <c r="F170" s="204" t="s">
        <v>2232</v>
      </c>
      <c r="G170" s="204" t="s">
        <v>1550</v>
      </c>
      <c r="H170" s="204">
        <v>8</v>
      </c>
      <c r="I170" s="204"/>
      <c r="J170" s="204"/>
    </row>
    <row r="171" spans="1:10" s="206" customFormat="1">
      <c r="A171" s="204"/>
      <c r="B171" s="208" t="s">
        <v>2348</v>
      </c>
      <c r="C171" s="204" t="s">
        <v>2233</v>
      </c>
      <c r="D171" s="204" t="s">
        <v>2234</v>
      </c>
      <c r="E171" s="204"/>
      <c r="F171" s="204" t="s">
        <v>2235</v>
      </c>
      <c r="G171" s="204" t="s">
        <v>1550</v>
      </c>
      <c r="H171" s="204">
        <v>8</v>
      </c>
      <c r="I171" s="204"/>
      <c r="J171" s="204"/>
    </row>
    <row r="172" spans="1:10" s="206" customFormat="1">
      <c r="A172" s="204" t="s">
        <v>2120</v>
      </c>
      <c r="B172" s="205" t="s">
        <v>2349</v>
      </c>
      <c r="C172" s="204" t="s">
        <v>2350</v>
      </c>
      <c r="D172" s="204" t="s">
        <v>2242</v>
      </c>
      <c r="E172" s="204"/>
      <c r="F172" s="204" t="s">
        <v>2243</v>
      </c>
      <c r="G172" s="204" t="s">
        <v>1550</v>
      </c>
      <c r="H172" s="204">
        <v>4</v>
      </c>
      <c r="I172" s="204"/>
      <c r="J172" s="204"/>
    </row>
    <row r="173" spans="1:10" s="206" customFormat="1">
      <c r="A173" s="204" t="s">
        <v>2244</v>
      </c>
      <c r="B173" s="205" t="s">
        <v>2351</v>
      </c>
      <c r="C173" s="204" t="s">
        <v>2245</v>
      </c>
      <c r="D173" s="204" t="s">
        <v>2246</v>
      </c>
      <c r="E173" s="204"/>
      <c r="F173" s="204" t="s">
        <v>2247</v>
      </c>
      <c r="G173" s="204" t="s">
        <v>1550</v>
      </c>
      <c r="H173" s="204">
        <v>4</v>
      </c>
      <c r="I173" s="204"/>
      <c r="J173" s="204"/>
    </row>
    <row r="174" spans="1:10" s="206" customFormat="1">
      <c r="A174" s="204"/>
      <c r="B174" s="205" t="s">
        <v>2352</v>
      </c>
      <c r="C174" s="204" t="s">
        <v>2248</v>
      </c>
      <c r="D174" s="204" t="s">
        <v>2328</v>
      </c>
      <c r="E174" s="204"/>
      <c r="F174" s="204" t="s">
        <v>2247</v>
      </c>
      <c r="G174" s="204" t="s">
        <v>1550</v>
      </c>
      <c r="H174" s="204">
        <v>2</v>
      </c>
      <c r="I174" s="204"/>
      <c r="J174" s="204"/>
    </row>
    <row r="175" spans="1:10" s="209" customFormat="1">
      <c r="A175" s="207" t="s">
        <v>2251</v>
      </c>
      <c r="B175" s="208" t="s">
        <v>2353</v>
      </c>
      <c r="C175" s="207" t="s">
        <v>2252</v>
      </c>
      <c r="D175" s="207"/>
      <c r="E175" s="207"/>
      <c r="F175" s="207"/>
      <c r="G175" s="207" t="s">
        <v>2237</v>
      </c>
      <c r="H175" s="207">
        <v>2</v>
      </c>
      <c r="I175" s="207"/>
      <c r="J175" s="207"/>
    </row>
    <row r="176" spans="1:10" s="206" customFormat="1">
      <c r="A176" s="204"/>
      <c r="B176" s="208" t="s">
        <v>2398</v>
      </c>
      <c r="C176" s="204" t="s">
        <v>2327</v>
      </c>
      <c r="D176" s="204" t="s">
        <v>2253</v>
      </c>
      <c r="E176" s="204"/>
      <c r="F176" s="204" t="s">
        <v>2254</v>
      </c>
      <c r="G176" s="204" t="s">
        <v>1550</v>
      </c>
      <c r="H176" s="204">
        <v>2</v>
      </c>
      <c r="I176" s="204"/>
      <c r="J176" s="204"/>
    </row>
    <row r="177" spans="1:10" s="209" customFormat="1">
      <c r="A177" s="207" t="s">
        <v>2255</v>
      </c>
      <c r="B177" s="208" t="s">
        <v>2354</v>
      </c>
      <c r="C177" s="207" t="s">
        <v>2256</v>
      </c>
      <c r="D177" s="207"/>
      <c r="E177" s="207"/>
      <c r="F177" s="207"/>
      <c r="G177" s="207" t="s">
        <v>2237</v>
      </c>
      <c r="H177" s="207">
        <v>7</v>
      </c>
      <c r="I177" s="207"/>
      <c r="J177" s="207"/>
    </row>
    <row r="178" spans="1:10" s="206" customFormat="1">
      <c r="A178" s="204"/>
      <c r="B178" s="208" t="s">
        <v>2355</v>
      </c>
      <c r="C178" s="204" t="s">
        <v>2327</v>
      </c>
      <c r="D178" s="204" t="s">
        <v>2253</v>
      </c>
      <c r="E178" s="204"/>
      <c r="F178" s="204" t="s">
        <v>2254</v>
      </c>
      <c r="G178" s="204" t="s">
        <v>1550</v>
      </c>
      <c r="H178" s="204">
        <v>14</v>
      </c>
      <c r="I178" s="204"/>
      <c r="J178" s="204"/>
    </row>
    <row r="179" spans="1:10" s="206" customFormat="1">
      <c r="A179" s="204"/>
      <c r="B179" s="208" t="s">
        <v>2399</v>
      </c>
      <c r="C179" s="204" t="s">
        <v>2359</v>
      </c>
      <c r="D179" s="204" t="s">
        <v>2257</v>
      </c>
      <c r="E179" s="204"/>
      <c r="F179" s="204" t="s">
        <v>2258</v>
      </c>
      <c r="G179" s="204" t="s">
        <v>1550</v>
      </c>
      <c r="H179" s="204">
        <v>7</v>
      </c>
      <c r="I179" s="204"/>
      <c r="J179" s="204"/>
    </row>
    <row r="180" spans="1:10" s="209" customFormat="1">
      <c r="A180" s="207" t="s">
        <v>2262</v>
      </c>
      <c r="B180" s="208" t="s">
        <v>2356</v>
      </c>
      <c r="C180" s="207" t="s">
        <v>2263</v>
      </c>
      <c r="D180" s="207"/>
      <c r="E180" s="207"/>
      <c r="F180" s="207"/>
      <c r="G180" s="207" t="s">
        <v>2237</v>
      </c>
      <c r="H180" s="207">
        <v>3</v>
      </c>
      <c r="I180" s="207"/>
      <c r="J180" s="207"/>
    </row>
    <row r="181" spans="1:10" s="206" customFormat="1">
      <c r="A181" s="204"/>
      <c r="B181" s="208" t="s">
        <v>2357</v>
      </c>
      <c r="C181" s="204" t="s">
        <v>2327</v>
      </c>
      <c r="D181" s="204" t="s">
        <v>2253</v>
      </c>
      <c r="E181" s="204"/>
      <c r="F181" s="204" t="s">
        <v>2254</v>
      </c>
      <c r="G181" s="204" t="s">
        <v>1550</v>
      </c>
      <c r="H181" s="204">
        <v>3</v>
      </c>
      <c r="I181" s="204"/>
      <c r="J181" s="204"/>
    </row>
    <row r="182" spans="1:10" s="206" customFormat="1">
      <c r="A182" s="204"/>
      <c r="B182" s="205"/>
      <c r="C182" s="214" t="s">
        <v>2264</v>
      </c>
      <c r="D182" s="204"/>
      <c r="E182" s="204"/>
      <c r="F182" s="204"/>
      <c r="G182" s="204"/>
      <c r="H182" s="204"/>
      <c r="I182" s="204"/>
      <c r="J182" s="204"/>
    </row>
    <row r="183" spans="1:10" s="206" customFormat="1">
      <c r="A183" s="204"/>
      <c r="B183" s="205" t="s">
        <v>2388</v>
      </c>
      <c r="C183" s="215" t="s">
        <v>2265</v>
      </c>
      <c r="D183" s="215" t="s">
        <v>1113</v>
      </c>
      <c r="E183" s="204"/>
      <c r="F183" s="204" t="s">
        <v>2266</v>
      </c>
      <c r="G183" s="204" t="s">
        <v>1077</v>
      </c>
      <c r="H183" s="216">
        <f>'1'!S45</f>
        <v>1325</v>
      </c>
      <c r="I183" s="204"/>
      <c r="J183" s="204"/>
    </row>
    <row r="184" spans="1:10" s="206" customFormat="1">
      <c r="A184" s="204"/>
      <c r="B184" s="205" t="s">
        <v>2343</v>
      </c>
      <c r="C184" s="215" t="s">
        <v>2267</v>
      </c>
      <c r="D184" s="215" t="s">
        <v>20</v>
      </c>
      <c r="E184" s="204"/>
      <c r="F184" s="204" t="s">
        <v>2268</v>
      </c>
      <c r="G184" s="204" t="s">
        <v>1077</v>
      </c>
      <c r="H184" s="216">
        <f>'1'!S46</f>
        <v>470</v>
      </c>
      <c r="I184" s="204"/>
      <c r="J184" s="204"/>
    </row>
    <row r="185" spans="1:10" s="206" customFormat="1">
      <c r="A185" s="204"/>
      <c r="B185" s="205" t="s">
        <v>2344</v>
      </c>
      <c r="C185" s="215" t="s">
        <v>2267</v>
      </c>
      <c r="D185" s="215" t="s">
        <v>1080</v>
      </c>
      <c r="E185" s="204"/>
      <c r="F185" s="204" t="s">
        <v>2268</v>
      </c>
      <c r="G185" s="204" t="s">
        <v>1077</v>
      </c>
      <c r="H185" s="216">
        <f>'1'!S47</f>
        <v>65</v>
      </c>
      <c r="I185" s="204"/>
      <c r="J185" s="204"/>
    </row>
    <row r="186" spans="1:10" s="206" customFormat="1">
      <c r="A186" s="204"/>
      <c r="B186" s="205" t="s">
        <v>2368</v>
      </c>
      <c r="C186" s="215" t="s">
        <v>2269</v>
      </c>
      <c r="D186" s="215" t="s">
        <v>1595</v>
      </c>
      <c r="E186" s="204"/>
      <c r="F186" s="217" t="s">
        <v>2270</v>
      </c>
      <c r="G186" s="204" t="s">
        <v>1077</v>
      </c>
      <c r="H186" s="216">
        <f>'1'!S48</f>
        <v>20</v>
      </c>
      <c r="I186" s="204"/>
      <c r="J186" s="204"/>
    </row>
    <row r="187" spans="1:10" s="206" customFormat="1">
      <c r="A187" s="204"/>
      <c r="B187" s="205"/>
      <c r="C187" s="214" t="s">
        <v>2271</v>
      </c>
      <c r="D187" s="204"/>
      <c r="E187" s="204"/>
      <c r="F187" s="204"/>
      <c r="G187" s="218"/>
      <c r="H187" s="204"/>
      <c r="I187" s="204"/>
      <c r="J187" s="204"/>
    </row>
    <row r="188" spans="1:10" s="206" customFormat="1">
      <c r="A188" s="204"/>
      <c r="B188" s="205" t="s">
        <v>2351</v>
      </c>
      <c r="C188" s="215" t="s">
        <v>2272</v>
      </c>
      <c r="D188" s="215" t="s">
        <v>2273</v>
      </c>
      <c r="E188" s="215"/>
      <c r="F188" s="215" t="s">
        <v>2274</v>
      </c>
      <c r="G188" s="215" t="s">
        <v>1550</v>
      </c>
      <c r="H188" s="204">
        <f>H175+H177+H180</f>
        <v>12</v>
      </c>
      <c r="I188" s="204"/>
      <c r="J188" s="204" t="s">
        <v>2329</v>
      </c>
    </row>
    <row r="189" spans="1:10" s="206" customFormat="1">
      <c r="A189" s="204"/>
      <c r="B189" s="205" t="s">
        <v>2390</v>
      </c>
      <c r="C189" s="215" t="s">
        <v>2275</v>
      </c>
      <c r="D189" s="215" t="s">
        <v>2276</v>
      </c>
      <c r="E189" s="215"/>
      <c r="F189" s="215" t="s">
        <v>2277</v>
      </c>
      <c r="G189" s="215" t="s">
        <v>1550</v>
      </c>
      <c r="H189" s="204">
        <f>H188</f>
        <v>12</v>
      </c>
      <c r="I189" s="204"/>
      <c r="J189" s="204" t="s">
        <v>2329</v>
      </c>
    </row>
    <row r="190" spans="1:10" s="206" customFormat="1">
      <c r="A190" s="204"/>
      <c r="B190" s="205" t="s">
        <v>2352</v>
      </c>
      <c r="C190" s="215" t="s">
        <v>2278</v>
      </c>
      <c r="D190" s="215" t="s">
        <v>2279</v>
      </c>
      <c r="E190" s="215"/>
      <c r="F190" s="215" t="s">
        <v>2280</v>
      </c>
      <c r="G190" s="215" t="s">
        <v>1550</v>
      </c>
      <c r="H190" s="204">
        <f>H188</f>
        <v>12</v>
      </c>
      <c r="I190" s="204"/>
      <c r="J190" s="204" t="s">
        <v>2329</v>
      </c>
    </row>
    <row r="191" spans="1:10" s="206" customFormat="1" ht="28.5">
      <c r="A191" s="204"/>
      <c r="B191" s="205" t="s">
        <v>2356</v>
      </c>
      <c r="C191" s="215" t="s">
        <v>2281</v>
      </c>
      <c r="D191" s="215">
        <v>91920</v>
      </c>
      <c r="E191" s="215"/>
      <c r="F191" s="204" t="s">
        <v>2277</v>
      </c>
      <c r="G191" s="215" t="s">
        <v>1077</v>
      </c>
      <c r="H191" s="204">
        <v>100</v>
      </c>
      <c r="I191" s="204"/>
      <c r="J191" s="204" t="s">
        <v>2329</v>
      </c>
    </row>
    <row r="192" spans="1:10" s="206" customFormat="1">
      <c r="A192" s="204"/>
      <c r="B192" s="205" t="s">
        <v>2361</v>
      </c>
      <c r="C192" s="215" t="s">
        <v>2282</v>
      </c>
      <c r="D192" s="215" t="s">
        <v>2283</v>
      </c>
      <c r="E192" s="215"/>
      <c r="F192" s="215"/>
      <c r="G192" s="215" t="s">
        <v>1550</v>
      </c>
      <c r="H192" s="204">
        <v>250</v>
      </c>
      <c r="I192" s="204"/>
      <c r="J192" s="204"/>
    </row>
    <row r="193" spans="1:11" s="206" customFormat="1" ht="28.5">
      <c r="A193" s="204"/>
      <c r="B193" s="205" t="s">
        <v>2365</v>
      </c>
      <c r="C193" s="215" t="s">
        <v>2284</v>
      </c>
      <c r="D193" s="215" t="s">
        <v>2285</v>
      </c>
      <c r="E193" s="215">
        <v>1786</v>
      </c>
      <c r="F193" s="215" t="s">
        <v>2277</v>
      </c>
      <c r="G193" s="215" t="s">
        <v>1550</v>
      </c>
      <c r="H193" s="204">
        <v>25</v>
      </c>
      <c r="I193" s="204"/>
      <c r="J193" s="204" t="s">
        <v>2329</v>
      </c>
    </row>
    <row r="194" spans="1:11" s="206" customFormat="1">
      <c r="A194" s="204"/>
      <c r="B194" s="205" t="s">
        <v>2369</v>
      </c>
      <c r="C194" s="215" t="s">
        <v>2286</v>
      </c>
      <c r="D194" s="215" t="s">
        <v>2287</v>
      </c>
      <c r="E194" s="215">
        <v>1745</v>
      </c>
      <c r="F194" s="215" t="s">
        <v>2277</v>
      </c>
      <c r="G194" s="215" t="s">
        <v>1550</v>
      </c>
      <c r="H194" s="204">
        <v>8</v>
      </c>
      <c r="I194" s="204"/>
      <c r="J194" s="204"/>
    </row>
    <row r="195" spans="1:11" s="206" customFormat="1">
      <c r="A195" s="204"/>
      <c r="B195" s="205" t="s">
        <v>2370</v>
      </c>
      <c r="C195" s="215" t="s">
        <v>2288</v>
      </c>
      <c r="D195" s="215" t="s">
        <v>2289</v>
      </c>
      <c r="E195" s="215">
        <v>1761</v>
      </c>
      <c r="F195" s="215" t="s">
        <v>2277</v>
      </c>
      <c r="G195" s="215" t="s">
        <v>1550</v>
      </c>
      <c r="H195" s="204">
        <v>30</v>
      </c>
      <c r="I195" s="204"/>
      <c r="J195" s="204"/>
    </row>
    <row r="196" spans="1:11" s="206" customFormat="1">
      <c r="A196" s="204"/>
      <c r="B196" s="205" t="s">
        <v>2371</v>
      </c>
      <c r="C196" s="215" t="s">
        <v>2290</v>
      </c>
      <c r="D196" s="215" t="s">
        <v>2291</v>
      </c>
      <c r="E196" s="215">
        <v>1776</v>
      </c>
      <c r="F196" s="215" t="s">
        <v>2277</v>
      </c>
      <c r="G196" s="215" t="s">
        <v>1550</v>
      </c>
      <c r="H196" s="204">
        <v>4</v>
      </c>
      <c r="I196" s="204"/>
      <c r="J196" s="204" t="s">
        <v>2329</v>
      </c>
    </row>
    <row r="197" spans="1:11" s="206" customFormat="1">
      <c r="A197" s="204"/>
      <c r="B197" s="205" t="s">
        <v>2372</v>
      </c>
      <c r="C197" s="215" t="s">
        <v>2292</v>
      </c>
      <c r="D197" s="215" t="s">
        <v>2293</v>
      </c>
      <c r="E197" s="215">
        <v>833</v>
      </c>
      <c r="F197" s="215" t="s">
        <v>2277</v>
      </c>
      <c r="G197" s="215" t="s">
        <v>1550</v>
      </c>
      <c r="H197" s="204">
        <v>5</v>
      </c>
      <c r="I197" s="204"/>
      <c r="J197" s="204" t="s">
        <v>2329</v>
      </c>
    </row>
    <row r="198" spans="1:11" s="206" customFormat="1">
      <c r="A198" s="204"/>
      <c r="B198" s="205" t="s">
        <v>2373</v>
      </c>
      <c r="C198" s="215" t="s">
        <v>2294</v>
      </c>
      <c r="D198" s="215" t="s">
        <v>2295</v>
      </c>
      <c r="E198" s="215">
        <v>887</v>
      </c>
      <c r="F198" s="215" t="s">
        <v>2277</v>
      </c>
      <c r="G198" s="215" t="s">
        <v>1550</v>
      </c>
      <c r="H198" s="204">
        <v>5</v>
      </c>
      <c r="I198" s="204"/>
      <c r="J198" s="204" t="s">
        <v>2329</v>
      </c>
    </row>
    <row r="199" spans="1:11" s="206" customFormat="1">
      <c r="A199" s="204"/>
      <c r="B199" s="205" t="s">
        <v>2375</v>
      </c>
      <c r="C199" s="215" t="s">
        <v>2298</v>
      </c>
      <c r="D199" s="215" t="s">
        <v>2299</v>
      </c>
      <c r="E199" s="215">
        <v>7714</v>
      </c>
      <c r="F199" s="215" t="s">
        <v>2277</v>
      </c>
      <c r="G199" s="215" t="s">
        <v>1550</v>
      </c>
      <c r="H199" s="204">
        <v>50</v>
      </c>
      <c r="I199" s="204"/>
      <c r="J199" s="204" t="s">
        <v>2329</v>
      </c>
    </row>
    <row r="200" spans="1:11" s="206" customFormat="1">
      <c r="A200" s="204"/>
      <c r="B200" s="205" t="s">
        <v>2376</v>
      </c>
      <c r="C200" s="215" t="s">
        <v>2300</v>
      </c>
      <c r="D200" s="215" t="s">
        <v>2301</v>
      </c>
      <c r="E200" s="215">
        <v>874</v>
      </c>
      <c r="F200" s="215" t="s">
        <v>2277</v>
      </c>
      <c r="G200" s="215" t="s">
        <v>1550</v>
      </c>
      <c r="H200" s="204">
        <v>6</v>
      </c>
      <c r="I200" s="204"/>
      <c r="J200" s="204" t="s">
        <v>2329</v>
      </c>
    </row>
    <row r="201" spans="1:11" s="206" customFormat="1" ht="28.5">
      <c r="A201" s="204"/>
      <c r="B201" s="205" t="s">
        <v>2377</v>
      </c>
      <c r="C201" s="215" t="s">
        <v>2302</v>
      </c>
      <c r="D201" s="215">
        <v>351</v>
      </c>
      <c r="E201" s="215"/>
      <c r="F201" s="215" t="s">
        <v>2277</v>
      </c>
      <c r="G201" s="215" t="s">
        <v>1550</v>
      </c>
      <c r="H201" s="204">
        <v>10</v>
      </c>
      <c r="I201" s="204"/>
      <c r="J201" s="204"/>
    </row>
    <row r="202" spans="1:11" s="206" customFormat="1">
      <c r="A202" s="204"/>
      <c r="B202" s="205" t="s">
        <v>2378</v>
      </c>
      <c r="C202" s="215" t="s">
        <v>2303</v>
      </c>
      <c r="D202" s="215">
        <v>597</v>
      </c>
      <c r="E202" s="215"/>
      <c r="F202" s="215" t="s">
        <v>2277</v>
      </c>
      <c r="G202" s="215" t="s">
        <v>1550</v>
      </c>
      <c r="H202" s="204">
        <v>5</v>
      </c>
      <c r="I202" s="204"/>
      <c r="J202" s="204"/>
    </row>
    <row r="203" spans="1:11" s="206" customFormat="1">
      <c r="A203" s="204"/>
      <c r="B203" s="205" t="s">
        <v>2379</v>
      </c>
      <c r="C203" s="215" t="s">
        <v>2304</v>
      </c>
      <c r="D203" s="215">
        <v>2150</v>
      </c>
      <c r="E203" s="215"/>
      <c r="F203" s="215" t="s">
        <v>2277</v>
      </c>
      <c r="G203" s="215" t="s">
        <v>1077</v>
      </c>
      <c r="H203" s="204">
        <v>4</v>
      </c>
      <c r="I203" s="204"/>
      <c r="J203" s="204"/>
    </row>
    <row r="204" spans="1:11" s="206" customFormat="1">
      <c r="A204" s="204"/>
      <c r="B204" s="205" t="s">
        <v>2400</v>
      </c>
      <c r="C204" s="215" t="s">
        <v>2305</v>
      </c>
      <c r="D204" s="215">
        <v>53100</v>
      </c>
      <c r="E204" s="215"/>
      <c r="F204" s="215" t="s">
        <v>2277</v>
      </c>
      <c r="G204" s="215" t="s">
        <v>1550</v>
      </c>
      <c r="H204" s="204">
        <f>H188</f>
        <v>12</v>
      </c>
      <c r="I204" s="204"/>
      <c r="J204" s="204"/>
    </row>
    <row r="205" spans="1:11" s="209" customFormat="1">
      <c r="A205" s="207"/>
      <c r="B205" s="208" t="s">
        <v>2385</v>
      </c>
      <c r="C205" s="227" t="s">
        <v>2306</v>
      </c>
      <c r="D205" s="227"/>
      <c r="E205" s="227"/>
      <c r="F205" s="227"/>
      <c r="G205" s="227" t="s">
        <v>2237</v>
      </c>
      <c r="H205" s="207">
        <v>210</v>
      </c>
      <c r="I205" s="207"/>
      <c r="J205" s="207"/>
      <c r="K205" s="228">
        <f>H166*4+H168*4+H174*2+H188*3+H193*3+H201*3+H203*3+H173*3</f>
        <v>209</v>
      </c>
    </row>
    <row r="206" spans="1:11" s="206" customFormat="1">
      <c r="A206" s="204"/>
      <c r="B206" s="208" t="s">
        <v>2392</v>
      </c>
      <c r="C206" s="215" t="s">
        <v>2307</v>
      </c>
      <c r="D206" s="215" t="s">
        <v>2308</v>
      </c>
      <c r="E206" s="215" t="s">
        <v>2309</v>
      </c>
      <c r="F206" s="215" t="s">
        <v>2310</v>
      </c>
      <c r="G206" s="215" t="s">
        <v>1550</v>
      </c>
      <c r="H206" s="210">
        <f>H205</f>
        <v>210</v>
      </c>
      <c r="I206" s="204"/>
      <c r="J206" s="204" t="s">
        <v>2239</v>
      </c>
      <c r="K206" s="220"/>
    </row>
    <row r="207" spans="1:11" s="213" customFormat="1">
      <c r="A207" s="210"/>
      <c r="B207" s="208" t="s">
        <v>2393</v>
      </c>
      <c r="C207" s="222" t="s">
        <v>2311</v>
      </c>
      <c r="D207" s="222" t="s">
        <v>2338</v>
      </c>
      <c r="E207" s="222" t="s">
        <v>2339</v>
      </c>
      <c r="F207" s="222" t="s">
        <v>2310</v>
      </c>
      <c r="G207" s="222" t="s">
        <v>1550</v>
      </c>
      <c r="H207" s="210">
        <f>H205</f>
        <v>210</v>
      </c>
      <c r="I207" s="210"/>
      <c r="J207" s="210" t="s">
        <v>2239</v>
      </c>
      <c r="K207" s="230"/>
    </row>
    <row r="208" spans="1:11" s="209" customFormat="1">
      <c r="A208" s="207"/>
      <c r="B208" s="208" t="s">
        <v>2386</v>
      </c>
      <c r="C208" s="227" t="s">
        <v>2312</v>
      </c>
      <c r="D208" s="227"/>
      <c r="E208" s="227"/>
      <c r="F208" s="227"/>
      <c r="G208" s="227" t="s">
        <v>2237</v>
      </c>
      <c r="H208" s="207">
        <v>400</v>
      </c>
      <c r="I208" s="207"/>
      <c r="J208" s="207"/>
      <c r="K208" s="229">
        <f>H191*4</f>
        <v>400</v>
      </c>
    </row>
    <row r="209" spans="1:10" s="206" customFormat="1">
      <c r="A209" s="204"/>
      <c r="B209" s="208" t="s">
        <v>2394</v>
      </c>
      <c r="C209" s="215" t="s">
        <v>2313</v>
      </c>
      <c r="D209" s="215" t="s">
        <v>2314</v>
      </c>
      <c r="E209" s="215" t="s">
        <v>2315</v>
      </c>
      <c r="F209" s="215" t="s">
        <v>2310</v>
      </c>
      <c r="G209" s="215" t="s">
        <v>1550</v>
      </c>
      <c r="H209" s="210">
        <f>H208</f>
        <v>400</v>
      </c>
      <c r="I209" s="204"/>
      <c r="J209" s="204" t="s">
        <v>2239</v>
      </c>
    </row>
    <row r="210" spans="1:10" s="206" customFormat="1">
      <c r="A210" s="204"/>
      <c r="B210" s="208" t="s">
        <v>2395</v>
      </c>
      <c r="C210" s="215" t="s">
        <v>2311</v>
      </c>
      <c r="D210" s="215" t="s">
        <v>2338</v>
      </c>
      <c r="E210" s="215" t="s">
        <v>2339</v>
      </c>
      <c r="F210" s="215" t="s">
        <v>2310</v>
      </c>
      <c r="G210" s="215" t="s">
        <v>1550</v>
      </c>
      <c r="H210" s="210">
        <f>H208</f>
        <v>400</v>
      </c>
      <c r="I210" s="204"/>
      <c r="J210" s="204" t="s">
        <v>2239</v>
      </c>
    </row>
    <row r="211" spans="1:10" s="206" customFormat="1">
      <c r="A211" s="204"/>
      <c r="B211" s="205" t="s">
        <v>2387</v>
      </c>
      <c r="C211" s="215" t="s">
        <v>2319</v>
      </c>
      <c r="D211" s="215" t="s">
        <v>2320</v>
      </c>
      <c r="E211" s="215"/>
      <c r="F211" s="215" t="s">
        <v>2318</v>
      </c>
      <c r="G211" s="215" t="s">
        <v>2321</v>
      </c>
      <c r="H211" s="204">
        <v>4</v>
      </c>
      <c r="I211" s="204"/>
      <c r="J211" s="204" t="s">
        <v>2322</v>
      </c>
    </row>
    <row r="212" spans="1:10" s="206" customFormat="1">
      <c r="A212" s="204"/>
      <c r="B212" s="205" t="s">
        <v>2396</v>
      </c>
      <c r="C212" s="215" t="s">
        <v>2316</v>
      </c>
      <c r="D212" s="215" t="s">
        <v>2317</v>
      </c>
      <c r="E212" s="215"/>
      <c r="F212" s="215" t="s">
        <v>2318</v>
      </c>
      <c r="G212" s="215" t="s">
        <v>2321</v>
      </c>
      <c r="H212" s="204">
        <v>8</v>
      </c>
      <c r="I212" s="204"/>
      <c r="J212" s="204" t="s">
        <v>2406</v>
      </c>
    </row>
    <row r="213" spans="1:10" s="206" customFormat="1">
      <c r="A213" s="204"/>
      <c r="B213" s="205" t="s">
        <v>2397</v>
      </c>
      <c r="C213" s="215" t="s">
        <v>2324</v>
      </c>
      <c r="D213" s="215" t="s">
        <v>2325</v>
      </c>
      <c r="E213" s="215"/>
      <c r="F213" s="215" t="s">
        <v>2318</v>
      </c>
      <c r="G213" s="215" t="s">
        <v>2321</v>
      </c>
      <c r="H213" s="204">
        <v>4</v>
      </c>
      <c r="I213" s="204"/>
      <c r="J213" s="204" t="s">
        <v>2323</v>
      </c>
    </row>
    <row r="214" spans="1:10" s="203" customFormat="1">
      <c r="A214" s="200"/>
      <c r="B214" s="201"/>
      <c r="C214" s="200"/>
      <c r="D214" s="202" t="s">
        <v>437</v>
      </c>
      <c r="E214" s="200"/>
      <c r="F214" s="200"/>
      <c r="G214" s="200"/>
      <c r="H214" s="200"/>
      <c r="I214" s="200"/>
      <c r="J214" s="200"/>
    </row>
    <row r="215" spans="1:10" s="206" customFormat="1" ht="43.5">
      <c r="A215" s="204" t="s">
        <v>2230</v>
      </c>
      <c r="B215" s="205" t="s">
        <v>2388</v>
      </c>
      <c r="C215" s="204" t="s">
        <v>2342</v>
      </c>
      <c r="D215" s="204" t="s">
        <v>2231</v>
      </c>
      <c r="E215" s="204"/>
      <c r="F215" s="204" t="s">
        <v>2232</v>
      </c>
      <c r="G215" s="204" t="s">
        <v>1550</v>
      </c>
      <c r="H215" s="204">
        <v>2</v>
      </c>
      <c r="I215" s="204"/>
      <c r="J215" s="204"/>
    </row>
    <row r="216" spans="1:10" s="206" customFormat="1">
      <c r="A216" s="204"/>
      <c r="B216" s="205" t="s">
        <v>2389</v>
      </c>
      <c r="C216" s="204" t="s">
        <v>2233</v>
      </c>
      <c r="D216" s="204" t="s">
        <v>2234</v>
      </c>
      <c r="E216" s="204"/>
      <c r="F216" s="204" t="s">
        <v>2235</v>
      </c>
      <c r="G216" s="204" t="s">
        <v>1550</v>
      </c>
      <c r="H216" s="204">
        <v>2</v>
      </c>
      <c r="I216" s="204"/>
      <c r="J216" s="204"/>
    </row>
    <row r="217" spans="1:10" s="209" customFormat="1">
      <c r="A217" s="207" t="s">
        <v>2118</v>
      </c>
      <c r="B217" s="208" t="s">
        <v>2344</v>
      </c>
      <c r="C217" s="207" t="s">
        <v>2236</v>
      </c>
      <c r="D217" s="207"/>
      <c r="E217" s="207"/>
      <c r="F217" s="207"/>
      <c r="G217" s="207" t="s">
        <v>2237</v>
      </c>
      <c r="H217" s="207">
        <v>7</v>
      </c>
      <c r="I217" s="207"/>
      <c r="J217" s="207"/>
    </row>
    <row r="218" spans="1:10" s="206" customFormat="1" ht="57.75">
      <c r="A218" s="204"/>
      <c r="B218" s="208" t="s">
        <v>2345</v>
      </c>
      <c r="C218" s="204" t="s">
        <v>2346</v>
      </c>
      <c r="D218" s="204" t="s">
        <v>2238</v>
      </c>
      <c r="E218" s="204"/>
      <c r="F218" s="204" t="s">
        <v>2232</v>
      </c>
      <c r="G218" s="204" t="s">
        <v>1550</v>
      </c>
      <c r="H218" s="204">
        <v>7</v>
      </c>
      <c r="I218" s="204"/>
      <c r="J218" s="204"/>
    </row>
    <row r="219" spans="1:10" s="206" customFormat="1" ht="28.5">
      <c r="A219" s="204"/>
      <c r="B219" s="208" t="s">
        <v>2347</v>
      </c>
      <c r="C219" s="204" t="s">
        <v>2240</v>
      </c>
      <c r="D219" s="204" t="s">
        <v>2241</v>
      </c>
      <c r="E219" s="204"/>
      <c r="F219" s="204" t="s">
        <v>2232</v>
      </c>
      <c r="G219" s="204" t="s">
        <v>1550</v>
      </c>
      <c r="H219" s="204">
        <v>7</v>
      </c>
      <c r="I219" s="204"/>
      <c r="J219" s="204"/>
    </row>
    <row r="220" spans="1:10" s="206" customFormat="1">
      <c r="A220" s="204"/>
      <c r="B220" s="208" t="s">
        <v>2348</v>
      </c>
      <c r="C220" s="204" t="s">
        <v>2233</v>
      </c>
      <c r="D220" s="204" t="s">
        <v>2234</v>
      </c>
      <c r="E220" s="204"/>
      <c r="F220" s="204" t="s">
        <v>2235</v>
      </c>
      <c r="G220" s="204" t="s">
        <v>1550</v>
      </c>
      <c r="H220" s="204">
        <v>7</v>
      </c>
      <c r="I220" s="204"/>
      <c r="J220" s="204"/>
    </row>
    <row r="221" spans="1:10" s="206" customFormat="1">
      <c r="A221" s="204" t="s">
        <v>2120</v>
      </c>
      <c r="B221" s="205" t="s">
        <v>2349</v>
      </c>
      <c r="C221" s="204" t="s">
        <v>2350</v>
      </c>
      <c r="D221" s="204" t="s">
        <v>2242</v>
      </c>
      <c r="E221" s="204"/>
      <c r="F221" s="204" t="s">
        <v>2243</v>
      </c>
      <c r="G221" s="204" t="s">
        <v>1550</v>
      </c>
      <c r="H221" s="204">
        <v>4</v>
      </c>
      <c r="I221" s="204"/>
      <c r="J221" s="204"/>
    </row>
    <row r="222" spans="1:10" s="206" customFormat="1">
      <c r="A222" s="204" t="s">
        <v>2244</v>
      </c>
      <c r="B222" s="205" t="s">
        <v>2351</v>
      </c>
      <c r="C222" s="204" t="s">
        <v>2245</v>
      </c>
      <c r="D222" s="204" t="s">
        <v>2246</v>
      </c>
      <c r="E222" s="204"/>
      <c r="F222" s="204" t="s">
        <v>2247</v>
      </c>
      <c r="G222" s="204" t="s">
        <v>1550</v>
      </c>
      <c r="H222" s="204">
        <v>4</v>
      </c>
      <c r="I222" s="204"/>
      <c r="J222" s="204"/>
    </row>
    <row r="223" spans="1:10" s="206" customFormat="1">
      <c r="A223" s="204"/>
      <c r="B223" s="205" t="s">
        <v>2352</v>
      </c>
      <c r="C223" s="204" t="s">
        <v>2248</v>
      </c>
      <c r="D223" s="204" t="s">
        <v>2328</v>
      </c>
      <c r="E223" s="204"/>
      <c r="F223" s="204" t="s">
        <v>2247</v>
      </c>
      <c r="G223" s="204" t="s">
        <v>1550</v>
      </c>
      <c r="H223" s="204">
        <v>2</v>
      </c>
      <c r="I223" s="204"/>
      <c r="J223" s="204"/>
    </row>
    <row r="224" spans="1:10" s="209" customFormat="1">
      <c r="A224" s="207" t="s">
        <v>2251</v>
      </c>
      <c r="B224" s="208" t="s">
        <v>2353</v>
      </c>
      <c r="C224" s="207" t="s">
        <v>2252</v>
      </c>
      <c r="D224" s="207"/>
      <c r="E224" s="207"/>
      <c r="F224" s="207"/>
      <c r="G224" s="207" t="s">
        <v>2237</v>
      </c>
      <c r="H224" s="207">
        <v>2</v>
      </c>
      <c r="I224" s="207"/>
      <c r="J224" s="207"/>
    </row>
    <row r="225" spans="1:10" s="206" customFormat="1">
      <c r="A225" s="204"/>
      <c r="B225" s="208" t="s">
        <v>2398</v>
      </c>
      <c r="C225" s="204" t="s">
        <v>2327</v>
      </c>
      <c r="D225" s="204" t="s">
        <v>2253</v>
      </c>
      <c r="E225" s="204"/>
      <c r="F225" s="204" t="s">
        <v>2254</v>
      </c>
      <c r="G225" s="204" t="s">
        <v>1550</v>
      </c>
      <c r="H225" s="204">
        <v>2</v>
      </c>
      <c r="I225" s="204"/>
      <c r="J225" s="204"/>
    </row>
    <row r="226" spans="1:10" s="209" customFormat="1">
      <c r="A226" s="207" t="s">
        <v>2255</v>
      </c>
      <c r="B226" s="208" t="s">
        <v>2354</v>
      </c>
      <c r="C226" s="207" t="s">
        <v>2256</v>
      </c>
      <c r="D226" s="207"/>
      <c r="E226" s="207"/>
      <c r="F226" s="207"/>
      <c r="G226" s="207" t="s">
        <v>2237</v>
      </c>
      <c r="H226" s="207">
        <v>5</v>
      </c>
      <c r="I226" s="207"/>
      <c r="J226" s="207"/>
    </row>
    <row r="227" spans="1:10" s="206" customFormat="1">
      <c r="A227" s="204"/>
      <c r="B227" s="208" t="s">
        <v>2355</v>
      </c>
      <c r="C227" s="204" t="s">
        <v>2327</v>
      </c>
      <c r="D227" s="204" t="s">
        <v>2253</v>
      </c>
      <c r="E227" s="204"/>
      <c r="F227" s="204" t="s">
        <v>2254</v>
      </c>
      <c r="G227" s="204" t="s">
        <v>1550</v>
      </c>
      <c r="H227" s="204">
        <v>10</v>
      </c>
      <c r="I227" s="204"/>
      <c r="J227" s="204"/>
    </row>
    <row r="228" spans="1:10" s="206" customFormat="1">
      <c r="A228" s="204"/>
      <c r="B228" s="208" t="s">
        <v>2399</v>
      </c>
      <c r="C228" s="204" t="s">
        <v>2359</v>
      </c>
      <c r="D228" s="204" t="s">
        <v>2257</v>
      </c>
      <c r="E228" s="204"/>
      <c r="F228" s="204" t="s">
        <v>2258</v>
      </c>
      <c r="G228" s="204" t="s">
        <v>1550</v>
      </c>
      <c r="H228" s="204">
        <v>5</v>
      </c>
      <c r="I228" s="204"/>
      <c r="J228" s="204"/>
    </row>
    <row r="229" spans="1:10" s="209" customFormat="1">
      <c r="A229" s="207" t="s">
        <v>2262</v>
      </c>
      <c r="B229" s="208" t="s">
        <v>2356</v>
      </c>
      <c r="C229" s="207" t="s">
        <v>2263</v>
      </c>
      <c r="D229" s="207"/>
      <c r="E229" s="207"/>
      <c r="F229" s="207"/>
      <c r="G229" s="207" t="s">
        <v>2237</v>
      </c>
      <c r="H229" s="207">
        <v>2</v>
      </c>
      <c r="I229" s="207"/>
      <c r="J229" s="207"/>
    </row>
    <row r="230" spans="1:10" s="206" customFormat="1">
      <c r="A230" s="204"/>
      <c r="B230" s="208" t="s">
        <v>2357</v>
      </c>
      <c r="C230" s="204" t="s">
        <v>2327</v>
      </c>
      <c r="D230" s="204" t="s">
        <v>2253</v>
      </c>
      <c r="E230" s="204"/>
      <c r="F230" s="204" t="s">
        <v>2254</v>
      </c>
      <c r="G230" s="204" t="s">
        <v>1550</v>
      </c>
      <c r="H230" s="204">
        <v>2</v>
      </c>
      <c r="I230" s="204"/>
      <c r="J230" s="204"/>
    </row>
    <row r="231" spans="1:10" s="206" customFormat="1">
      <c r="A231" s="204"/>
      <c r="B231" s="205"/>
      <c r="C231" s="214" t="s">
        <v>2264</v>
      </c>
      <c r="D231" s="204"/>
      <c r="E231" s="204"/>
      <c r="F231" s="204"/>
      <c r="G231" s="204"/>
      <c r="H231" s="204"/>
      <c r="I231" s="204"/>
      <c r="J231" s="204"/>
    </row>
    <row r="232" spans="1:10" s="206" customFormat="1">
      <c r="A232" s="204"/>
      <c r="B232" s="205" t="s">
        <v>2388</v>
      </c>
      <c r="C232" s="215" t="s">
        <v>2265</v>
      </c>
      <c r="D232" s="215" t="s">
        <v>1113</v>
      </c>
      <c r="E232" s="204"/>
      <c r="F232" s="204" t="s">
        <v>2266</v>
      </c>
      <c r="G232" s="204" t="s">
        <v>1077</v>
      </c>
      <c r="H232" s="216">
        <f>'2'!S37</f>
        <v>880</v>
      </c>
      <c r="I232" s="204"/>
      <c r="J232" s="204" t="s">
        <v>2329</v>
      </c>
    </row>
    <row r="233" spans="1:10" s="206" customFormat="1">
      <c r="A233" s="204"/>
      <c r="B233" s="205" t="s">
        <v>2343</v>
      </c>
      <c r="C233" s="215" t="s">
        <v>2267</v>
      </c>
      <c r="D233" s="215" t="s">
        <v>20</v>
      </c>
      <c r="E233" s="204"/>
      <c r="F233" s="204" t="s">
        <v>2268</v>
      </c>
      <c r="G233" s="204" t="s">
        <v>1077</v>
      </c>
      <c r="H233" s="216">
        <f>'2'!S38</f>
        <v>285</v>
      </c>
      <c r="I233" s="204"/>
      <c r="J233" s="204" t="s">
        <v>2329</v>
      </c>
    </row>
    <row r="234" spans="1:10" s="206" customFormat="1">
      <c r="A234" s="204"/>
      <c r="B234" s="205" t="s">
        <v>2344</v>
      </c>
      <c r="C234" s="215" t="s">
        <v>2267</v>
      </c>
      <c r="D234" s="215" t="s">
        <v>1080</v>
      </c>
      <c r="E234" s="204"/>
      <c r="F234" s="204" t="s">
        <v>2268</v>
      </c>
      <c r="G234" s="204" t="s">
        <v>1077</v>
      </c>
      <c r="H234" s="216">
        <f>'2'!S39</f>
        <v>70</v>
      </c>
      <c r="I234" s="204"/>
      <c r="J234" s="204"/>
    </row>
    <row r="235" spans="1:10" s="206" customFormat="1">
      <c r="A235" s="204"/>
      <c r="B235" s="205" t="s">
        <v>2368</v>
      </c>
      <c r="C235" s="215" t="s">
        <v>2269</v>
      </c>
      <c r="D235" s="215" t="s">
        <v>1595</v>
      </c>
      <c r="E235" s="204"/>
      <c r="F235" s="217" t="s">
        <v>2270</v>
      </c>
      <c r="G235" s="204" t="s">
        <v>1077</v>
      </c>
      <c r="H235" s="216">
        <f>'2'!S40</f>
        <v>15</v>
      </c>
      <c r="I235" s="204"/>
      <c r="J235" s="204"/>
    </row>
    <row r="236" spans="1:10" s="206" customFormat="1">
      <c r="A236" s="204"/>
      <c r="B236" s="205"/>
      <c r="C236" s="214" t="s">
        <v>2271</v>
      </c>
      <c r="D236" s="204"/>
      <c r="E236" s="204"/>
      <c r="F236" s="204"/>
      <c r="G236" s="218"/>
      <c r="H236" s="204"/>
      <c r="I236" s="204"/>
      <c r="J236" s="204"/>
    </row>
    <row r="237" spans="1:10" s="206" customFormat="1">
      <c r="A237" s="204"/>
      <c r="B237" s="205" t="s">
        <v>2351</v>
      </c>
      <c r="C237" s="215" t="s">
        <v>2272</v>
      </c>
      <c r="D237" s="215" t="s">
        <v>2273</v>
      </c>
      <c r="E237" s="215"/>
      <c r="F237" s="215" t="s">
        <v>2274</v>
      </c>
      <c r="G237" s="215" t="s">
        <v>1550</v>
      </c>
      <c r="H237" s="204">
        <f>H224+H226+H229</f>
        <v>9</v>
      </c>
      <c r="I237" s="204"/>
      <c r="J237" s="204"/>
    </row>
    <row r="238" spans="1:10" s="206" customFormat="1">
      <c r="A238" s="204"/>
      <c r="B238" s="205" t="s">
        <v>2390</v>
      </c>
      <c r="C238" s="215" t="s">
        <v>2275</v>
      </c>
      <c r="D238" s="215" t="s">
        <v>2276</v>
      </c>
      <c r="E238" s="215"/>
      <c r="F238" s="215" t="s">
        <v>2277</v>
      </c>
      <c r="G238" s="215" t="s">
        <v>1550</v>
      </c>
      <c r="H238" s="204">
        <f>H237</f>
        <v>9</v>
      </c>
      <c r="I238" s="204"/>
      <c r="J238" s="204"/>
    </row>
    <row r="239" spans="1:10" s="206" customFormat="1">
      <c r="A239" s="204"/>
      <c r="B239" s="205" t="s">
        <v>2352</v>
      </c>
      <c r="C239" s="215" t="s">
        <v>2278</v>
      </c>
      <c r="D239" s="215" t="s">
        <v>2279</v>
      </c>
      <c r="E239" s="215"/>
      <c r="F239" s="215" t="s">
        <v>2280</v>
      </c>
      <c r="G239" s="215" t="s">
        <v>1550</v>
      </c>
      <c r="H239" s="204">
        <f>H237</f>
        <v>9</v>
      </c>
      <c r="I239" s="204"/>
      <c r="J239" s="204"/>
    </row>
    <row r="240" spans="1:10" s="206" customFormat="1" ht="28.5">
      <c r="A240" s="204"/>
      <c r="B240" s="205" t="s">
        <v>2356</v>
      </c>
      <c r="C240" s="215" t="s">
        <v>2281</v>
      </c>
      <c r="D240" s="215">
        <v>91920</v>
      </c>
      <c r="E240" s="215"/>
      <c r="F240" s="204" t="s">
        <v>2277</v>
      </c>
      <c r="G240" s="215" t="s">
        <v>1077</v>
      </c>
      <c r="H240" s="204">
        <v>50</v>
      </c>
      <c r="I240" s="204"/>
      <c r="J240" s="204" t="s">
        <v>2329</v>
      </c>
    </row>
    <row r="241" spans="1:11" s="206" customFormat="1">
      <c r="A241" s="204"/>
      <c r="B241" s="205" t="s">
        <v>2361</v>
      </c>
      <c r="C241" s="215" t="s">
        <v>2282</v>
      </c>
      <c r="D241" s="215" t="s">
        <v>2283</v>
      </c>
      <c r="E241" s="215"/>
      <c r="F241" s="215"/>
      <c r="G241" s="215" t="s">
        <v>1550</v>
      </c>
      <c r="H241" s="204">
        <v>200</v>
      </c>
      <c r="I241" s="204"/>
      <c r="J241" s="204"/>
    </row>
    <row r="242" spans="1:11" s="206" customFormat="1" ht="28.5">
      <c r="A242" s="204"/>
      <c r="B242" s="205" t="s">
        <v>2365</v>
      </c>
      <c r="C242" s="215" t="s">
        <v>2284</v>
      </c>
      <c r="D242" s="215" t="s">
        <v>2285</v>
      </c>
      <c r="E242" s="215">
        <v>1786</v>
      </c>
      <c r="F242" s="215" t="s">
        <v>2277</v>
      </c>
      <c r="G242" s="215" t="s">
        <v>1550</v>
      </c>
      <c r="H242" s="204">
        <v>25</v>
      </c>
      <c r="I242" s="204"/>
      <c r="J242" s="204" t="s">
        <v>2329</v>
      </c>
    </row>
    <row r="243" spans="1:11" s="206" customFormat="1">
      <c r="A243" s="204"/>
      <c r="B243" s="205" t="s">
        <v>2369</v>
      </c>
      <c r="C243" s="215" t="s">
        <v>2286</v>
      </c>
      <c r="D243" s="215" t="s">
        <v>2287</v>
      </c>
      <c r="E243" s="215">
        <v>1745</v>
      </c>
      <c r="F243" s="215" t="s">
        <v>2277</v>
      </c>
      <c r="G243" s="215" t="s">
        <v>1550</v>
      </c>
      <c r="H243" s="204">
        <v>8</v>
      </c>
      <c r="I243" s="204"/>
      <c r="J243" s="204"/>
    </row>
    <row r="244" spans="1:11" s="206" customFormat="1">
      <c r="A244" s="204"/>
      <c r="B244" s="205" t="s">
        <v>2370</v>
      </c>
      <c r="C244" s="215" t="s">
        <v>2288</v>
      </c>
      <c r="D244" s="215" t="s">
        <v>2289</v>
      </c>
      <c r="E244" s="215">
        <v>1761</v>
      </c>
      <c r="F244" s="215" t="s">
        <v>2277</v>
      </c>
      <c r="G244" s="215" t="s">
        <v>1550</v>
      </c>
      <c r="H244" s="204">
        <v>30</v>
      </c>
      <c r="I244" s="204"/>
      <c r="J244" s="204"/>
    </row>
    <row r="245" spans="1:11" s="206" customFormat="1">
      <c r="A245" s="204"/>
      <c r="B245" s="205" t="s">
        <v>2371</v>
      </c>
      <c r="C245" s="215" t="s">
        <v>2290</v>
      </c>
      <c r="D245" s="215" t="s">
        <v>2291</v>
      </c>
      <c r="E245" s="215">
        <v>1776</v>
      </c>
      <c r="F245" s="215" t="s">
        <v>2277</v>
      </c>
      <c r="G245" s="215" t="s">
        <v>1550</v>
      </c>
      <c r="H245" s="204">
        <v>4</v>
      </c>
      <c r="I245" s="204"/>
      <c r="J245" s="204" t="s">
        <v>2329</v>
      </c>
    </row>
    <row r="246" spans="1:11" s="206" customFormat="1">
      <c r="A246" s="204"/>
      <c r="B246" s="205" t="s">
        <v>2372</v>
      </c>
      <c r="C246" s="215" t="s">
        <v>2292</v>
      </c>
      <c r="D246" s="215" t="s">
        <v>2293</v>
      </c>
      <c r="E246" s="215">
        <v>833</v>
      </c>
      <c r="F246" s="215" t="s">
        <v>2277</v>
      </c>
      <c r="G246" s="215" t="s">
        <v>1550</v>
      </c>
      <c r="H246" s="204">
        <v>5</v>
      </c>
      <c r="I246" s="204"/>
      <c r="J246" s="204" t="s">
        <v>2329</v>
      </c>
    </row>
    <row r="247" spans="1:11" s="206" customFormat="1">
      <c r="A247" s="204"/>
      <c r="B247" s="205" t="s">
        <v>2373</v>
      </c>
      <c r="C247" s="215" t="s">
        <v>2294</v>
      </c>
      <c r="D247" s="215" t="s">
        <v>2295</v>
      </c>
      <c r="E247" s="215">
        <v>887</v>
      </c>
      <c r="F247" s="215" t="s">
        <v>2277</v>
      </c>
      <c r="G247" s="215" t="s">
        <v>1550</v>
      </c>
      <c r="H247" s="204">
        <v>5</v>
      </c>
      <c r="I247" s="204"/>
      <c r="J247" s="204" t="s">
        <v>2329</v>
      </c>
    </row>
    <row r="248" spans="1:11" s="206" customFormat="1">
      <c r="A248" s="204"/>
      <c r="B248" s="205" t="s">
        <v>2375</v>
      </c>
      <c r="C248" s="215" t="s">
        <v>2298</v>
      </c>
      <c r="D248" s="215" t="s">
        <v>2299</v>
      </c>
      <c r="E248" s="215">
        <v>7714</v>
      </c>
      <c r="F248" s="215" t="s">
        <v>2277</v>
      </c>
      <c r="G248" s="215" t="s">
        <v>1550</v>
      </c>
      <c r="H248" s="204">
        <v>60</v>
      </c>
      <c r="I248" s="204"/>
      <c r="J248" s="204"/>
    </row>
    <row r="249" spans="1:11" s="206" customFormat="1">
      <c r="A249" s="204"/>
      <c r="B249" s="205" t="s">
        <v>2376</v>
      </c>
      <c r="C249" s="215" t="s">
        <v>2300</v>
      </c>
      <c r="D249" s="215" t="s">
        <v>2301</v>
      </c>
      <c r="E249" s="215">
        <v>874</v>
      </c>
      <c r="F249" s="215" t="s">
        <v>2277</v>
      </c>
      <c r="G249" s="215" t="s">
        <v>1550</v>
      </c>
      <c r="H249" s="204">
        <v>6</v>
      </c>
      <c r="I249" s="204"/>
      <c r="J249" s="204" t="s">
        <v>2329</v>
      </c>
    </row>
    <row r="250" spans="1:11" s="206" customFormat="1" ht="28.5">
      <c r="A250" s="204"/>
      <c r="B250" s="205" t="s">
        <v>2377</v>
      </c>
      <c r="C250" s="215" t="s">
        <v>2302</v>
      </c>
      <c r="D250" s="215">
        <v>351</v>
      </c>
      <c r="E250" s="215"/>
      <c r="F250" s="215" t="s">
        <v>2277</v>
      </c>
      <c r="G250" s="215" t="s">
        <v>1550</v>
      </c>
      <c r="H250" s="204">
        <v>10</v>
      </c>
      <c r="I250" s="204"/>
      <c r="J250" s="204"/>
    </row>
    <row r="251" spans="1:11" s="206" customFormat="1">
      <c r="A251" s="204"/>
      <c r="B251" s="205" t="s">
        <v>2378</v>
      </c>
      <c r="C251" s="215" t="s">
        <v>2303</v>
      </c>
      <c r="D251" s="215">
        <v>597</v>
      </c>
      <c r="E251" s="215"/>
      <c r="F251" s="215" t="s">
        <v>2277</v>
      </c>
      <c r="G251" s="215" t="s">
        <v>1550</v>
      </c>
      <c r="H251" s="204">
        <v>5</v>
      </c>
      <c r="I251" s="204"/>
      <c r="J251" s="204"/>
    </row>
    <row r="252" spans="1:11" s="206" customFormat="1">
      <c r="A252" s="204"/>
      <c r="B252" s="205" t="s">
        <v>2391</v>
      </c>
      <c r="C252" s="215" t="s">
        <v>2304</v>
      </c>
      <c r="D252" s="215">
        <v>2150</v>
      </c>
      <c r="E252" s="215"/>
      <c r="F252" s="215" t="s">
        <v>2277</v>
      </c>
      <c r="G252" s="215" t="s">
        <v>1077</v>
      </c>
      <c r="H252" s="204">
        <v>3</v>
      </c>
      <c r="I252" s="204"/>
      <c r="J252" s="204" t="s">
        <v>2329</v>
      </c>
    </row>
    <row r="253" spans="1:11" s="206" customFormat="1">
      <c r="A253" s="204"/>
      <c r="B253" s="205" t="s">
        <v>2400</v>
      </c>
      <c r="C253" s="215" t="s">
        <v>2305</v>
      </c>
      <c r="D253" s="215">
        <v>53100</v>
      </c>
      <c r="E253" s="215"/>
      <c r="F253" s="215" t="s">
        <v>2277</v>
      </c>
      <c r="G253" s="215" t="s">
        <v>1550</v>
      </c>
      <c r="H253" s="204">
        <f>H237</f>
        <v>9</v>
      </c>
      <c r="I253" s="204"/>
      <c r="J253" s="204"/>
    </row>
    <row r="254" spans="1:11" s="209" customFormat="1">
      <c r="A254" s="207"/>
      <c r="B254" s="208" t="s">
        <v>2385</v>
      </c>
      <c r="C254" s="227" t="s">
        <v>2306</v>
      </c>
      <c r="D254" s="227"/>
      <c r="E254" s="227"/>
      <c r="F254" s="227"/>
      <c r="G254" s="227" t="s">
        <v>2237</v>
      </c>
      <c r="H254" s="207">
        <v>200</v>
      </c>
      <c r="I254" s="207"/>
      <c r="J254" s="207"/>
      <c r="K254" s="228">
        <f>H215*4+H217*4+H223*2+H237*3+H242*3+H250*3+H252*3+H222*3</f>
        <v>193</v>
      </c>
    </row>
    <row r="255" spans="1:11" s="206" customFormat="1">
      <c r="A255" s="204"/>
      <c r="B255" s="208" t="s">
        <v>2392</v>
      </c>
      <c r="C255" s="215" t="s">
        <v>2307</v>
      </c>
      <c r="D255" s="215" t="s">
        <v>2308</v>
      </c>
      <c r="E255" s="215" t="s">
        <v>2309</v>
      </c>
      <c r="F255" s="215" t="s">
        <v>2310</v>
      </c>
      <c r="G255" s="215" t="s">
        <v>1550</v>
      </c>
      <c r="H255" s="210">
        <f>H254</f>
        <v>200</v>
      </c>
      <c r="I255" s="204"/>
      <c r="J255" s="204" t="s">
        <v>2239</v>
      </c>
      <c r="K255" s="220"/>
    </row>
    <row r="256" spans="1:11" s="206" customFormat="1">
      <c r="A256" s="204"/>
      <c r="B256" s="208" t="s">
        <v>2393</v>
      </c>
      <c r="C256" s="215" t="s">
        <v>2311</v>
      </c>
      <c r="D256" s="215" t="s">
        <v>2338</v>
      </c>
      <c r="E256" s="215" t="s">
        <v>2339</v>
      </c>
      <c r="F256" s="215" t="s">
        <v>2310</v>
      </c>
      <c r="G256" s="215" t="s">
        <v>1550</v>
      </c>
      <c r="H256" s="210">
        <f>H254</f>
        <v>200</v>
      </c>
      <c r="I256" s="204"/>
      <c r="J256" s="204" t="s">
        <v>2239</v>
      </c>
      <c r="K256" s="230"/>
    </row>
    <row r="257" spans="1:11" s="209" customFormat="1">
      <c r="A257" s="207"/>
      <c r="B257" s="208" t="s">
        <v>2386</v>
      </c>
      <c r="C257" s="227" t="s">
        <v>2312</v>
      </c>
      <c r="D257" s="227"/>
      <c r="E257" s="227"/>
      <c r="F257" s="227"/>
      <c r="G257" s="227" t="s">
        <v>2237</v>
      </c>
      <c r="H257" s="207">
        <f>K257</f>
        <v>200</v>
      </c>
      <c r="I257" s="207"/>
      <c r="J257" s="207"/>
      <c r="K257" s="229">
        <f>H240*4</f>
        <v>200</v>
      </c>
    </row>
    <row r="258" spans="1:11" s="206" customFormat="1">
      <c r="A258" s="204"/>
      <c r="B258" s="208" t="s">
        <v>2394</v>
      </c>
      <c r="C258" s="215" t="s">
        <v>2313</v>
      </c>
      <c r="D258" s="215" t="s">
        <v>2314</v>
      </c>
      <c r="E258" s="215" t="s">
        <v>2315</v>
      </c>
      <c r="F258" s="215" t="s">
        <v>2310</v>
      </c>
      <c r="G258" s="215" t="s">
        <v>1550</v>
      </c>
      <c r="H258" s="210">
        <f>H257</f>
        <v>200</v>
      </c>
      <c r="I258" s="204"/>
      <c r="J258" s="204" t="s">
        <v>2239</v>
      </c>
    </row>
    <row r="259" spans="1:11" s="206" customFormat="1">
      <c r="A259" s="204"/>
      <c r="B259" s="208" t="s">
        <v>2395</v>
      </c>
      <c r="C259" s="215" t="s">
        <v>2311</v>
      </c>
      <c r="D259" s="215" t="s">
        <v>2338</v>
      </c>
      <c r="E259" s="215" t="s">
        <v>2339</v>
      </c>
      <c r="F259" s="215" t="s">
        <v>2310</v>
      </c>
      <c r="G259" s="215" t="s">
        <v>1550</v>
      </c>
      <c r="H259" s="210">
        <f>H257</f>
        <v>200</v>
      </c>
      <c r="I259" s="204"/>
      <c r="J259" s="204" t="s">
        <v>2239</v>
      </c>
    </row>
    <row r="260" spans="1:11" s="206" customFormat="1">
      <c r="A260" s="204"/>
      <c r="B260" s="205" t="s">
        <v>2387</v>
      </c>
      <c r="C260" s="215" t="s">
        <v>2319</v>
      </c>
      <c r="D260" s="215" t="s">
        <v>2320</v>
      </c>
      <c r="E260" s="215"/>
      <c r="F260" s="215" t="s">
        <v>2318</v>
      </c>
      <c r="G260" s="215" t="s">
        <v>2321</v>
      </c>
      <c r="H260" s="204">
        <v>3</v>
      </c>
      <c r="I260" s="204"/>
      <c r="J260" s="204" t="s">
        <v>2322</v>
      </c>
    </row>
    <row r="261" spans="1:11" s="206" customFormat="1">
      <c r="A261" s="204"/>
      <c r="B261" s="205" t="s">
        <v>2396</v>
      </c>
      <c r="C261" s="215" t="s">
        <v>2316</v>
      </c>
      <c r="D261" s="215" t="s">
        <v>2317</v>
      </c>
      <c r="E261" s="215"/>
      <c r="F261" s="215" t="s">
        <v>2318</v>
      </c>
      <c r="G261" s="215" t="s">
        <v>2321</v>
      </c>
      <c r="H261" s="204">
        <v>5</v>
      </c>
      <c r="I261" s="204"/>
      <c r="J261" s="204" t="s">
        <v>2406</v>
      </c>
    </row>
    <row r="262" spans="1:11" s="206" customFormat="1">
      <c r="A262" s="204"/>
      <c r="B262" s="205" t="s">
        <v>2397</v>
      </c>
      <c r="C262" s="215" t="s">
        <v>2324</v>
      </c>
      <c r="D262" s="215" t="s">
        <v>2325</v>
      </c>
      <c r="E262" s="215"/>
      <c r="F262" s="215" t="s">
        <v>2318</v>
      </c>
      <c r="G262" s="215" t="s">
        <v>2321</v>
      </c>
      <c r="H262" s="204">
        <v>3</v>
      </c>
      <c r="I262" s="204"/>
      <c r="J262" s="204" t="s">
        <v>2323</v>
      </c>
    </row>
    <row r="263" spans="1:11" s="203" customFormat="1">
      <c r="A263" s="200"/>
      <c r="B263" s="201"/>
      <c r="C263" s="200"/>
      <c r="D263" s="202" t="s">
        <v>476</v>
      </c>
      <c r="E263" s="200"/>
      <c r="F263" s="200"/>
      <c r="G263" s="200"/>
      <c r="H263" s="200"/>
      <c r="I263" s="200"/>
      <c r="J263" s="200"/>
    </row>
    <row r="264" spans="1:11" s="206" customFormat="1" ht="43.5">
      <c r="A264" s="204" t="s">
        <v>2230</v>
      </c>
      <c r="B264" s="205" t="s">
        <v>2388</v>
      </c>
      <c r="C264" s="204" t="s">
        <v>2342</v>
      </c>
      <c r="D264" s="204" t="s">
        <v>2231</v>
      </c>
      <c r="E264" s="204"/>
      <c r="F264" s="204" t="s">
        <v>2232</v>
      </c>
      <c r="G264" s="204" t="s">
        <v>1550</v>
      </c>
      <c r="H264" s="204">
        <v>2</v>
      </c>
      <c r="I264" s="204"/>
      <c r="J264" s="204"/>
    </row>
    <row r="265" spans="1:11" s="206" customFormat="1">
      <c r="A265" s="204"/>
      <c r="B265" s="205" t="s">
        <v>2389</v>
      </c>
      <c r="C265" s="204" t="s">
        <v>2233</v>
      </c>
      <c r="D265" s="204" t="s">
        <v>2234</v>
      </c>
      <c r="E265" s="204"/>
      <c r="F265" s="204" t="s">
        <v>2235</v>
      </c>
      <c r="G265" s="204" t="s">
        <v>1550</v>
      </c>
      <c r="H265" s="204">
        <v>2</v>
      </c>
      <c r="I265" s="204"/>
      <c r="J265" s="204"/>
    </row>
    <row r="266" spans="1:11" s="209" customFormat="1">
      <c r="A266" s="207" t="s">
        <v>2118</v>
      </c>
      <c r="B266" s="208" t="s">
        <v>2401</v>
      </c>
      <c r="C266" s="207" t="s">
        <v>2236</v>
      </c>
      <c r="D266" s="207"/>
      <c r="E266" s="207"/>
      <c r="F266" s="207"/>
      <c r="G266" s="207" t="s">
        <v>2237</v>
      </c>
      <c r="H266" s="207">
        <v>9</v>
      </c>
      <c r="I266" s="207"/>
      <c r="J266" s="207"/>
    </row>
    <row r="267" spans="1:11" s="206" customFormat="1" ht="57.75">
      <c r="A267" s="204"/>
      <c r="B267" s="208" t="s">
        <v>2345</v>
      </c>
      <c r="C267" s="204" t="s">
        <v>2346</v>
      </c>
      <c r="D267" s="204" t="s">
        <v>2238</v>
      </c>
      <c r="E267" s="204"/>
      <c r="F267" s="204" t="s">
        <v>2232</v>
      </c>
      <c r="G267" s="204" t="s">
        <v>1550</v>
      </c>
      <c r="H267" s="204">
        <f>H266</f>
        <v>9</v>
      </c>
      <c r="I267" s="204"/>
      <c r="J267" s="204"/>
    </row>
    <row r="268" spans="1:11" s="206" customFormat="1" ht="28.5">
      <c r="A268" s="204"/>
      <c r="B268" s="208" t="s">
        <v>2347</v>
      </c>
      <c r="C268" s="204" t="s">
        <v>2240</v>
      </c>
      <c r="D268" s="204" t="s">
        <v>2241</v>
      </c>
      <c r="E268" s="204"/>
      <c r="F268" s="204" t="s">
        <v>2232</v>
      </c>
      <c r="G268" s="204" t="s">
        <v>1550</v>
      </c>
      <c r="H268" s="204">
        <f>H266</f>
        <v>9</v>
      </c>
      <c r="I268" s="204"/>
      <c r="J268" s="204"/>
    </row>
    <row r="269" spans="1:11" s="206" customFormat="1">
      <c r="A269" s="204"/>
      <c r="B269" s="208" t="s">
        <v>2348</v>
      </c>
      <c r="C269" s="204" t="s">
        <v>2233</v>
      </c>
      <c r="D269" s="204" t="s">
        <v>2234</v>
      </c>
      <c r="E269" s="204"/>
      <c r="F269" s="204" t="s">
        <v>2235</v>
      </c>
      <c r="G269" s="204" t="s">
        <v>1550</v>
      </c>
      <c r="H269" s="204">
        <f>H266</f>
        <v>9</v>
      </c>
      <c r="I269" s="204"/>
      <c r="J269" s="204"/>
    </row>
    <row r="270" spans="1:11" s="206" customFormat="1">
      <c r="A270" s="204" t="s">
        <v>2120</v>
      </c>
      <c r="B270" s="205" t="s">
        <v>2349</v>
      </c>
      <c r="C270" s="204" t="s">
        <v>2350</v>
      </c>
      <c r="D270" s="204" t="s">
        <v>2242</v>
      </c>
      <c r="E270" s="204"/>
      <c r="F270" s="204" t="s">
        <v>2243</v>
      </c>
      <c r="G270" s="204" t="s">
        <v>1550</v>
      </c>
      <c r="H270" s="204">
        <v>4</v>
      </c>
      <c r="I270" s="204"/>
      <c r="J270" s="204"/>
    </row>
    <row r="271" spans="1:11" s="206" customFormat="1">
      <c r="A271" s="204" t="s">
        <v>2244</v>
      </c>
      <c r="B271" s="205" t="s">
        <v>2351</v>
      </c>
      <c r="C271" s="204" t="s">
        <v>2245</v>
      </c>
      <c r="D271" s="204" t="s">
        <v>2246</v>
      </c>
      <c r="E271" s="204"/>
      <c r="F271" s="204" t="s">
        <v>2247</v>
      </c>
      <c r="G271" s="204" t="s">
        <v>1550</v>
      </c>
      <c r="H271" s="204">
        <v>4</v>
      </c>
      <c r="I271" s="204"/>
      <c r="J271" s="204"/>
    </row>
    <row r="272" spans="1:11" s="206" customFormat="1">
      <c r="A272" s="204"/>
      <c r="B272" s="205" t="s">
        <v>2352</v>
      </c>
      <c r="C272" s="204" t="s">
        <v>2248</v>
      </c>
      <c r="D272" s="204" t="s">
        <v>2328</v>
      </c>
      <c r="E272" s="204"/>
      <c r="F272" s="204" t="s">
        <v>2247</v>
      </c>
      <c r="G272" s="204" t="s">
        <v>1550</v>
      </c>
      <c r="H272" s="204">
        <v>2</v>
      </c>
      <c r="I272" s="204"/>
      <c r="J272" s="204"/>
    </row>
    <row r="273" spans="1:10" s="209" customFormat="1">
      <c r="A273" s="207" t="s">
        <v>2251</v>
      </c>
      <c r="B273" s="208" t="s">
        <v>2353</v>
      </c>
      <c r="C273" s="207" t="s">
        <v>2252</v>
      </c>
      <c r="D273" s="207"/>
      <c r="E273" s="207"/>
      <c r="F273" s="207"/>
      <c r="G273" s="207" t="s">
        <v>2237</v>
      </c>
      <c r="H273" s="207">
        <v>3</v>
      </c>
      <c r="I273" s="207"/>
      <c r="J273" s="207"/>
    </row>
    <row r="274" spans="1:10" s="206" customFormat="1">
      <c r="A274" s="204"/>
      <c r="B274" s="208" t="s">
        <v>2398</v>
      </c>
      <c r="C274" s="204" t="s">
        <v>2327</v>
      </c>
      <c r="D274" s="204" t="s">
        <v>2253</v>
      </c>
      <c r="E274" s="204"/>
      <c r="F274" s="204" t="s">
        <v>2254</v>
      </c>
      <c r="G274" s="204" t="s">
        <v>1550</v>
      </c>
      <c r="H274" s="204">
        <v>3</v>
      </c>
      <c r="I274" s="204"/>
      <c r="J274" s="204"/>
    </row>
    <row r="275" spans="1:10" s="209" customFormat="1">
      <c r="A275" s="207" t="s">
        <v>2255</v>
      </c>
      <c r="B275" s="208" t="s">
        <v>2354</v>
      </c>
      <c r="C275" s="207" t="s">
        <v>2256</v>
      </c>
      <c r="D275" s="207"/>
      <c r="E275" s="207"/>
      <c r="F275" s="207"/>
      <c r="G275" s="207" t="s">
        <v>2237</v>
      </c>
      <c r="H275" s="207">
        <v>6</v>
      </c>
      <c r="I275" s="207"/>
      <c r="J275" s="207"/>
    </row>
    <row r="276" spans="1:10" s="206" customFormat="1">
      <c r="A276" s="204"/>
      <c r="B276" s="208" t="s">
        <v>2355</v>
      </c>
      <c r="C276" s="204" t="s">
        <v>2327</v>
      </c>
      <c r="D276" s="204" t="s">
        <v>2253</v>
      </c>
      <c r="E276" s="204"/>
      <c r="F276" s="204" t="s">
        <v>2254</v>
      </c>
      <c r="G276" s="204" t="s">
        <v>1550</v>
      </c>
      <c r="H276" s="204">
        <v>12</v>
      </c>
      <c r="I276" s="204"/>
      <c r="J276" s="204"/>
    </row>
    <row r="277" spans="1:10" s="206" customFormat="1">
      <c r="A277" s="204"/>
      <c r="B277" s="208" t="s">
        <v>2399</v>
      </c>
      <c r="C277" s="204" t="s">
        <v>2359</v>
      </c>
      <c r="D277" s="204" t="s">
        <v>2257</v>
      </c>
      <c r="E277" s="204"/>
      <c r="F277" s="204" t="s">
        <v>2258</v>
      </c>
      <c r="G277" s="204" t="s">
        <v>1550</v>
      </c>
      <c r="H277" s="204">
        <v>6</v>
      </c>
      <c r="I277" s="204"/>
      <c r="J277" s="204"/>
    </row>
    <row r="278" spans="1:10" s="209" customFormat="1">
      <c r="A278" s="207" t="s">
        <v>2262</v>
      </c>
      <c r="B278" s="208" t="s">
        <v>2356</v>
      </c>
      <c r="C278" s="207" t="s">
        <v>2263</v>
      </c>
      <c r="D278" s="207"/>
      <c r="E278" s="207"/>
      <c r="F278" s="207"/>
      <c r="G278" s="207" t="s">
        <v>2237</v>
      </c>
      <c r="H278" s="207">
        <v>2</v>
      </c>
      <c r="I278" s="207"/>
      <c r="J278" s="207"/>
    </row>
    <row r="279" spans="1:10" s="206" customFormat="1">
      <c r="A279" s="204"/>
      <c r="B279" s="208" t="s">
        <v>2357</v>
      </c>
      <c r="C279" s="204" t="s">
        <v>2327</v>
      </c>
      <c r="D279" s="204" t="s">
        <v>2253</v>
      </c>
      <c r="E279" s="204"/>
      <c r="F279" s="204" t="s">
        <v>2254</v>
      </c>
      <c r="G279" s="204" t="s">
        <v>1550</v>
      </c>
      <c r="H279" s="204">
        <v>2</v>
      </c>
      <c r="I279" s="204"/>
      <c r="J279" s="204"/>
    </row>
    <row r="280" spans="1:10" s="209" customFormat="1">
      <c r="A280" s="207" t="s">
        <v>2330</v>
      </c>
      <c r="B280" s="208" t="s">
        <v>2361</v>
      </c>
      <c r="C280" s="207" t="s">
        <v>2263</v>
      </c>
      <c r="D280" s="207"/>
      <c r="E280" s="207"/>
      <c r="F280" s="207"/>
      <c r="G280" s="207" t="s">
        <v>2237</v>
      </c>
      <c r="H280" s="207">
        <v>4</v>
      </c>
      <c r="I280" s="207"/>
      <c r="J280" s="207"/>
    </row>
    <row r="281" spans="1:10" s="206" customFormat="1" ht="28.5">
      <c r="A281" s="204"/>
      <c r="B281" s="208" t="s">
        <v>2362</v>
      </c>
      <c r="C281" s="204" t="s">
        <v>2404</v>
      </c>
      <c r="D281" s="204" t="s">
        <v>2326</v>
      </c>
      <c r="E281" s="204"/>
      <c r="F281" s="204" t="s">
        <v>2254</v>
      </c>
      <c r="G281" s="204" t="s">
        <v>1550</v>
      </c>
      <c r="H281" s="204">
        <v>4</v>
      </c>
      <c r="I281" s="204"/>
      <c r="J281" s="204"/>
    </row>
    <row r="282" spans="1:10" s="206" customFormat="1">
      <c r="A282" s="204"/>
      <c r="B282" s="208" t="s">
        <v>2428</v>
      </c>
      <c r="C282" s="204" t="s">
        <v>2408</v>
      </c>
      <c r="D282" s="204"/>
      <c r="E282" s="204"/>
      <c r="F282" s="204"/>
      <c r="G282" s="204" t="s">
        <v>2237</v>
      </c>
      <c r="H282" s="204">
        <v>1</v>
      </c>
      <c r="I282" s="204"/>
      <c r="J282" s="204"/>
    </row>
    <row r="283" spans="1:10" s="206" customFormat="1">
      <c r="A283" s="204"/>
      <c r="B283" s="276" t="s">
        <v>2033</v>
      </c>
      <c r="C283" s="204" t="s">
        <v>2409</v>
      </c>
      <c r="D283" s="204" t="s">
        <v>2420</v>
      </c>
      <c r="E283" s="204"/>
      <c r="F283" s="204" t="s">
        <v>2421</v>
      </c>
      <c r="G283" s="204" t="s">
        <v>2237</v>
      </c>
      <c r="H283" s="204">
        <v>1</v>
      </c>
      <c r="I283" s="204">
        <v>85</v>
      </c>
      <c r="J283" s="204"/>
    </row>
    <row r="284" spans="1:10" s="206" customFormat="1">
      <c r="A284" s="204"/>
      <c r="B284" s="276" t="s">
        <v>2037</v>
      </c>
      <c r="C284" s="204" t="s">
        <v>2410</v>
      </c>
      <c r="D284" s="204" t="s">
        <v>2422</v>
      </c>
      <c r="E284" s="204"/>
      <c r="F284" s="204" t="s">
        <v>2421</v>
      </c>
      <c r="G284" s="204" t="s">
        <v>1550</v>
      </c>
      <c r="H284" s="204">
        <v>1</v>
      </c>
      <c r="I284" s="204">
        <v>85</v>
      </c>
      <c r="J284" s="204"/>
    </row>
    <row r="285" spans="1:10" s="206" customFormat="1">
      <c r="A285" s="204"/>
      <c r="B285" s="276" t="s">
        <v>2036</v>
      </c>
      <c r="C285" s="204" t="s">
        <v>2411</v>
      </c>
      <c r="D285" s="204" t="s">
        <v>2423</v>
      </c>
      <c r="E285" s="204"/>
      <c r="F285" s="204" t="s">
        <v>2421</v>
      </c>
      <c r="G285" s="204" t="s">
        <v>1550</v>
      </c>
      <c r="H285" s="204">
        <v>2</v>
      </c>
      <c r="I285" s="204">
        <v>6</v>
      </c>
      <c r="J285" s="204"/>
    </row>
    <row r="286" spans="1:10" s="206" customFormat="1">
      <c r="A286" s="204"/>
      <c r="B286" s="276" t="s">
        <v>2034</v>
      </c>
      <c r="C286" s="204" t="s">
        <v>2412</v>
      </c>
      <c r="D286" s="204" t="s">
        <v>2424</v>
      </c>
      <c r="E286" s="204"/>
      <c r="F286" s="204" t="s">
        <v>2421</v>
      </c>
      <c r="G286" s="204" t="s">
        <v>1550</v>
      </c>
      <c r="H286" s="204">
        <v>2</v>
      </c>
      <c r="I286" s="204">
        <v>9</v>
      </c>
      <c r="J286" s="204"/>
    </row>
    <row r="287" spans="1:10" s="206" customFormat="1">
      <c r="A287" s="204"/>
      <c r="B287" s="276" t="s">
        <v>2038</v>
      </c>
      <c r="C287" s="204" t="s">
        <v>2413</v>
      </c>
      <c r="D287" s="204"/>
      <c r="E287" s="204"/>
      <c r="F287" s="204" t="s">
        <v>2421</v>
      </c>
      <c r="G287" s="204" t="s">
        <v>1550</v>
      </c>
      <c r="H287" s="204">
        <v>2</v>
      </c>
      <c r="I287" s="204">
        <v>1</v>
      </c>
      <c r="J287" s="204"/>
    </row>
    <row r="288" spans="1:10" s="206" customFormat="1">
      <c r="A288" s="204"/>
      <c r="B288" s="276" t="s">
        <v>2032</v>
      </c>
      <c r="C288" s="204" t="s">
        <v>2414</v>
      </c>
      <c r="D288" s="204"/>
      <c r="E288" s="204"/>
      <c r="F288" s="204" t="s">
        <v>2421</v>
      </c>
      <c r="G288" s="204" t="s">
        <v>1550</v>
      </c>
      <c r="H288" s="204">
        <v>2</v>
      </c>
      <c r="I288" s="204"/>
      <c r="J288" s="204"/>
    </row>
    <row r="289" spans="1:10" s="206" customFormat="1">
      <c r="A289" s="204"/>
      <c r="B289" s="276" t="s">
        <v>2429</v>
      </c>
      <c r="C289" s="204" t="s">
        <v>2415</v>
      </c>
      <c r="D289" s="204"/>
      <c r="E289" s="204"/>
      <c r="F289" s="204"/>
      <c r="G289" s="204"/>
      <c r="H289" s="204"/>
      <c r="I289" s="204"/>
      <c r="J289" s="204"/>
    </row>
    <row r="290" spans="1:10" s="206" customFormat="1" ht="29.25">
      <c r="A290" s="204"/>
      <c r="B290" s="276" t="s">
        <v>2430</v>
      </c>
      <c r="C290" s="204" t="s">
        <v>2416</v>
      </c>
      <c r="D290" s="204" t="s">
        <v>2425</v>
      </c>
      <c r="E290" s="204"/>
      <c r="F290" s="204" t="s">
        <v>2421</v>
      </c>
      <c r="G290" s="204" t="s">
        <v>1550</v>
      </c>
      <c r="H290" s="204">
        <v>1</v>
      </c>
      <c r="I290" s="204">
        <v>37</v>
      </c>
      <c r="J290" s="204"/>
    </row>
    <row r="291" spans="1:10" s="206" customFormat="1">
      <c r="A291" s="204"/>
      <c r="B291" s="276" t="s">
        <v>2431</v>
      </c>
      <c r="C291" s="204" t="s">
        <v>2417</v>
      </c>
      <c r="D291" s="204"/>
      <c r="E291" s="204"/>
      <c r="F291" s="204" t="s">
        <v>2421</v>
      </c>
      <c r="G291" s="204" t="s">
        <v>1550</v>
      </c>
      <c r="H291" s="204">
        <v>1</v>
      </c>
      <c r="I291" s="204">
        <v>1</v>
      </c>
      <c r="J291" s="204"/>
    </row>
    <row r="292" spans="1:10" s="206" customFormat="1">
      <c r="A292" s="204"/>
      <c r="B292" s="276" t="s">
        <v>2074</v>
      </c>
      <c r="C292" s="204" t="s">
        <v>2418</v>
      </c>
      <c r="D292" s="204"/>
      <c r="E292" s="204"/>
      <c r="F292" s="204" t="s">
        <v>2421</v>
      </c>
      <c r="G292" s="204" t="s">
        <v>1550</v>
      </c>
      <c r="H292" s="204">
        <v>1</v>
      </c>
      <c r="I292" s="204"/>
      <c r="J292" s="204"/>
    </row>
    <row r="293" spans="1:10" s="206" customFormat="1" ht="28.5">
      <c r="A293" s="204"/>
      <c r="B293" s="276" t="s">
        <v>2432</v>
      </c>
      <c r="C293" s="204" t="s">
        <v>2419</v>
      </c>
      <c r="D293" s="204" t="s">
        <v>2426</v>
      </c>
      <c r="E293" s="204"/>
      <c r="F293" s="204" t="s">
        <v>2427</v>
      </c>
      <c r="G293" s="204" t="s">
        <v>2237</v>
      </c>
      <c r="H293" s="204">
        <v>1</v>
      </c>
      <c r="I293" s="204"/>
      <c r="J293" s="204"/>
    </row>
    <row r="294" spans="1:10" s="206" customFormat="1">
      <c r="A294" s="204"/>
      <c r="B294" s="205"/>
      <c r="C294" s="214" t="s">
        <v>2264</v>
      </c>
      <c r="D294" s="204"/>
      <c r="E294" s="204"/>
      <c r="F294" s="204"/>
      <c r="G294" s="204"/>
      <c r="H294" s="204"/>
      <c r="I294" s="204"/>
      <c r="J294" s="204"/>
    </row>
    <row r="295" spans="1:10" s="206" customFormat="1">
      <c r="A295" s="204"/>
      <c r="B295" s="205" t="s">
        <v>2388</v>
      </c>
      <c r="C295" s="215" t="s">
        <v>2265</v>
      </c>
      <c r="D295" s="215" t="s">
        <v>1113</v>
      </c>
      <c r="E295" s="204"/>
      <c r="F295" s="204" t="s">
        <v>2266</v>
      </c>
      <c r="G295" s="204" t="s">
        <v>1077</v>
      </c>
      <c r="H295" s="216">
        <f>'3'!S51</f>
        <v>1230</v>
      </c>
      <c r="I295" s="204"/>
      <c r="J295" s="204"/>
    </row>
    <row r="296" spans="1:10" s="206" customFormat="1">
      <c r="A296" s="204"/>
      <c r="B296" s="205" t="s">
        <v>2343</v>
      </c>
      <c r="C296" s="215" t="s">
        <v>2267</v>
      </c>
      <c r="D296" s="215" t="s">
        <v>20</v>
      </c>
      <c r="E296" s="204"/>
      <c r="F296" s="204" t="s">
        <v>2268</v>
      </c>
      <c r="G296" s="204" t="s">
        <v>1077</v>
      </c>
      <c r="H296" s="216">
        <f>'3'!S52</f>
        <v>540</v>
      </c>
      <c r="I296" s="204"/>
      <c r="J296" s="204"/>
    </row>
    <row r="297" spans="1:10" s="206" customFormat="1">
      <c r="A297" s="204"/>
      <c r="B297" s="205" t="s">
        <v>2349</v>
      </c>
      <c r="C297" s="215" t="s">
        <v>2269</v>
      </c>
      <c r="D297" s="215" t="s">
        <v>1595</v>
      </c>
      <c r="E297" s="204"/>
      <c r="F297" s="217" t="s">
        <v>2270</v>
      </c>
      <c r="G297" s="204" t="s">
        <v>1077</v>
      </c>
      <c r="H297" s="216">
        <f>'3'!S53</f>
        <v>20</v>
      </c>
      <c r="I297" s="204"/>
      <c r="J297" s="204"/>
    </row>
    <row r="298" spans="1:10" s="206" customFormat="1">
      <c r="A298" s="204"/>
      <c r="B298" s="205"/>
      <c r="C298" s="214" t="s">
        <v>2271</v>
      </c>
      <c r="D298" s="204"/>
      <c r="E298" s="204"/>
      <c r="F298" s="204"/>
      <c r="G298" s="218"/>
      <c r="H298" s="204"/>
      <c r="I298" s="204"/>
      <c r="J298" s="204"/>
    </row>
    <row r="299" spans="1:10" s="206" customFormat="1">
      <c r="A299" s="204"/>
      <c r="B299" s="205" t="s">
        <v>2368</v>
      </c>
      <c r="C299" s="215" t="s">
        <v>2272</v>
      </c>
      <c r="D299" s="215" t="s">
        <v>2273</v>
      </c>
      <c r="E299" s="215"/>
      <c r="F299" s="215" t="s">
        <v>2274</v>
      </c>
      <c r="G299" s="215" t="s">
        <v>1550</v>
      </c>
      <c r="H299" s="204">
        <f>H273+H275+H278+H280</f>
        <v>15</v>
      </c>
      <c r="I299" s="204"/>
      <c r="J299" s="204" t="s">
        <v>2329</v>
      </c>
    </row>
    <row r="300" spans="1:10" s="206" customFormat="1">
      <c r="A300" s="204"/>
      <c r="B300" s="205" t="s">
        <v>2351</v>
      </c>
      <c r="C300" s="215" t="s">
        <v>2275</v>
      </c>
      <c r="D300" s="215" t="s">
        <v>2276</v>
      </c>
      <c r="E300" s="215"/>
      <c r="F300" s="215" t="s">
        <v>2277</v>
      </c>
      <c r="G300" s="215" t="s">
        <v>1550</v>
      </c>
      <c r="H300" s="204">
        <f>H299</f>
        <v>15</v>
      </c>
      <c r="I300" s="204"/>
      <c r="J300" s="204" t="s">
        <v>2329</v>
      </c>
    </row>
    <row r="301" spans="1:10" s="206" customFormat="1">
      <c r="A301" s="204"/>
      <c r="B301" s="205" t="s">
        <v>2390</v>
      </c>
      <c r="C301" s="215" t="s">
        <v>2278</v>
      </c>
      <c r="D301" s="215" t="s">
        <v>2279</v>
      </c>
      <c r="E301" s="215"/>
      <c r="F301" s="215" t="s">
        <v>2280</v>
      </c>
      <c r="G301" s="215" t="s">
        <v>1550</v>
      </c>
      <c r="H301" s="204">
        <f>H299</f>
        <v>15</v>
      </c>
      <c r="I301" s="204"/>
      <c r="J301" s="204" t="s">
        <v>2329</v>
      </c>
    </row>
    <row r="302" spans="1:10" s="206" customFormat="1" ht="28.5">
      <c r="A302" s="204"/>
      <c r="B302" s="205" t="s">
        <v>2354</v>
      </c>
      <c r="C302" s="215" t="s">
        <v>2281</v>
      </c>
      <c r="D302" s="215">
        <v>91920</v>
      </c>
      <c r="E302" s="215"/>
      <c r="F302" s="204" t="s">
        <v>2277</v>
      </c>
      <c r="G302" s="215" t="s">
        <v>1077</v>
      </c>
      <c r="H302" s="204">
        <v>130</v>
      </c>
      <c r="I302" s="204"/>
      <c r="J302" s="204" t="s">
        <v>2329</v>
      </c>
    </row>
    <row r="303" spans="1:10" s="206" customFormat="1">
      <c r="A303" s="204"/>
      <c r="B303" s="205" t="s">
        <v>2356</v>
      </c>
      <c r="C303" s="215" t="s">
        <v>2282</v>
      </c>
      <c r="D303" s="215" t="s">
        <v>2283</v>
      </c>
      <c r="E303" s="215"/>
      <c r="F303" s="215"/>
      <c r="G303" s="215" t="s">
        <v>1550</v>
      </c>
      <c r="H303" s="204">
        <v>300</v>
      </c>
      <c r="I303" s="204"/>
      <c r="J303" s="204"/>
    </row>
    <row r="304" spans="1:10" s="206" customFormat="1" ht="28.5">
      <c r="A304" s="204"/>
      <c r="B304" s="205" t="s">
        <v>2361</v>
      </c>
      <c r="C304" s="215" t="s">
        <v>2284</v>
      </c>
      <c r="D304" s="215" t="s">
        <v>2285</v>
      </c>
      <c r="E304" s="215">
        <v>1786</v>
      </c>
      <c r="F304" s="215" t="s">
        <v>2277</v>
      </c>
      <c r="G304" s="215" t="s">
        <v>1550</v>
      </c>
      <c r="H304" s="204">
        <v>24</v>
      </c>
      <c r="I304" s="204"/>
      <c r="J304" s="204" t="s">
        <v>2329</v>
      </c>
    </row>
    <row r="305" spans="1:11" s="206" customFormat="1">
      <c r="A305" s="204"/>
      <c r="B305" s="205" t="s">
        <v>2365</v>
      </c>
      <c r="C305" s="215" t="s">
        <v>2286</v>
      </c>
      <c r="D305" s="215" t="s">
        <v>2287</v>
      </c>
      <c r="E305" s="215">
        <v>1745</v>
      </c>
      <c r="F305" s="215" t="s">
        <v>2277</v>
      </c>
      <c r="G305" s="215" t="s">
        <v>1550</v>
      </c>
      <c r="H305" s="204">
        <v>6</v>
      </c>
      <c r="I305" s="204"/>
      <c r="J305" s="204" t="s">
        <v>2329</v>
      </c>
    </row>
    <row r="306" spans="1:11" s="206" customFormat="1">
      <c r="A306" s="204"/>
      <c r="B306" s="205" t="s">
        <v>2369</v>
      </c>
      <c r="C306" s="215" t="s">
        <v>2288</v>
      </c>
      <c r="D306" s="215" t="s">
        <v>2289</v>
      </c>
      <c r="E306" s="215">
        <v>1761</v>
      </c>
      <c r="F306" s="215" t="s">
        <v>2277</v>
      </c>
      <c r="G306" s="215" t="s">
        <v>1550</v>
      </c>
      <c r="H306" s="204">
        <v>26</v>
      </c>
      <c r="I306" s="204"/>
      <c r="J306" s="204" t="s">
        <v>2329</v>
      </c>
    </row>
    <row r="307" spans="1:11" s="206" customFormat="1">
      <c r="A307" s="204"/>
      <c r="B307" s="205" t="s">
        <v>2370</v>
      </c>
      <c r="C307" s="215" t="s">
        <v>2290</v>
      </c>
      <c r="D307" s="215" t="s">
        <v>2291</v>
      </c>
      <c r="E307" s="215">
        <v>1776</v>
      </c>
      <c r="F307" s="215" t="s">
        <v>2277</v>
      </c>
      <c r="G307" s="215" t="s">
        <v>1550</v>
      </c>
      <c r="H307" s="204">
        <v>4</v>
      </c>
      <c r="I307" s="204"/>
      <c r="J307" s="204" t="s">
        <v>2329</v>
      </c>
    </row>
    <row r="308" spans="1:11" s="206" customFormat="1">
      <c r="A308" s="204"/>
      <c r="B308" s="205" t="s">
        <v>2371</v>
      </c>
      <c r="C308" s="215" t="s">
        <v>2292</v>
      </c>
      <c r="D308" s="215" t="s">
        <v>2293</v>
      </c>
      <c r="E308" s="215">
        <v>833</v>
      </c>
      <c r="F308" s="215" t="s">
        <v>2277</v>
      </c>
      <c r="G308" s="215" t="s">
        <v>1550</v>
      </c>
      <c r="H308" s="204">
        <v>4</v>
      </c>
      <c r="I308" s="204"/>
      <c r="J308" s="204" t="s">
        <v>2329</v>
      </c>
    </row>
    <row r="309" spans="1:11" s="206" customFormat="1">
      <c r="A309" s="204"/>
      <c r="B309" s="205" t="s">
        <v>2372</v>
      </c>
      <c r="C309" s="215" t="s">
        <v>2294</v>
      </c>
      <c r="D309" s="215" t="s">
        <v>2295</v>
      </c>
      <c r="E309" s="215">
        <v>887</v>
      </c>
      <c r="F309" s="215" t="s">
        <v>2277</v>
      </c>
      <c r="G309" s="215" t="s">
        <v>1550</v>
      </c>
      <c r="H309" s="204">
        <v>4</v>
      </c>
      <c r="I309" s="204"/>
      <c r="J309" s="204" t="s">
        <v>2329</v>
      </c>
    </row>
    <row r="310" spans="1:11" s="206" customFormat="1">
      <c r="A310" s="204"/>
      <c r="B310" s="205" t="s">
        <v>2374</v>
      </c>
      <c r="C310" s="215" t="s">
        <v>2298</v>
      </c>
      <c r="D310" s="215" t="s">
        <v>2299</v>
      </c>
      <c r="E310" s="215">
        <v>7714</v>
      </c>
      <c r="F310" s="215" t="s">
        <v>2277</v>
      </c>
      <c r="G310" s="215" t="s">
        <v>1550</v>
      </c>
      <c r="H310" s="204">
        <v>48</v>
      </c>
      <c r="I310" s="204"/>
      <c r="J310" s="204" t="s">
        <v>2329</v>
      </c>
    </row>
    <row r="311" spans="1:11" s="206" customFormat="1">
      <c r="A311" s="204"/>
      <c r="B311" s="205" t="s">
        <v>2375</v>
      </c>
      <c r="C311" s="215" t="s">
        <v>2300</v>
      </c>
      <c r="D311" s="215" t="s">
        <v>2301</v>
      </c>
      <c r="E311" s="215">
        <v>874</v>
      </c>
      <c r="F311" s="215" t="s">
        <v>2277</v>
      </c>
      <c r="G311" s="215" t="s">
        <v>1550</v>
      </c>
      <c r="H311" s="204">
        <v>6</v>
      </c>
      <c r="I311" s="204"/>
      <c r="J311" s="204" t="s">
        <v>2329</v>
      </c>
    </row>
    <row r="312" spans="1:11" s="206" customFormat="1" ht="28.5">
      <c r="A312" s="204"/>
      <c r="B312" s="205" t="s">
        <v>2376</v>
      </c>
      <c r="C312" s="215" t="s">
        <v>2302</v>
      </c>
      <c r="D312" s="215">
        <v>351</v>
      </c>
      <c r="E312" s="215"/>
      <c r="F312" s="215" t="s">
        <v>2277</v>
      </c>
      <c r="G312" s="215" t="s">
        <v>1550</v>
      </c>
      <c r="H312" s="204">
        <v>10</v>
      </c>
      <c r="I312" s="204"/>
      <c r="J312" s="204"/>
    </row>
    <row r="313" spans="1:11" s="206" customFormat="1">
      <c r="A313" s="204"/>
      <c r="B313" s="205" t="s">
        <v>2377</v>
      </c>
      <c r="C313" s="215" t="s">
        <v>2303</v>
      </c>
      <c r="D313" s="215">
        <v>597</v>
      </c>
      <c r="E313" s="215"/>
      <c r="F313" s="215" t="s">
        <v>2277</v>
      </c>
      <c r="G313" s="215" t="s">
        <v>1550</v>
      </c>
      <c r="H313" s="204">
        <v>5</v>
      </c>
      <c r="I313" s="204"/>
      <c r="J313" s="204"/>
    </row>
    <row r="314" spans="1:11" s="206" customFormat="1">
      <c r="A314" s="204"/>
      <c r="B314" s="205" t="s">
        <v>2378</v>
      </c>
      <c r="C314" s="215" t="s">
        <v>2304</v>
      </c>
      <c r="D314" s="215">
        <v>2150</v>
      </c>
      <c r="E314" s="215"/>
      <c r="F314" s="215" t="s">
        <v>2277</v>
      </c>
      <c r="G314" s="215" t="s">
        <v>1077</v>
      </c>
      <c r="H314" s="204">
        <v>3</v>
      </c>
      <c r="I314" s="204"/>
      <c r="J314" s="204" t="s">
        <v>2329</v>
      </c>
    </row>
    <row r="315" spans="1:11" s="206" customFormat="1">
      <c r="A315" s="204"/>
      <c r="B315" s="205" t="s">
        <v>2391</v>
      </c>
      <c r="C315" s="215" t="s">
        <v>2305</v>
      </c>
      <c r="D315" s="215">
        <v>53100</v>
      </c>
      <c r="E315" s="215"/>
      <c r="F315" s="215" t="s">
        <v>2277</v>
      </c>
      <c r="G315" s="215" t="s">
        <v>1550</v>
      </c>
      <c r="H315" s="204">
        <f>H299</f>
        <v>15</v>
      </c>
      <c r="I315" s="204"/>
      <c r="J315" s="204" t="s">
        <v>2329</v>
      </c>
    </row>
    <row r="316" spans="1:11" s="206" customFormat="1">
      <c r="A316" s="204"/>
      <c r="B316" s="205" t="s">
        <v>2382</v>
      </c>
      <c r="C316" s="215" t="s">
        <v>2306</v>
      </c>
      <c r="D316" s="215"/>
      <c r="E316" s="215"/>
      <c r="F316" s="215"/>
      <c r="G316" s="215" t="s">
        <v>2237</v>
      </c>
      <c r="H316" s="210">
        <v>220</v>
      </c>
      <c r="I316" s="204"/>
      <c r="J316" s="204"/>
      <c r="K316" s="228">
        <f>H264*4+H266*4+H272*2+H299*3+H304*3+H312*3+H314*3+H271*3</f>
        <v>216</v>
      </c>
    </row>
    <row r="317" spans="1:11" s="206" customFormat="1">
      <c r="A317" s="204"/>
      <c r="B317" s="205" t="s">
        <v>2383</v>
      </c>
      <c r="C317" s="215" t="s">
        <v>2307</v>
      </c>
      <c r="D317" s="215" t="s">
        <v>2308</v>
      </c>
      <c r="E317" s="215" t="s">
        <v>2309</v>
      </c>
      <c r="F317" s="215" t="s">
        <v>2310</v>
      </c>
      <c r="G317" s="215" t="s">
        <v>1550</v>
      </c>
      <c r="H317" s="210">
        <f>H316</f>
        <v>220</v>
      </c>
      <c r="I317" s="204"/>
      <c r="J317" s="204" t="s">
        <v>2239</v>
      </c>
      <c r="K317" s="220"/>
    </row>
    <row r="318" spans="1:11" s="206" customFormat="1">
      <c r="A318" s="204"/>
      <c r="B318" s="205" t="s">
        <v>2384</v>
      </c>
      <c r="C318" s="215" t="s">
        <v>2311</v>
      </c>
      <c r="D318" s="215" t="s">
        <v>2338</v>
      </c>
      <c r="E318" s="215" t="s">
        <v>2339</v>
      </c>
      <c r="F318" s="215" t="s">
        <v>2310</v>
      </c>
      <c r="G318" s="215" t="s">
        <v>1550</v>
      </c>
      <c r="H318" s="210">
        <f>H316</f>
        <v>220</v>
      </c>
      <c r="I318" s="204"/>
      <c r="J318" s="204" t="s">
        <v>2239</v>
      </c>
      <c r="K318" s="230"/>
    </row>
    <row r="319" spans="1:11" s="206" customFormat="1">
      <c r="A319" s="204"/>
      <c r="B319" s="205" t="s">
        <v>2385</v>
      </c>
      <c r="C319" s="215" t="s">
        <v>2312</v>
      </c>
      <c r="D319" s="215"/>
      <c r="E319" s="215"/>
      <c r="F319" s="215"/>
      <c r="G319" s="215" t="s">
        <v>2237</v>
      </c>
      <c r="H319" s="210">
        <f>K319</f>
        <v>520</v>
      </c>
      <c r="I319" s="204"/>
      <c r="J319" s="204"/>
      <c r="K319" s="229">
        <f>H302*4</f>
        <v>520</v>
      </c>
    </row>
    <row r="320" spans="1:11" s="206" customFormat="1">
      <c r="A320" s="204"/>
      <c r="B320" s="205" t="s">
        <v>2392</v>
      </c>
      <c r="C320" s="215" t="s">
        <v>2313</v>
      </c>
      <c r="D320" s="215" t="s">
        <v>2314</v>
      </c>
      <c r="E320" s="215" t="s">
        <v>2315</v>
      </c>
      <c r="F320" s="215" t="s">
        <v>2310</v>
      </c>
      <c r="G320" s="215" t="s">
        <v>1550</v>
      </c>
      <c r="H320" s="210">
        <f>H319</f>
        <v>520</v>
      </c>
      <c r="I320" s="204"/>
      <c r="J320" s="204" t="s">
        <v>2239</v>
      </c>
    </row>
    <row r="321" spans="1:10" s="206" customFormat="1">
      <c r="A321" s="204"/>
      <c r="B321" s="205" t="s">
        <v>2393</v>
      </c>
      <c r="C321" s="215" t="s">
        <v>2311</v>
      </c>
      <c r="D321" s="215" t="s">
        <v>2338</v>
      </c>
      <c r="E321" s="215" t="s">
        <v>2339</v>
      </c>
      <c r="F321" s="215" t="s">
        <v>2310</v>
      </c>
      <c r="G321" s="215" t="s">
        <v>1550</v>
      </c>
      <c r="H321" s="210">
        <f>H319</f>
        <v>520</v>
      </c>
      <c r="I321" s="204"/>
      <c r="J321" s="204" t="s">
        <v>2239</v>
      </c>
    </row>
    <row r="322" spans="1:10" s="206" customFormat="1">
      <c r="A322" s="204"/>
      <c r="B322" s="205" t="s">
        <v>2386</v>
      </c>
      <c r="C322" s="215" t="s">
        <v>2319</v>
      </c>
      <c r="D322" s="215" t="s">
        <v>2320</v>
      </c>
      <c r="E322" s="215"/>
      <c r="F322" s="215" t="s">
        <v>2318</v>
      </c>
      <c r="G322" s="215" t="s">
        <v>2321</v>
      </c>
      <c r="H322" s="204">
        <v>4</v>
      </c>
      <c r="I322" s="204"/>
      <c r="J322" s="204" t="s">
        <v>2322</v>
      </c>
    </row>
    <row r="323" spans="1:10" s="206" customFormat="1">
      <c r="A323" s="204"/>
      <c r="B323" s="205" t="s">
        <v>2387</v>
      </c>
      <c r="C323" s="215" t="s">
        <v>2316</v>
      </c>
      <c r="D323" s="215" t="s">
        <v>2317</v>
      </c>
      <c r="E323" s="215"/>
      <c r="F323" s="215" t="s">
        <v>2318</v>
      </c>
      <c r="G323" s="215" t="s">
        <v>2321</v>
      </c>
      <c r="H323" s="204">
        <v>10</v>
      </c>
      <c r="I323" s="204"/>
      <c r="J323" s="204" t="s">
        <v>2406</v>
      </c>
    </row>
    <row r="324" spans="1:10" s="206" customFormat="1">
      <c r="A324" s="204"/>
      <c r="B324" s="205" t="s">
        <v>2396</v>
      </c>
      <c r="C324" s="215" t="s">
        <v>2324</v>
      </c>
      <c r="D324" s="215" t="s">
        <v>2325</v>
      </c>
      <c r="E324" s="215"/>
      <c r="F324" s="215" t="s">
        <v>2318</v>
      </c>
      <c r="G324" s="215" t="s">
        <v>2321</v>
      </c>
      <c r="H324" s="204">
        <v>4</v>
      </c>
      <c r="I324" s="204"/>
      <c r="J324" s="204" t="s">
        <v>2323</v>
      </c>
    </row>
    <row r="325" spans="1:10" s="203" customFormat="1">
      <c r="A325" s="200"/>
      <c r="B325" s="201"/>
      <c r="C325" s="200"/>
      <c r="D325" s="202" t="s">
        <v>528</v>
      </c>
      <c r="E325" s="200"/>
      <c r="F325" s="200"/>
      <c r="G325" s="200"/>
      <c r="H325" s="200"/>
      <c r="I325" s="200"/>
      <c r="J325" s="200"/>
    </row>
    <row r="326" spans="1:10" s="206" customFormat="1" ht="43.5">
      <c r="A326" s="204" t="s">
        <v>2230</v>
      </c>
      <c r="B326" s="205" t="s">
        <v>2388</v>
      </c>
      <c r="C326" s="204" t="s">
        <v>2342</v>
      </c>
      <c r="D326" s="204" t="s">
        <v>2231</v>
      </c>
      <c r="E326" s="204"/>
      <c r="F326" s="204" t="s">
        <v>2232</v>
      </c>
      <c r="G326" s="204" t="s">
        <v>1550</v>
      </c>
      <c r="H326" s="204">
        <v>2</v>
      </c>
      <c r="I326" s="204"/>
      <c r="J326" s="204"/>
    </row>
    <row r="327" spans="1:10" s="206" customFormat="1">
      <c r="A327" s="204"/>
      <c r="B327" s="205" t="s">
        <v>2389</v>
      </c>
      <c r="C327" s="204" t="s">
        <v>2233</v>
      </c>
      <c r="D327" s="204" t="s">
        <v>2234</v>
      </c>
      <c r="E327" s="204"/>
      <c r="F327" s="204" t="s">
        <v>2235</v>
      </c>
      <c r="G327" s="204" t="s">
        <v>1550</v>
      </c>
      <c r="H327" s="204">
        <v>2</v>
      </c>
      <c r="I327" s="204"/>
      <c r="J327" s="204"/>
    </row>
    <row r="328" spans="1:10" s="209" customFormat="1">
      <c r="A328" s="207"/>
      <c r="B328" s="208" t="s">
        <v>2401</v>
      </c>
      <c r="C328" s="207" t="s">
        <v>2236</v>
      </c>
      <c r="D328" s="207"/>
      <c r="E328" s="207"/>
      <c r="F328" s="207"/>
      <c r="G328" s="207" t="s">
        <v>2237</v>
      </c>
      <c r="H328" s="207">
        <v>9</v>
      </c>
      <c r="I328" s="207"/>
      <c r="J328" s="207"/>
    </row>
    <row r="329" spans="1:10" s="206" customFormat="1" ht="57.75">
      <c r="A329" s="204" t="s">
        <v>2118</v>
      </c>
      <c r="B329" s="208" t="s">
        <v>2345</v>
      </c>
      <c r="C329" s="204" t="s">
        <v>2346</v>
      </c>
      <c r="D329" s="204" t="s">
        <v>2238</v>
      </c>
      <c r="E329" s="204"/>
      <c r="F329" s="204" t="s">
        <v>2232</v>
      </c>
      <c r="G329" s="204" t="s">
        <v>1550</v>
      </c>
      <c r="H329" s="204">
        <v>9</v>
      </c>
      <c r="I329" s="204"/>
      <c r="J329" s="204"/>
    </row>
    <row r="330" spans="1:10" s="206" customFormat="1" ht="28.5">
      <c r="A330" s="204"/>
      <c r="B330" s="208" t="s">
        <v>2347</v>
      </c>
      <c r="C330" s="204" t="s">
        <v>2240</v>
      </c>
      <c r="D330" s="204" t="s">
        <v>2241</v>
      </c>
      <c r="E330" s="204"/>
      <c r="F330" s="204" t="s">
        <v>2232</v>
      </c>
      <c r="G330" s="204" t="s">
        <v>1550</v>
      </c>
      <c r="H330" s="204">
        <v>9</v>
      </c>
      <c r="I330" s="204"/>
      <c r="J330" s="204"/>
    </row>
    <row r="331" spans="1:10" s="206" customFormat="1">
      <c r="A331" s="204"/>
      <c r="B331" s="208" t="s">
        <v>2348</v>
      </c>
      <c r="C331" s="204" t="s">
        <v>2233</v>
      </c>
      <c r="D331" s="204" t="s">
        <v>2234</v>
      </c>
      <c r="E331" s="204"/>
      <c r="F331" s="204" t="s">
        <v>2235</v>
      </c>
      <c r="G331" s="204" t="s">
        <v>1550</v>
      </c>
      <c r="H331" s="204">
        <v>9</v>
      </c>
      <c r="I331" s="204"/>
      <c r="J331" s="204"/>
    </row>
    <row r="332" spans="1:10" s="206" customFormat="1">
      <c r="A332" s="204" t="s">
        <v>2120</v>
      </c>
      <c r="B332" s="205" t="s">
        <v>2349</v>
      </c>
      <c r="C332" s="204" t="s">
        <v>2350</v>
      </c>
      <c r="D332" s="204" t="s">
        <v>2242</v>
      </c>
      <c r="E332" s="204"/>
      <c r="F332" s="204" t="s">
        <v>2243</v>
      </c>
      <c r="G332" s="204" t="s">
        <v>1550</v>
      </c>
      <c r="H332" s="204">
        <v>4</v>
      </c>
      <c r="I332" s="204"/>
      <c r="J332" s="204"/>
    </row>
    <row r="333" spans="1:10" s="206" customFormat="1">
      <c r="A333" s="204" t="s">
        <v>2244</v>
      </c>
      <c r="B333" s="205" t="s">
        <v>2351</v>
      </c>
      <c r="C333" s="204" t="s">
        <v>2245</v>
      </c>
      <c r="D333" s="204" t="s">
        <v>2246</v>
      </c>
      <c r="E333" s="204"/>
      <c r="F333" s="204" t="s">
        <v>2247</v>
      </c>
      <c r="G333" s="204" t="s">
        <v>1550</v>
      </c>
      <c r="H333" s="204">
        <v>4</v>
      </c>
      <c r="I333" s="204"/>
      <c r="J333" s="204"/>
    </row>
    <row r="334" spans="1:10" s="206" customFormat="1">
      <c r="A334" s="204"/>
      <c r="B334" s="205" t="s">
        <v>2352</v>
      </c>
      <c r="C334" s="204" t="s">
        <v>2248</v>
      </c>
      <c r="D334" s="204" t="s">
        <v>2328</v>
      </c>
      <c r="E334" s="204"/>
      <c r="F334" s="204" t="s">
        <v>2247</v>
      </c>
      <c r="G334" s="204" t="s">
        <v>1550</v>
      </c>
      <c r="H334" s="204">
        <v>2</v>
      </c>
      <c r="I334" s="204"/>
      <c r="J334" s="204"/>
    </row>
    <row r="335" spans="1:10" s="209" customFormat="1">
      <c r="A335" s="207" t="s">
        <v>2251</v>
      </c>
      <c r="B335" s="208" t="s">
        <v>2353</v>
      </c>
      <c r="C335" s="207" t="s">
        <v>2252</v>
      </c>
      <c r="D335" s="207"/>
      <c r="E335" s="207"/>
      <c r="F335" s="207"/>
      <c r="G335" s="207" t="s">
        <v>2237</v>
      </c>
      <c r="H335" s="207">
        <v>2</v>
      </c>
      <c r="I335" s="207"/>
      <c r="J335" s="207"/>
    </row>
    <row r="336" spans="1:10" s="206" customFormat="1">
      <c r="A336" s="204"/>
      <c r="B336" s="208" t="s">
        <v>2398</v>
      </c>
      <c r="C336" s="204" t="s">
        <v>2327</v>
      </c>
      <c r="D336" s="204" t="s">
        <v>2253</v>
      </c>
      <c r="E336" s="204"/>
      <c r="F336" s="204" t="s">
        <v>2254</v>
      </c>
      <c r="G336" s="204" t="s">
        <v>1550</v>
      </c>
      <c r="H336" s="204">
        <v>2</v>
      </c>
      <c r="I336" s="204"/>
      <c r="J336" s="204"/>
    </row>
    <row r="337" spans="1:10" s="209" customFormat="1">
      <c r="A337" s="207" t="s">
        <v>2255</v>
      </c>
      <c r="B337" s="208" t="s">
        <v>2354</v>
      </c>
      <c r="C337" s="207" t="s">
        <v>2256</v>
      </c>
      <c r="D337" s="207"/>
      <c r="E337" s="207"/>
      <c r="F337" s="207"/>
      <c r="G337" s="207" t="s">
        <v>2237</v>
      </c>
      <c r="H337" s="207">
        <v>9</v>
      </c>
      <c r="I337" s="207"/>
      <c r="J337" s="207"/>
    </row>
    <row r="338" spans="1:10" s="206" customFormat="1">
      <c r="A338" s="204"/>
      <c r="B338" s="208" t="s">
        <v>2355</v>
      </c>
      <c r="C338" s="204" t="s">
        <v>2327</v>
      </c>
      <c r="D338" s="204" t="s">
        <v>2253</v>
      </c>
      <c r="E338" s="204"/>
      <c r="F338" s="204" t="s">
        <v>2254</v>
      </c>
      <c r="G338" s="204" t="s">
        <v>1550</v>
      </c>
      <c r="H338" s="204">
        <v>18</v>
      </c>
      <c r="I338" s="204"/>
      <c r="J338" s="204"/>
    </row>
    <row r="339" spans="1:10" s="206" customFormat="1">
      <c r="A339" s="204"/>
      <c r="B339" s="208" t="s">
        <v>2399</v>
      </c>
      <c r="C339" s="204" t="s">
        <v>2359</v>
      </c>
      <c r="D339" s="204" t="s">
        <v>2257</v>
      </c>
      <c r="E339" s="204"/>
      <c r="F339" s="204" t="s">
        <v>2258</v>
      </c>
      <c r="G339" s="204" t="s">
        <v>1550</v>
      </c>
      <c r="H339" s="204">
        <v>9</v>
      </c>
      <c r="I339" s="204"/>
      <c r="J339" s="204"/>
    </row>
    <row r="340" spans="1:10" s="209" customFormat="1">
      <c r="A340" s="207" t="s">
        <v>2262</v>
      </c>
      <c r="B340" s="208" t="s">
        <v>2356</v>
      </c>
      <c r="C340" s="207" t="s">
        <v>2263</v>
      </c>
      <c r="D340" s="207"/>
      <c r="E340" s="207"/>
      <c r="F340" s="207"/>
      <c r="G340" s="207" t="s">
        <v>2237</v>
      </c>
      <c r="H340" s="207">
        <v>2</v>
      </c>
      <c r="I340" s="207"/>
      <c r="J340" s="207"/>
    </row>
    <row r="341" spans="1:10" s="206" customFormat="1">
      <c r="A341" s="204"/>
      <c r="B341" s="208" t="s">
        <v>2357</v>
      </c>
      <c r="C341" s="204" t="s">
        <v>2327</v>
      </c>
      <c r="D341" s="204" t="s">
        <v>2253</v>
      </c>
      <c r="E341" s="204"/>
      <c r="F341" s="204" t="s">
        <v>2254</v>
      </c>
      <c r="G341" s="204" t="s">
        <v>1550</v>
      </c>
      <c r="H341" s="204">
        <v>2</v>
      </c>
      <c r="I341" s="204"/>
      <c r="J341" s="204"/>
    </row>
    <row r="342" spans="1:10" s="206" customFormat="1">
      <c r="A342" s="204"/>
      <c r="B342" s="205"/>
      <c r="C342" s="214" t="s">
        <v>2264</v>
      </c>
      <c r="D342" s="204"/>
      <c r="E342" s="204"/>
      <c r="F342" s="204"/>
      <c r="G342" s="204"/>
      <c r="H342" s="204"/>
      <c r="I342" s="204"/>
      <c r="J342" s="204"/>
    </row>
    <row r="343" spans="1:10" s="206" customFormat="1">
      <c r="A343" s="204"/>
      <c r="B343" s="205" t="s">
        <v>2388</v>
      </c>
      <c r="C343" s="215" t="s">
        <v>2265</v>
      </c>
      <c r="D343" s="215" t="s">
        <v>1113</v>
      </c>
      <c r="E343" s="204"/>
      <c r="F343" s="204" t="s">
        <v>2266</v>
      </c>
      <c r="G343" s="204" t="s">
        <v>1077</v>
      </c>
      <c r="H343" s="216">
        <f>'4'!S46</f>
        <v>1445</v>
      </c>
      <c r="I343" s="204"/>
      <c r="J343" s="204"/>
    </row>
    <row r="344" spans="1:10" s="206" customFormat="1">
      <c r="A344" s="204"/>
      <c r="B344" s="205" t="s">
        <v>2343</v>
      </c>
      <c r="C344" s="215" t="s">
        <v>2267</v>
      </c>
      <c r="D344" s="215" t="s">
        <v>20</v>
      </c>
      <c r="E344" s="204"/>
      <c r="F344" s="204" t="s">
        <v>2268</v>
      </c>
      <c r="G344" s="204" t="s">
        <v>1077</v>
      </c>
      <c r="H344" s="216">
        <f>'4'!S47</f>
        <v>550</v>
      </c>
      <c r="I344" s="204"/>
      <c r="J344" s="204"/>
    </row>
    <row r="345" spans="1:10" s="206" customFormat="1">
      <c r="A345" s="204"/>
      <c r="B345" s="205" t="s">
        <v>2349</v>
      </c>
      <c r="C345" s="215" t="s">
        <v>2269</v>
      </c>
      <c r="D345" s="215" t="s">
        <v>1595</v>
      </c>
      <c r="E345" s="204"/>
      <c r="F345" s="217" t="s">
        <v>2270</v>
      </c>
      <c r="G345" s="204" t="s">
        <v>1077</v>
      </c>
      <c r="H345" s="216">
        <f>'4'!S48</f>
        <v>20</v>
      </c>
      <c r="I345" s="204"/>
      <c r="J345" s="204"/>
    </row>
    <row r="346" spans="1:10" s="206" customFormat="1">
      <c r="A346" s="204"/>
      <c r="B346" s="205"/>
      <c r="C346" s="214" t="s">
        <v>2271</v>
      </c>
      <c r="D346" s="204"/>
      <c r="E346" s="204"/>
      <c r="F346" s="204"/>
      <c r="G346" s="218"/>
      <c r="H346" s="204"/>
      <c r="I346" s="204"/>
      <c r="J346" s="204"/>
    </row>
    <row r="347" spans="1:10" s="206" customFormat="1">
      <c r="A347" s="204"/>
      <c r="B347" s="205" t="s">
        <v>2368</v>
      </c>
      <c r="C347" s="215" t="s">
        <v>2272</v>
      </c>
      <c r="D347" s="215" t="s">
        <v>2273</v>
      </c>
      <c r="E347" s="215"/>
      <c r="F347" s="215" t="s">
        <v>2274</v>
      </c>
      <c r="G347" s="215" t="s">
        <v>1550</v>
      </c>
      <c r="H347" s="204">
        <f>H335+H337+H340</f>
        <v>13</v>
      </c>
      <c r="I347" s="204"/>
      <c r="J347" s="204"/>
    </row>
    <row r="348" spans="1:10" s="206" customFormat="1">
      <c r="A348" s="204"/>
      <c r="B348" s="205" t="s">
        <v>2351</v>
      </c>
      <c r="C348" s="215" t="s">
        <v>2275</v>
      </c>
      <c r="D348" s="215" t="s">
        <v>2276</v>
      </c>
      <c r="E348" s="215"/>
      <c r="F348" s="215" t="s">
        <v>2277</v>
      </c>
      <c r="G348" s="215" t="s">
        <v>1550</v>
      </c>
      <c r="H348" s="204">
        <f>H347</f>
        <v>13</v>
      </c>
      <c r="I348" s="204"/>
      <c r="J348" s="204"/>
    </row>
    <row r="349" spans="1:10" s="206" customFormat="1">
      <c r="A349" s="204"/>
      <c r="B349" s="205" t="s">
        <v>2390</v>
      </c>
      <c r="C349" s="215" t="s">
        <v>2278</v>
      </c>
      <c r="D349" s="215" t="s">
        <v>2279</v>
      </c>
      <c r="E349" s="215"/>
      <c r="F349" s="215" t="s">
        <v>2280</v>
      </c>
      <c r="G349" s="215" t="s">
        <v>1550</v>
      </c>
      <c r="H349" s="204">
        <f>H347</f>
        <v>13</v>
      </c>
      <c r="I349" s="204"/>
      <c r="J349" s="204"/>
    </row>
    <row r="350" spans="1:10" s="206" customFormat="1" ht="28.5">
      <c r="A350" s="204"/>
      <c r="B350" s="205" t="s">
        <v>2354</v>
      </c>
      <c r="C350" s="215" t="s">
        <v>2281</v>
      </c>
      <c r="D350" s="215">
        <v>91920</v>
      </c>
      <c r="E350" s="215"/>
      <c r="F350" s="204" t="s">
        <v>2277</v>
      </c>
      <c r="G350" s="215" t="s">
        <v>1077</v>
      </c>
      <c r="H350" s="204">
        <v>100</v>
      </c>
      <c r="I350" s="204"/>
      <c r="J350" s="204" t="s">
        <v>2329</v>
      </c>
    </row>
    <row r="351" spans="1:10" s="206" customFormat="1">
      <c r="A351" s="204"/>
      <c r="B351" s="205" t="s">
        <v>2356</v>
      </c>
      <c r="C351" s="215" t="s">
        <v>2282</v>
      </c>
      <c r="D351" s="215" t="s">
        <v>2283</v>
      </c>
      <c r="E351" s="215"/>
      <c r="F351" s="215"/>
      <c r="G351" s="215" t="s">
        <v>1550</v>
      </c>
      <c r="H351" s="204">
        <v>300</v>
      </c>
      <c r="I351" s="204"/>
      <c r="J351" s="204"/>
    </row>
    <row r="352" spans="1:10" s="206" customFormat="1" ht="28.5">
      <c r="A352" s="204"/>
      <c r="B352" s="205" t="s">
        <v>2361</v>
      </c>
      <c r="C352" s="215" t="s">
        <v>2284</v>
      </c>
      <c r="D352" s="215" t="s">
        <v>2285</v>
      </c>
      <c r="E352" s="215">
        <v>1786</v>
      </c>
      <c r="F352" s="215" t="s">
        <v>2277</v>
      </c>
      <c r="G352" s="215" t="s">
        <v>1550</v>
      </c>
      <c r="H352" s="204">
        <v>24</v>
      </c>
      <c r="I352" s="204"/>
      <c r="J352" s="204" t="s">
        <v>2329</v>
      </c>
    </row>
    <row r="353" spans="1:11" s="206" customFormat="1">
      <c r="A353" s="204"/>
      <c r="B353" s="205" t="s">
        <v>2365</v>
      </c>
      <c r="C353" s="215" t="s">
        <v>2286</v>
      </c>
      <c r="D353" s="215" t="s">
        <v>2287</v>
      </c>
      <c r="E353" s="215">
        <v>1745</v>
      </c>
      <c r="F353" s="215" t="s">
        <v>2277</v>
      </c>
      <c r="G353" s="215" t="s">
        <v>1550</v>
      </c>
      <c r="H353" s="204">
        <v>6</v>
      </c>
      <c r="I353" s="204"/>
      <c r="J353" s="204" t="s">
        <v>2329</v>
      </c>
    </row>
    <row r="354" spans="1:11" s="206" customFormat="1">
      <c r="A354" s="204"/>
      <c r="B354" s="205" t="s">
        <v>2369</v>
      </c>
      <c r="C354" s="215" t="s">
        <v>2288</v>
      </c>
      <c r="D354" s="215" t="s">
        <v>2289</v>
      </c>
      <c r="E354" s="215">
        <v>1761</v>
      </c>
      <c r="F354" s="215" t="s">
        <v>2277</v>
      </c>
      <c r="G354" s="215" t="s">
        <v>1550</v>
      </c>
      <c r="H354" s="204">
        <v>26</v>
      </c>
      <c r="I354" s="204"/>
      <c r="J354" s="204" t="s">
        <v>2329</v>
      </c>
    </row>
    <row r="355" spans="1:11" s="206" customFormat="1">
      <c r="A355" s="204"/>
      <c r="B355" s="205" t="s">
        <v>2370</v>
      </c>
      <c r="C355" s="215" t="s">
        <v>2290</v>
      </c>
      <c r="D355" s="215" t="s">
        <v>2291</v>
      </c>
      <c r="E355" s="215">
        <v>1776</v>
      </c>
      <c r="F355" s="215" t="s">
        <v>2277</v>
      </c>
      <c r="G355" s="215" t="s">
        <v>1550</v>
      </c>
      <c r="H355" s="204">
        <v>4</v>
      </c>
      <c r="I355" s="204"/>
      <c r="J355" s="204" t="s">
        <v>2329</v>
      </c>
    </row>
    <row r="356" spans="1:11" s="206" customFormat="1">
      <c r="A356" s="204"/>
      <c r="B356" s="205" t="s">
        <v>2371</v>
      </c>
      <c r="C356" s="215" t="s">
        <v>2292</v>
      </c>
      <c r="D356" s="215" t="s">
        <v>2293</v>
      </c>
      <c r="E356" s="215">
        <v>833</v>
      </c>
      <c r="F356" s="215" t="s">
        <v>2277</v>
      </c>
      <c r="G356" s="215" t="s">
        <v>1550</v>
      </c>
      <c r="H356" s="204">
        <v>4</v>
      </c>
      <c r="I356" s="204"/>
      <c r="J356" s="204" t="s">
        <v>2329</v>
      </c>
    </row>
    <row r="357" spans="1:11" s="206" customFormat="1">
      <c r="A357" s="204"/>
      <c r="B357" s="205" t="s">
        <v>2372</v>
      </c>
      <c r="C357" s="215" t="s">
        <v>2294</v>
      </c>
      <c r="D357" s="215" t="s">
        <v>2295</v>
      </c>
      <c r="E357" s="215">
        <v>887</v>
      </c>
      <c r="F357" s="215" t="s">
        <v>2277</v>
      </c>
      <c r="G357" s="215" t="s">
        <v>1550</v>
      </c>
      <c r="H357" s="204">
        <v>4</v>
      </c>
      <c r="I357" s="204"/>
      <c r="J357" s="204" t="s">
        <v>2329</v>
      </c>
    </row>
    <row r="358" spans="1:11" s="206" customFormat="1">
      <c r="A358" s="204"/>
      <c r="B358" s="205" t="s">
        <v>2374</v>
      </c>
      <c r="C358" s="215" t="s">
        <v>2298</v>
      </c>
      <c r="D358" s="215" t="s">
        <v>2299</v>
      </c>
      <c r="E358" s="215">
        <v>7714</v>
      </c>
      <c r="F358" s="215" t="s">
        <v>2277</v>
      </c>
      <c r="G358" s="215" t="s">
        <v>1550</v>
      </c>
      <c r="H358" s="204">
        <v>48</v>
      </c>
      <c r="I358" s="204"/>
      <c r="J358" s="204" t="s">
        <v>2329</v>
      </c>
    </row>
    <row r="359" spans="1:11" s="206" customFormat="1">
      <c r="A359" s="204"/>
      <c r="B359" s="205" t="s">
        <v>2375</v>
      </c>
      <c r="C359" s="215" t="s">
        <v>2300</v>
      </c>
      <c r="D359" s="215" t="s">
        <v>2301</v>
      </c>
      <c r="E359" s="215">
        <v>874</v>
      </c>
      <c r="F359" s="215" t="s">
        <v>2277</v>
      </c>
      <c r="G359" s="215" t="s">
        <v>1550</v>
      </c>
      <c r="H359" s="204">
        <v>6</v>
      </c>
      <c r="I359" s="204"/>
      <c r="J359" s="204" t="s">
        <v>2329</v>
      </c>
    </row>
    <row r="360" spans="1:11" s="206" customFormat="1" ht="28.5">
      <c r="A360" s="204"/>
      <c r="B360" s="205" t="s">
        <v>2376</v>
      </c>
      <c r="C360" s="215" t="s">
        <v>2302</v>
      </c>
      <c r="D360" s="215">
        <v>351</v>
      </c>
      <c r="E360" s="215"/>
      <c r="F360" s="215" t="s">
        <v>2277</v>
      </c>
      <c r="G360" s="215" t="s">
        <v>1550</v>
      </c>
      <c r="H360" s="204">
        <v>18</v>
      </c>
      <c r="I360" s="204"/>
      <c r="J360" s="204" t="s">
        <v>2329</v>
      </c>
    </row>
    <row r="361" spans="1:11" s="206" customFormat="1">
      <c r="A361" s="204"/>
      <c r="B361" s="205" t="s">
        <v>2377</v>
      </c>
      <c r="C361" s="215" t="s">
        <v>2303</v>
      </c>
      <c r="D361" s="215">
        <v>597</v>
      </c>
      <c r="E361" s="215"/>
      <c r="F361" s="215" t="s">
        <v>2277</v>
      </c>
      <c r="G361" s="215" t="s">
        <v>1550</v>
      </c>
      <c r="H361" s="204">
        <v>9</v>
      </c>
      <c r="I361" s="204"/>
      <c r="J361" s="204" t="s">
        <v>2329</v>
      </c>
    </row>
    <row r="362" spans="1:11" s="206" customFormat="1">
      <c r="A362" s="204"/>
      <c r="B362" s="205" t="s">
        <v>2402</v>
      </c>
      <c r="C362" s="215" t="s">
        <v>2304</v>
      </c>
      <c r="D362" s="215">
        <v>2150</v>
      </c>
      <c r="E362" s="215"/>
      <c r="F362" s="215" t="s">
        <v>2277</v>
      </c>
      <c r="G362" s="215" t="s">
        <v>1077</v>
      </c>
      <c r="H362" s="204">
        <v>3</v>
      </c>
      <c r="I362" s="204"/>
      <c r="J362" s="204" t="s">
        <v>2329</v>
      </c>
    </row>
    <row r="363" spans="1:11" s="206" customFormat="1">
      <c r="A363" s="204"/>
      <c r="B363" s="205" t="s">
        <v>2391</v>
      </c>
      <c r="C363" s="215" t="s">
        <v>2305</v>
      </c>
      <c r="D363" s="215">
        <v>53100</v>
      </c>
      <c r="E363" s="215"/>
      <c r="F363" s="215" t="s">
        <v>2277</v>
      </c>
      <c r="G363" s="215" t="s">
        <v>1550</v>
      </c>
      <c r="H363" s="204">
        <f>H347</f>
        <v>13</v>
      </c>
      <c r="I363" s="204"/>
      <c r="J363" s="204"/>
    </row>
    <row r="364" spans="1:11" s="209" customFormat="1">
      <c r="A364" s="207"/>
      <c r="B364" s="208" t="s">
        <v>2382</v>
      </c>
      <c r="C364" s="227" t="s">
        <v>2306</v>
      </c>
      <c r="D364" s="227"/>
      <c r="E364" s="227"/>
      <c r="F364" s="227"/>
      <c r="G364" s="227" t="s">
        <v>2237</v>
      </c>
      <c r="H364" s="207">
        <v>240</v>
      </c>
      <c r="I364" s="207"/>
      <c r="J364" s="207"/>
      <c r="K364" s="228">
        <f>H326*4+H328*4+H334*2+H347*3+H352*3+H360*3+H362*3+H333*3</f>
        <v>234</v>
      </c>
    </row>
    <row r="365" spans="1:11" s="206" customFormat="1">
      <c r="A365" s="204"/>
      <c r="B365" s="208" t="s">
        <v>2383</v>
      </c>
      <c r="C365" s="215" t="s">
        <v>2307</v>
      </c>
      <c r="D365" s="215" t="s">
        <v>2308</v>
      </c>
      <c r="E365" s="215" t="s">
        <v>2309</v>
      </c>
      <c r="F365" s="215" t="s">
        <v>2310</v>
      </c>
      <c r="G365" s="215" t="s">
        <v>1550</v>
      </c>
      <c r="H365" s="210">
        <f>H364</f>
        <v>240</v>
      </c>
      <c r="I365" s="204"/>
      <c r="J365" s="204" t="s">
        <v>2239</v>
      </c>
      <c r="K365" s="220"/>
    </row>
    <row r="366" spans="1:11" s="206" customFormat="1">
      <c r="A366" s="204"/>
      <c r="B366" s="208" t="s">
        <v>2384</v>
      </c>
      <c r="C366" s="215" t="s">
        <v>2311</v>
      </c>
      <c r="D366" s="215" t="s">
        <v>2338</v>
      </c>
      <c r="E366" s="215" t="s">
        <v>2339</v>
      </c>
      <c r="F366" s="215" t="s">
        <v>2310</v>
      </c>
      <c r="G366" s="215" t="s">
        <v>1550</v>
      </c>
      <c r="H366" s="210">
        <f>H364</f>
        <v>240</v>
      </c>
      <c r="I366" s="204"/>
      <c r="J366" s="204" t="s">
        <v>2239</v>
      </c>
      <c r="K366" s="230"/>
    </row>
    <row r="367" spans="1:11" s="209" customFormat="1">
      <c r="A367" s="207"/>
      <c r="B367" s="208" t="s">
        <v>2385</v>
      </c>
      <c r="C367" s="227" t="s">
        <v>2312</v>
      </c>
      <c r="D367" s="227"/>
      <c r="E367" s="227"/>
      <c r="F367" s="227"/>
      <c r="G367" s="227" t="s">
        <v>2237</v>
      </c>
      <c r="H367" s="207">
        <f>K367</f>
        <v>400</v>
      </c>
      <c r="I367" s="207"/>
      <c r="J367" s="207"/>
      <c r="K367" s="229">
        <f>H350*4</f>
        <v>400</v>
      </c>
    </row>
    <row r="368" spans="1:11" s="206" customFormat="1">
      <c r="A368" s="204"/>
      <c r="B368" s="208" t="s">
        <v>2392</v>
      </c>
      <c r="C368" s="215" t="s">
        <v>2313</v>
      </c>
      <c r="D368" s="215" t="s">
        <v>2314</v>
      </c>
      <c r="E368" s="215" t="s">
        <v>2315</v>
      </c>
      <c r="F368" s="215" t="s">
        <v>2310</v>
      </c>
      <c r="G368" s="215" t="s">
        <v>1550</v>
      </c>
      <c r="H368" s="210">
        <f>H367</f>
        <v>400</v>
      </c>
      <c r="I368" s="204"/>
      <c r="J368" s="204" t="s">
        <v>2239</v>
      </c>
    </row>
    <row r="369" spans="1:10" s="206" customFormat="1">
      <c r="A369" s="204"/>
      <c r="B369" s="208" t="s">
        <v>2393</v>
      </c>
      <c r="C369" s="215" t="s">
        <v>2311</v>
      </c>
      <c r="D369" s="215" t="s">
        <v>2338</v>
      </c>
      <c r="E369" s="215" t="s">
        <v>2339</v>
      </c>
      <c r="F369" s="215" t="s">
        <v>2310</v>
      </c>
      <c r="G369" s="215" t="s">
        <v>1550</v>
      </c>
      <c r="H369" s="210">
        <f>H367</f>
        <v>400</v>
      </c>
      <c r="I369" s="204"/>
      <c r="J369" s="204" t="s">
        <v>2239</v>
      </c>
    </row>
    <row r="370" spans="1:10" s="206" customFormat="1">
      <c r="A370" s="204"/>
      <c r="B370" s="205" t="s">
        <v>2386</v>
      </c>
      <c r="C370" s="215" t="s">
        <v>2319</v>
      </c>
      <c r="D370" s="215" t="s">
        <v>2320</v>
      </c>
      <c r="E370" s="215"/>
      <c r="F370" s="215" t="s">
        <v>2318</v>
      </c>
      <c r="G370" s="215" t="s">
        <v>2321</v>
      </c>
      <c r="H370" s="204">
        <v>4</v>
      </c>
      <c r="I370" s="204"/>
      <c r="J370" s="204" t="s">
        <v>2322</v>
      </c>
    </row>
    <row r="371" spans="1:10" s="206" customFormat="1">
      <c r="A371" s="204"/>
      <c r="B371" s="205" t="s">
        <v>2387</v>
      </c>
      <c r="C371" s="215" t="s">
        <v>2316</v>
      </c>
      <c r="D371" s="215" t="s">
        <v>2317</v>
      </c>
      <c r="E371" s="215"/>
      <c r="F371" s="215" t="s">
        <v>2318</v>
      </c>
      <c r="G371" s="215" t="s">
        <v>2321</v>
      </c>
      <c r="H371" s="204">
        <v>8</v>
      </c>
      <c r="I371" s="204"/>
      <c r="J371" s="204" t="s">
        <v>2406</v>
      </c>
    </row>
    <row r="372" spans="1:10" s="206" customFormat="1">
      <c r="A372" s="204"/>
      <c r="B372" s="205" t="s">
        <v>2396</v>
      </c>
      <c r="C372" s="215" t="s">
        <v>2324</v>
      </c>
      <c r="D372" s="215" t="s">
        <v>2325</v>
      </c>
      <c r="E372" s="215"/>
      <c r="F372" s="215" t="s">
        <v>2318</v>
      </c>
      <c r="G372" s="215" t="s">
        <v>2321</v>
      </c>
      <c r="H372" s="204">
        <v>4</v>
      </c>
      <c r="I372" s="204"/>
      <c r="J372" s="204" t="s">
        <v>2323</v>
      </c>
    </row>
    <row r="373" spans="1:10" s="203" customFormat="1">
      <c r="A373" s="200"/>
      <c r="B373" s="201"/>
      <c r="C373" s="200"/>
      <c r="D373" s="202" t="s">
        <v>570</v>
      </c>
      <c r="E373" s="200"/>
      <c r="F373" s="200"/>
      <c r="G373" s="200"/>
      <c r="H373" s="200"/>
      <c r="I373" s="200"/>
      <c r="J373" s="200"/>
    </row>
    <row r="374" spans="1:10" s="206" customFormat="1" ht="43.5">
      <c r="A374" s="204" t="s">
        <v>2230</v>
      </c>
      <c r="B374" s="205" t="s">
        <v>2388</v>
      </c>
      <c r="C374" s="204" t="s">
        <v>2342</v>
      </c>
      <c r="D374" s="204" t="s">
        <v>2231</v>
      </c>
      <c r="E374" s="204"/>
      <c r="F374" s="204" t="s">
        <v>2232</v>
      </c>
      <c r="G374" s="204" t="s">
        <v>1550</v>
      </c>
      <c r="H374" s="204">
        <v>2</v>
      </c>
      <c r="I374" s="204"/>
      <c r="J374" s="204"/>
    </row>
    <row r="375" spans="1:10" s="206" customFormat="1">
      <c r="A375" s="204"/>
      <c r="B375" s="205" t="s">
        <v>2389</v>
      </c>
      <c r="C375" s="204" t="s">
        <v>2233</v>
      </c>
      <c r="D375" s="204" t="s">
        <v>2234</v>
      </c>
      <c r="E375" s="204"/>
      <c r="F375" s="204" t="s">
        <v>2235</v>
      </c>
      <c r="G375" s="204" t="s">
        <v>1550</v>
      </c>
      <c r="H375" s="204">
        <v>2</v>
      </c>
      <c r="I375" s="204"/>
      <c r="J375" s="204"/>
    </row>
    <row r="376" spans="1:10" s="209" customFormat="1">
      <c r="A376" s="207" t="s">
        <v>2118</v>
      </c>
      <c r="B376" s="208" t="s">
        <v>2401</v>
      </c>
      <c r="C376" s="207" t="s">
        <v>2236</v>
      </c>
      <c r="D376" s="207"/>
      <c r="E376" s="207"/>
      <c r="F376" s="207"/>
      <c r="G376" s="207" t="s">
        <v>2237</v>
      </c>
      <c r="H376" s="207">
        <v>6</v>
      </c>
      <c r="I376" s="207"/>
      <c r="J376" s="204" t="s">
        <v>2329</v>
      </c>
    </row>
    <row r="377" spans="1:10" s="206" customFormat="1" ht="57.75">
      <c r="A377" s="322"/>
      <c r="B377" s="323" t="s">
        <v>2345</v>
      </c>
      <c r="C377" s="322" t="s">
        <v>2346</v>
      </c>
      <c r="D377" s="322" t="s">
        <v>2238</v>
      </c>
      <c r="E377" s="322"/>
      <c r="F377" s="322" t="s">
        <v>2232</v>
      </c>
      <c r="G377" s="322" t="s">
        <v>1550</v>
      </c>
      <c r="H377" s="322">
        <v>6</v>
      </c>
      <c r="I377" s="204"/>
      <c r="J377" s="204"/>
    </row>
    <row r="378" spans="1:10" s="206" customFormat="1" ht="28.5">
      <c r="A378" s="322"/>
      <c r="B378" s="323" t="s">
        <v>2347</v>
      </c>
      <c r="C378" s="322" t="s">
        <v>2240</v>
      </c>
      <c r="D378" s="322" t="s">
        <v>2241</v>
      </c>
      <c r="E378" s="322"/>
      <c r="F378" s="322" t="s">
        <v>2232</v>
      </c>
      <c r="G378" s="322" t="s">
        <v>1550</v>
      </c>
      <c r="H378" s="322">
        <v>6</v>
      </c>
      <c r="I378" s="204"/>
      <c r="J378" s="204"/>
    </row>
    <row r="379" spans="1:10" s="206" customFormat="1">
      <c r="A379" s="322"/>
      <c r="B379" s="323" t="s">
        <v>2348</v>
      </c>
      <c r="C379" s="322" t="s">
        <v>2233</v>
      </c>
      <c r="D379" s="322" t="s">
        <v>2234</v>
      </c>
      <c r="E379" s="322"/>
      <c r="F379" s="322" t="s">
        <v>2235</v>
      </c>
      <c r="G379" s="322" t="s">
        <v>1550</v>
      </c>
      <c r="H379" s="322">
        <v>6</v>
      </c>
      <c r="I379" s="204"/>
      <c r="J379" s="204"/>
    </row>
    <row r="380" spans="1:10" s="206" customFormat="1">
      <c r="A380" s="204" t="s">
        <v>2120</v>
      </c>
      <c r="B380" s="205" t="s">
        <v>2349</v>
      </c>
      <c r="C380" s="204" t="s">
        <v>2350</v>
      </c>
      <c r="D380" s="204" t="s">
        <v>2242</v>
      </c>
      <c r="E380" s="204"/>
      <c r="F380" s="204" t="s">
        <v>2243</v>
      </c>
      <c r="G380" s="204" t="s">
        <v>1550</v>
      </c>
      <c r="H380" s="204">
        <v>4</v>
      </c>
      <c r="I380" s="204"/>
      <c r="J380" s="204"/>
    </row>
    <row r="381" spans="1:10" s="206" customFormat="1">
      <c r="A381" s="204" t="s">
        <v>2244</v>
      </c>
      <c r="B381" s="205" t="s">
        <v>2351</v>
      </c>
      <c r="C381" s="204" t="s">
        <v>2245</v>
      </c>
      <c r="D381" s="204" t="s">
        <v>2246</v>
      </c>
      <c r="E381" s="204"/>
      <c r="F381" s="204" t="s">
        <v>2247</v>
      </c>
      <c r="G381" s="204" t="s">
        <v>1550</v>
      </c>
      <c r="H381" s="204">
        <v>4</v>
      </c>
      <c r="I381" s="204"/>
      <c r="J381" s="204"/>
    </row>
    <row r="382" spans="1:10" s="206" customFormat="1">
      <c r="A382" s="204"/>
      <c r="B382" s="205" t="s">
        <v>2352</v>
      </c>
      <c r="C382" s="204" t="s">
        <v>2248</v>
      </c>
      <c r="D382" s="204" t="s">
        <v>2328</v>
      </c>
      <c r="E382" s="204"/>
      <c r="F382" s="204" t="s">
        <v>2247</v>
      </c>
      <c r="G382" s="204" t="s">
        <v>1550</v>
      </c>
      <c r="H382" s="204">
        <v>2</v>
      </c>
      <c r="I382" s="204"/>
      <c r="J382" s="204"/>
    </row>
    <row r="383" spans="1:10" s="209" customFormat="1">
      <c r="A383" s="207" t="s">
        <v>2251</v>
      </c>
      <c r="B383" s="208" t="s">
        <v>2353</v>
      </c>
      <c r="C383" s="207" t="s">
        <v>2252</v>
      </c>
      <c r="D383" s="207"/>
      <c r="E383" s="207"/>
      <c r="F383" s="207"/>
      <c r="G383" s="207" t="s">
        <v>2237</v>
      </c>
      <c r="H383" s="207">
        <v>2</v>
      </c>
      <c r="I383" s="207"/>
      <c r="J383" s="207"/>
    </row>
    <row r="384" spans="1:10" s="206" customFormat="1">
      <c r="A384" s="204"/>
      <c r="B384" s="208" t="s">
        <v>2398</v>
      </c>
      <c r="C384" s="204" t="s">
        <v>2327</v>
      </c>
      <c r="D384" s="204" t="s">
        <v>2253</v>
      </c>
      <c r="E384" s="204"/>
      <c r="F384" s="204" t="s">
        <v>2254</v>
      </c>
      <c r="G384" s="204" t="s">
        <v>1550</v>
      </c>
      <c r="H384" s="204">
        <v>2</v>
      </c>
      <c r="I384" s="204"/>
      <c r="J384" s="204"/>
    </row>
    <row r="385" spans="1:10" s="209" customFormat="1">
      <c r="A385" s="207" t="s">
        <v>2255</v>
      </c>
      <c r="B385" s="208" t="s">
        <v>2354</v>
      </c>
      <c r="C385" s="207" t="s">
        <v>2256</v>
      </c>
      <c r="D385" s="207"/>
      <c r="E385" s="207"/>
      <c r="F385" s="207"/>
      <c r="G385" s="207" t="s">
        <v>2237</v>
      </c>
      <c r="H385" s="207">
        <v>6</v>
      </c>
      <c r="I385" s="207"/>
      <c r="J385" s="207"/>
    </row>
    <row r="386" spans="1:10" s="206" customFormat="1">
      <c r="A386" s="204"/>
      <c r="B386" s="208" t="s">
        <v>2355</v>
      </c>
      <c r="C386" s="204" t="s">
        <v>2327</v>
      </c>
      <c r="D386" s="204" t="s">
        <v>2253</v>
      </c>
      <c r="E386" s="204"/>
      <c r="F386" s="204" t="s">
        <v>2254</v>
      </c>
      <c r="G386" s="204" t="s">
        <v>1550</v>
      </c>
      <c r="H386" s="204">
        <v>12</v>
      </c>
      <c r="I386" s="204"/>
      <c r="J386" s="204"/>
    </row>
    <row r="387" spans="1:10" s="206" customFormat="1">
      <c r="A387" s="204"/>
      <c r="B387" s="208" t="s">
        <v>2399</v>
      </c>
      <c r="C387" s="204" t="s">
        <v>2359</v>
      </c>
      <c r="D387" s="204" t="s">
        <v>2257</v>
      </c>
      <c r="E387" s="204"/>
      <c r="F387" s="204" t="s">
        <v>2258</v>
      </c>
      <c r="G387" s="204" t="s">
        <v>1550</v>
      </c>
      <c r="H387" s="204">
        <v>6</v>
      </c>
      <c r="I387" s="204"/>
      <c r="J387" s="204"/>
    </row>
    <row r="388" spans="1:10" s="209" customFormat="1">
      <c r="A388" s="207" t="s">
        <v>2262</v>
      </c>
      <c r="B388" s="208" t="s">
        <v>2356</v>
      </c>
      <c r="C388" s="207" t="s">
        <v>2263</v>
      </c>
      <c r="D388" s="207"/>
      <c r="E388" s="207"/>
      <c r="F388" s="207"/>
      <c r="G388" s="207" t="s">
        <v>2237</v>
      </c>
      <c r="H388" s="207">
        <v>2</v>
      </c>
      <c r="I388" s="207"/>
      <c r="J388" s="207"/>
    </row>
    <row r="389" spans="1:10" s="206" customFormat="1">
      <c r="A389" s="204"/>
      <c r="B389" s="208" t="s">
        <v>2357</v>
      </c>
      <c r="C389" s="204" t="s">
        <v>2327</v>
      </c>
      <c r="D389" s="204" t="s">
        <v>2253</v>
      </c>
      <c r="E389" s="204"/>
      <c r="F389" s="204" t="s">
        <v>2254</v>
      </c>
      <c r="G389" s="204" t="s">
        <v>1550</v>
      </c>
      <c r="H389" s="204">
        <v>2</v>
      </c>
      <c r="I389" s="204"/>
      <c r="J389" s="204"/>
    </row>
    <row r="390" spans="1:10" s="206" customFormat="1">
      <c r="A390" s="204"/>
      <c r="B390" s="205"/>
      <c r="C390" s="214" t="s">
        <v>2264</v>
      </c>
      <c r="D390" s="204"/>
      <c r="E390" s="204"/>
      <c r="F390" s="204"/>
      <c r="G390" s="204"/>
      <c r="H390" s="204"/>
      <c r="I390" s="204"/>
      <c r="J390" s="204"/>
    </row>
    <row r="391" spans="1:10" s="206" customFormat="1">
      <c r="A391" s="204"/>
      <c r="B391" s="205" t="s">
        <v>2388</v>
      </c>
      <c r="C391" s="215" t="s">
        <v>2265</v>
      </c>
      <c r="D391" s="215" t="s">
        <v>1113</v>
      </c>
      <c r="E391" s="204"/>
      <c r="F391" s="204" t="s">
        <v>2266</v>
      </c>
      <c r="G391" s="204" t="s">
        <v>1077</v>
      </c>
      <c r="H391" s="216">
        <f>'5'!S41</f>
        <v>950</v>
      </c>
      <c r="I391" s="204"/>
      <c r="J391" s="204"/>
    </row>
    <row r="392" spans="1:10" s="206" customFormat="1">
      <c r="A392" s="204"/>
      <c r="B392" s="205" t="s">
        <v>2343</v>
      </c>
      <c r="C392" s="215" t="s">
        <v>2267</v>
      </c>
      <c r="D392" s="215" t="s">
        <v>20</v>
      </c>
      <c r="E392" s="204"/>
      <c r="F392" s="204" t="s">
        <v>2268</v>
      </c>
      <c r="G392" s="204" t="s">
        <v>1077</v>
      </c>
      <c r="H392" s="216">
        <f>'5'!S42</f>
        <v>375</v>
      </c>
      <c r="I392" s="204"/>
      <c r="J392" s="204"/>
    </row>
    <row r="393" spans="1:10" s="206" customFormat="1">
      <c r="A393" s="204"/>
      <c r="B393" s="205" t="s">
        <v>2349</v>
      </c>
      <c r="C393" s="215" t="s">
        <v>2269</v>
      </c>
      <c r="D393" s="215" t="s">
        <v>1595</v>
      </c>
      <c r="E393" s="204"/>
      <c r="F393" s="217" t="s">
        <v>2270</v>
      </c>
      <c r="G393" s="204" t="s">
        <v>1077</v>
      </c>
      <c r="H393" s="216">
        <f>'5'!S43</f>
        <v>15</v>
      </c>
      <c r="I393" s="204"/>
      <c r="J393" s="204"/>
    </row>
    <row r="394" spans="1:10" s="206" customFormat="1">
      <c r="A394" s="204"/>
      <c r="B394" s="205"/>
      <c r="C394" s="214" t="s">
        <v>2271</v>
      </c>
      <c r="D394" s="204"/>
      <c r="E394" s="204"/>
      <c r="F394" s="204"/>
      <c r="G394" s="218"/>
      <c r="H394" s="204"/>
      <c r="I394" s="204"/>
      <c r="J394" s="204"/>
    </row>
    <row r="395" spans="1:10" s="206" customFormat="1">
      <c r="A395" s="204"/>
      <c r="B395" s="205" t="s">
        <v>2368</v>
      </c>
      <c r="C395" s="215" t="s">
        <v>2272</v>
      </c>
      <c r="D395" s="215" t="s">
        <v>2273</v>
      </c>
      <c r="E395" s="215"/>
      <c r="F395" s="215" t="s">
        <v>2274</v>
      </c>
      <c r="G395" s="215" t="s">
        <v>1550</v>
      </c>
      <c r="H395" s="204">
        <f>H383+H385+H388</f>
        <v>10</v>
      </c>
      <c r="I395" s="204"/>
      <c r="J395" s="204"/>
    </row>
    <row r="396" spans="1:10" s="206" customFormat="1">
      <c r="A396" s="204"/>
      <c r="B396" s="205" t="s">
        <v>2351</v>
      </c>
      <c r="C396" s="324" t="s">
        <v>2275</v>
      </c>
      <c r="D396" s="215" t="s">
        <v>2276</v>
      </c>
      <c r="E396" s="215"/>
      <c r="F396" s="215" t="s">
        <v>2277</v>
      </c>
      <c r="G396" s="215" t="s">
        <v>1550</v>
      </c>
      <c r="H396" s="204">
        <f>H395</f>
        <v>10</v>
      </c>
      <c r="I396" s="204"/>
      <c r="J396" s="204"/>
    </row>
    <row r="397" spans="1:10" s="206" customFormat="1">
      <c r="A397" s="204"/>
      <c r="B397" s="205" t="s">
        <v>2390</v>
      </c>
      <c r="C397" s="215" t="s">
        <v>2278</v>
      </c>
      <c r="D397" s="215" t="s">
        <v>2279</v>
      </c>
      <c r="E397" s="215"/>
      <c r="F397" s="215" t="s">
        <v>2280</v>
      </c>
      <c r="G397" s="215" t="s">
        <v>1550</v>
      </c>
      <c r="H397" s="204">
        <f>H395</f>
        <v>10</v>
      </c>
      <c r="I397" s="204"/>
      <c r="J397" s="204"/>
    </row>
    <row r="398" spans="1:10" s="206" customFormat="1" ht="28.5">
      <c r="A398" s="204"/>
      <c r="B398" s="205" t="s">
        <v>2354</v>
      </c>
      <c r="C398" s="215" t="s">
        <v>2281</v>
      </c>
      <c r="D398" s="215">
        <v>91920</v>
      </c>
      <c r="E398" s="215"/>
      <c r="F398" s="204" t="s">
        <v>2277</v>
      </c>
      <c r="G398" s="215" t="s">
        <v>1077</v>
      </c>
      <c r="H398" s="204">
        <v>70</v>
      </c>
      <c r="I398" s="204"/>
      <c r="J398" s="204"/>
    </row>
    <row r="399" spans="1:10" s="206" customFormat="1">
      <c r="A399" s="204"/>
      <c r="B399" s="205" t="s">
        <v>2356</v>
      </c>
      <c r="C399" s="215" t="s">
        <v>2282</v>
      </c>
      <c r="D399" s="215" t="s">
        <v>2283</v>
      </c>
      <c r="E399" s="215"/>
      <c r="F399" s="215"/>
      <c r="G399" s="215" t="s">
        <v>1550</v>
      </c>
      <c r="H399" s="204">
        <v>200</v>
      </c>
      <c r="I399" s="204"/>
      <c r="J399" s="204"/>
    </row>
    <row r="400" spans="1:10" s="206" customFormat="1" ht="28.5">
      <c r="A400" s="204"/>
      <c r="B400" s="205" t="s">
        <v>2361</v>
      </c>
      <c r="C400" s="215" t="s">
        <v>2284</v>
      </c>
      <c r="D400" s="215" t="s">
        <v>2285</v>
      </c>
      <c r="E400" s="215">
        <v>1786</v>
      </c>
      <c r="F400" s="215" t="s">
        <v>2277</v>
      </c>
      <c r="G400" s="215" t="s">
        <v>1550</v>
      </c>
      <c r="H400" s="204">
        <v>24</v>
      </c>
      <c r="I400" s="204"/>
      <c r="J400" s="204" t="s">
        <v>2329</v>
      </c>
    </row>
    <row r="401" spans="1:11" s="206" customFormat="1">
      <c r="A401" s="204"/>
      <c r="B401" s="205" t="s">
        <v>2365</v>
      </c>
      <c r="C401" s="215" t="s">
        <v>2286</v>
      </c>
      <c r="D401" s="215" t="s">
        <v>2287</v>
      </c>
      <c r="E401" s="215">
        <v>1745</v>
      </c>
      <c r="F401" s="215" t="s">
        <v>2277</v>
      </c>
      <c r="G401" s="215" t="s">
        <v>1550</v>
      </c>
      <c r="H401" s="204">
        <v>6</v>
      </c>
      <c r="I401" s="204"/>
      <c r="J401" s="204" t="s">
        <v>2329</v>
      </c>
    </row>
    <row r="402" spans="1:11" s="206" customFormat="1">
      <c r="A402" s="204"/>
      <c r="B402" s="205" t="s">
        <v>2369</v>
      </c>
      <c r="C402" s="215" t="s">
        <v>2288</v>
      </c>
      <c r="D402" s="215" t="s">
        <v>2289</v>
      </c>
      <c r="E402" s="215">
        <v>1761</v>
      </c>
      <c r="F402" s="215" t="s">
        <v>2277</v>
      </c>
      <c r="G402" s="215" t="s">
        <v>1550</v>
      </c>
      <c r="H402" s="204">
        <v>26</v>
      </c>
      <c r="I402" s="204"/>
      <c r="J402" s="204" t="s">
        <v>2329</v>
      </c>
    </row>
    <row r="403" spans="1:11" s="206" customFormat="1">
      <c r="A403" s="204"/>
      <c r="B403" s="205" t="s">
        <v>2370</v>
      </c>
      <c r="C403" s="215" t="s">
        <v>2290</v>
      </c>
      <c r="D403" s="215" t="s">
        <v>2291</v>
      </c>
      <c r="E403" s="215">
        <v>1776</v>
      </c>
      <c r="F403" s="215" t="s">
        <v>2277</v>
      </c>
      <c r="G403" s="215" t="s">
        <v>1550</v>
      </c>
      <c r="H403" s="204">
        <v>4</v>
      </c>
      <c r="I403" s="204"/>
      <c r="J403" s="204" t="s">
        <v>2329</v>
      </c>
    </row>
    <row r="404" spans="1:11" s="206" customFormat="1">
      <c r="A404" s="204"/>
      <c r="B404" s="205" t="s">
        <v>2371</v>
      </c>
      <c r="C404" s="215" t="s">
        <v>2292</v>
      </c>
      <c r="D404" s="215" t="s">
        <v>2293</v>
      </c>
      <c r="E404" s="215">
        <v>833</v>
      </c>
      <c r="F404" s="215" t="s">
        <v>2277</v>
      </c>
      <c r="G404" s="215" t="s">
        <v>1550</v>
      </c>
      <c r="H404" s="204">
        <v>4</v>
      </c>
      <c r="I404" s="204"/>
      <c r="J404" s="204" t="s">
        <v>2329</v>
      </c>
    </row>
    <row r="405" spans="1:11" s="206" customFormat="1">
      <c r="A405" s="204"/>
      <c r="B405" s="205" t="s">
        <v>2372</v>
      </c>
      <c r="C405" s="215" t="s">
        <v>2294</v>
      </c>
      <c r="D405" s="215" t="s">
        <v>2295</v>
      </c>
      <c r="E405" s="215">
        <v>887</v>
      </c>
      <c r="F405" s="215" t="s">
        <v>2277</v>
      </c>
      <c r="G405" s="215" t="s">
        <v>1550</v>
      </c>
      <c r="H405" s="204">
        <v>4</v>
      </c>
      <c r="I405" s="204"/>
      <c r="J405" s="204" t="s">
        <v>2329</v>
      </c>
    </row>
    <row r="406" spans="1:11" s="206" customFormat="1">
      <c r="A406" s="204"/>
      <c r="B406" s="205" t="s">
        <v>2374</v>
      </c>
      <c r="C406" s="215" t="s">
        <v>2298</v>
      </c>
      <c r="D406" s="215" t="s">
        <v>2299</v>
      </c>
      <c r="E406" s="215">
        <v>7714</v>
      </c>
      <c r="F406" s="215" t="s">
        <v>2277</v>
      </c>
      <c r="G406" s="215" t="s">
        <v>1550</v>
      </c>
      <c r="H406" s="204">
        <v>48</v>
      </c>
      <c r="I406" s="204"/>
      <c r="J406" s="204" t="s">
        <v>2329</v>
      </c>
    </row>
    <row r="407" spans="1:11" s="206" customFormat="1">
      <c r="A407" s="204"/>
      <c r="B407" s="205" t="s">
        <v>2375</v>
      </c>
      <c r="C407" s="215" t="s">
        <v>2300</v>
      </c>
      <c r="D407" s="215" t="s">
        <v>2301</v>
      </c>
      <c r="E407" s="215">
        <v>874</v>
      </c>
      <c r="F407" s="215" t="s">
        <v>2277</v>
      </c>
      <c r="G407" s="215" t="s">
        <v>1550</v>
      </c>
      <c r="H407" s="204">
        <v>6</v>
      </c>
      <c r="I407" s="204"/>
      <c r="J407" s="204" t="s">
        <v>2329</v>
      </c>
    </row>
    <row r="408" spans="1:11" s="206" customFormat="1" ht="28.5">
      <c r="A408" s="204"/>
      <c r="B408" s="205" t="s">
        <v>2376</v>
      </c>
      <c r="C408" s="215" t="s">
        <v>2302</v>
      </c>
      <c r="D408" s="215">
        <v>351</v>
      </c>
      <c r="E408" s="215"/>
      <c r="F408" s="215" t="s">
        <v>2277</v>
      </c>
      <c r="G408" s="215" t="s">
        <v>1550</v>
      </c>
      <c r="H408" s="204">
        <v>8</v>
      </c>
      <c r="I408" s="204"/>
      <c r="J408" s="204" t="s">
        <v>2329</v>
      </c>
    </row>
    <row r="409" spans="1:11" s="206" customFormat="1">
      <c r="A409" s="204"/>
      <c r="B409" s="205" t="s">
        <v>2377</v>
      </c>
      <c r="C409" s="215" t="s">
        <v>2303</v>
      </c>
      <c r="D409" s="215">
        <v>597</v>
      </c>
      <c r="E409" s="215"/>
      <c r="F409" s="215" t="s">
        <v>2277</v>
      </c>
      <c r="G409" s="215" t="s">
        <v>1550</v>
      </c>
      <c r="H409" s="204">
        <v>4</v>
      </c>
      <c r="I409" s="204"/>
      <c r="J409" s="204" t="s">
        <v>2329</v>
      </c>
    </row>
    <row r="410" spans="1:11" s="206" customFormat="1">
      <c r="A410" s="204"/>
      <c r="B410" s="205" t="s">
        <v>2378</v>
      </c>
      <c r="C410" s="215" t="s">
        <v>2304</v>
      </c>
      <c r="D410" s="215">
        <v>2150</v>
      </c>
      <c r="E410" s="215"/>
      <c r="F410" s="215" t="s">
        <v>2277</v>
      </c>
      <c r="G410" s="215" t="s">
        <v>1077</v>
      </c>
      <c r="H410" s="204">
        <v>3</v>
      </c>
      <c r="I410" s="204"/>
      <c r="J410" s="204" t="s">
        <v>2329</v>
      </c>
    </row>
    <row r="411" spans="1:11" s="206" customFormat="1">
      <c r="A411" s="204"/>
      <c r="B411" s="205" t="s">
        <v>2391</v>
      </c>
      <c r="C411" s="215" t="s">
        <v>2305</v>
      </c>
      <c r="D411" s="215">
        <v>53100</v>
      </c>
      <c r="E411" s="215"/>
      <c r="F411" s="215" t="s">
        <v>2277</v>
      </c>
      <c r="G411" s="215" t="s">
        <v>1550</v>
      </c>
      <c r="H411" s="204">
        <v>10</v>
      </c>
      <c r="I411" s="204"/>
      <c r="J411" s="204"/>
    </row>
    <row r="412" spans="1:11" s="209" customFormat="1">
      <c r="A412" s="207"/>
      <c r="B412" s="208" t="s">
        <v>2382</v>
      </c>
      <c r="C412" s="227" t="s">
        <v>2306</v>
      </c>
      <c r="D412" s="227"/>
      <c r="E412" s="227"/>
      <c r="F412" s="227"/>
      <c r="G412" s="227" t="s">
        <v>2237</v>
      </c>
      <c r="H412" s="207">
        <v>200</v>
      </c>
      <c r="I412" s="207"/>
      <c r="J412" s="207"/>
      <c r="K412" s="228">
        <f>H374*4+H376*4+H382*2+H395*3+H400*3+H408*3+H410*3+H381*3</f>
        <v>183</v>
      </c>
    </row>
    <row r="413" spans="1:11" s="206" customFormat="1">
      <c r="A413" s="204"/>
      <c r="B413" s="208" t="s">
        <v>2383</v>
      </c>
      <c r="C413" s="215" t="s">
        <v>2307</v>
      </c>
      <c r="D413" s="215" t="s">
        <v>2308</v>
      </c>
      <c r="E413" s="215" t="s">
        <v>2309</v>
      </c>
      <c r="F413" s="215" t="s">
        <v>2310</v>
      </c>
      <c r="G413" s="215" t="s">
        <v>1550</v>
      </c>
      <c r="H413" s="210">
        <f>H412</f>
        <v>200</v>
      </c>
      <c r="I413" s="204"/>
      <c r="J413" s="204" t="s">
        <v>2239</v>
      </c>
      <c r="K413" s="220"/>
    </row>
    <row r="414" spans="1:11" s="206" customFormat="1">
      <c r="A414" s="204"/>
      <c r="B414" s="208" t="s">
        <v>2384</v>
      </c>
      <c r="C414" s="215" t="s">
        <v>2311</v>
      </c>
      <c r="D414" s="215" t="s">
        <v>2338</v>
      </c>
      <c r="E414" s="215" t="s">
        <v>2339</v>
      </c>
      <c r="F414" s="215" t="s">
        <v>2310</v>
      </c>
      <c r="G414" s="215" t="s">
        <v>1550</v>
      </c>
      <c r="H414" s="210">
        <f>H412</f>
        <v>200</v>
      </c>
      <c r="I414" s="204"/>
      <c r="J414" s="204" t="s">
        <v>2239</v>
      </c>
      <c r="K414" s="230"/>
    </row>
    <row r="415" spans="1:11" s="209" customFormat="1">
      <c r="A415" s="207"/>
      <c r="B415" s="208" t="s">
        <v>2385</v>
      </c>
      <c r="C415" s="227" t="s">
        <v>2312</v>
      </c>
      <c r="D415" s="227"/>
      <c r="E415" s="227"/>
      <c r="F415" s="227"/>
      <c r="G415" s="227" t="s">
        <v>2237</v>
      </c>
      <c r="H415" s="207">
        <f>K415</f>
        <v>280</v>
      </c>
      <c r="I415" s="207"/>
      <c r="J415" s="207"/>
      <c r="K415" s="229">
        <f>H398*4</f>
        <v>280</v>
      </c>
    </row>
    <row r="416" spans="1:11" s="206" customFormat="1">
      <c r="A416" s="204"/>
      <c r="B416" s="208" t="s">
        <v>2392</v>
      </c>
      <c r="C416" s="215" t="s">
        <v>2313</v>
      </c>
      <c r="D416" s="215" t="s">
        <v>2314</v>
      </c>
      <c r="E416" s="215" t="s">
        <v>2315</v>
      </c>
      <c r="F416" s="215" t="s">
        <v>2310</v>
      </c>
      <c r="G416" s="215" t="s">
        <v>1550</v>
      </c>
      <c r="H416" s="210">
        <f>H415</f>
        <v>280</v>
      </c>
      <c r="I416" s="204"/>
      <c r="J416" s="204" t="s">
        <v>2239</v>
      </c>
    </row>
    <row r="417" spans="1:10" s="206" customFormat="1">
      <c r="A417" s="204"/>
      <c r="B417" s="208" t="s">
        <v>2393</v>
      </c>
      <c r="C417" s="215" t="s">
        <v>2311</v>
      </c>
      <c r="D417" s="215" t="s">
        <v>2338</v>
      </c>
      <c r="E417" s="215" t="s">
        <v>2339</v>
      </c>
      <c r="F417" s="215" t="s">
        <v>2310</v>
      </c>
      <c r="G417" s="215" t="s">
        <v>1550</v>
      </c>
      <c r="H417" s="210">
        <f>H415</f>
        <v>280</v>
      </c>
      <c r="I417" s="204"/>
      <c r="J417" s="204" t="s">
        <v>2239</v>
      </c>
    </row>
    <row r="418" spans="1:10" s="206" customFormat="1">
      <c r="A418" s="204"/>
      <c r="B418" s="205" t="s">
        <v>2386</v>
      </c>
      <c r="C418" s="215" t="s">
        <v>2319</v>
      </c>
      <c r="D418" s="215" t="s">
        <v>2320</v>
      </c>
      <c r="E418" s="215"/>
      <c r="F418" s="215" t="s">
        <v>2318</v>
      </c>
      <c r="G418" s="215" t="s">
        <v>2321</v>
      </c>
      <c r="H418" s="204">
        <v>4</v>
      </c>
      <c r="I418" s="204"/>
      <c r="J418" s="204" t="s">
        <v>2322</v>
      </c>
    </row>
    <row r="419" spans="1:10" s="206" customFormat="1">
      <c r="A419" s="204"/>
      <c r="B419" s="205" t="s">
        <v>2387</v>
      </c>
      <c r="C419" s="215" t="s">
        <v>2316</v>
      </c>
      <c r="D419" s="215" t="s">
        <v>2317</v>
      </c>
      <c r="E419" s="215"/>
      <c r="F419" s="215" t="s">
        <v>2318</v>
      </c>
      <c r="G419" s="215" t="s">
        <v>2321</v>
      </c>
      <c r="H419" s="204">
        <v>7</v>
      </c>
      <c r="I419" s="204"/>
      <c r="J419" s="204" t="s">
        <v>2406</v>
      </c>
    </row>
    <row r="420" spans="1:10" s="206" customFormat="1">
      <c r="A420" s="204"/>
      <c r="B420" s="205" t="s">
        <v>2396</v>
      </c>
      <c r="C420" s="215" t="s">
        <v>2324</v>
      </c>
      <c r="D420" s="215" t="s">
        <v>2325</v>
      </c>
      <c r="E420" s="215"/>
      <c r="F420" s="215" t="s">
        <v>2318</v>
      </c>
      <c r="G420" s="215" t="s">
        <v>2321</v>
      </c>
      <c r="H420" s="204">
        <v>4</v>
      </c>
      <c r="I420" s="204"/>
      <c r="J420" s="204" t="s">
        <v>2323</v>
      </c>
    </row>
    <row r="421" spans="1:10" s="203" customFormat="1">
      <c r="A421" s="200"/>
      <c r="B421" s="201"/>
      <c r="C421" s="200"/>
      <c r="D421" s="202" t="s">
        <v>608</v>
      </c>
      <c r="E421" s="200"/>
      <c r="F421" s="200"/>
      <c r="G421" s="200"/>
      <c r="H421" s="200"/>
      <c r="I421" s="200"/>
      <c r="J421" s="200"/>
    </row>
    <row r="422" spans="1:10" s="206" customFormat="1" ht="43.5">
      <c r="A422" s="204" t="s">
        <v>2230</v>
      </c>
      <c r="B422" s="205" t="s">
        <v>2388</v>
      </c>
      <c r="C422" s="204" t="s">
        <v>2342</v>
      </c>
      <c r="D422" s="204" t="s">
        <v>2231</v>
      </c>
      <c r="E422" s="204"/>
      <c r="F422" s="204" t="s">
        <v>2232</v>
      </c>
      <c r="G422" s="204" t="s">
        <v>1550</v>
      </c>
      <c r="H422" s="204">
        <v>2</v>
      </c>
      <c r="I422" s="204"/>
      <c r="J422" s="204"/>
    </row>
    <row r="423" spans="1:10" s="206" customFormat="1">
      <c r="A423" s="204" t="s">
        <v>2118</v>
      </c>
      <c r="B423" s="205" t="s">
        <v>2389</v>
      </c>
      <c r="C423" s="204" t="s">
        <v>2233</v>
      </c>
      <c r="D423" s="204" t="s">
        <v>2234</v>
      </c>
      <c r="E423" s="204"/>
      <c r="F423" s="204" t="s">
        <v>2235</v>
      </c>
      <c r="G423" s="204" t="s">
        <v>1550</v>
      </c>
      <c r="H423" s="204">
        <v>2</v>
      </c>
      <c r="I423" s="204"/>
      <c r="J423" s="204"/>
    </row>
    <row r="424" spans="1:10" s="209" customFormat="1">
      <c r="A424" s="207"/>
      <c r="B424" s="208" t="s">
        <v>2401</v>
      </c>
      <c r="C424" s="207" t="s">
        <v>2236</v>
      </c>
      <c r="D424" s="207"/>
      <c r="E424" s="207"/>
      <c r="F424" s="207"/>
      <c r="G424" s="207" t="s">
        <v>2237</v>
      </c>
      <c r="H424" s="207">
        <v>6</v>
      </c>
      <c r="I424" s="207"/>
      <c r="J424" s="204" t="s">
        <v>2329</v>
      </c>
    </row>
    <row r="425" spans="1:10" s="206" customFormat="1" ht="57.75">
      <c r="A425" s="322"/>
      <c r="B425" s="323" t="s">
        <v>2345</v>
      </c>
      <c r="C425" s="322" t="s">
        <v>2346</v>
      </c>
      <c r="D425" s="322" t="s">
        <v>2238</v>
      </c>
      <c r="E425" s="322"/>
      <c r="F425" s="322" t="s">
        <v>2232</v>
      </c>
      <c r="G425" s="322" t="s">
        <v>1550</v>
      </c>
      <c r="H425" s="322">
        <v>6</v>
      </c>
      <c r="I425" s="204"/>
      <c r="J425" s="204"/>
    </row>
    <row r="426" spans="1:10" s="206" customFormat="1" ht="28.5">
      <c r="A426" s="322"/>
      <c r="B426" s="323" t="s">
        <v>2347</v>
      </c>
      <c r="C426" s="322" t="s">
        <v>2240</v>
      </c>
      <c r="D426" s="322" t="s">
        <v>2241</v>
      </c>
      <c r="E426" s="322"/>
      <c r="F426" s="322" t="s">
        <v>2232</v>
      </c>
      <c r="G426" s="322" t="s">
        <v>1550</v>
      </c>
      <c r="H426" s="322">
        <v>6</v>
      </c>
      <c r="I426" s="204"/>
      <c r="J426" s="204"/>
    </row>
    <row r="427" spans="1:10" s="206" customFormat="1">
      <c r="A427" s="322"/>
      <c r="B427" s="323" t="s">
        <v>2348</v>
      </c>
      <c r="C427" s="322" t="s">
        <v>2233</v>
      </c>
      <c r="D427" s="322" t="s">
        <v>2234</v>
      </c>
      <c r="E427" s="322"/>
      <c r="F427" s="322" t="s">
        <v>2235</v>
      </c>
      <c r="G427" s="322" t="s">
        <v>1550</v>
      </c>
      <c r="H427" s="322">
        <v>6</v>
      </c>
      <c r="I427" s="204"/>
      <c r="J427" s="204"/>
    </row>
    <row r="428" spans="1:10" s="206" customFormat="1">
      <c r="A428" s="204" t="s">
        <v>2120</v>
      </c>
      <c r="B428" s="205" t="s">
        <v>2349</v>
      </c>
      <c r="C428" s="204" t="s">
        <v>2350</v>
      </c>
      <c r="D428" s="204" t="s">
        <v>2242</v>
      </c>
      <c r="E428" s="204"/>
      <c r="F428" s="204" t="s">
        <v>2243</v>
      </c>
      <c r="G428" s="204" t="s">
        <v>1550</v>
      </c>
      <c r="H428" s="204">
        <v>4</v>
      </c>
      <c r="I428" s="204"/>
      <c r="J428" s="204"/>
    </row>
    <row r="429" spans="1:10" s="206" customFormat="1">
      <c r="A429" s="204" t="s">
        <v>2244</v>
      </c>
      <c r="B429" s="205" t="s">
        <v>2351</v>
      </c>
      <c r="C429" s="204" t="s">
        <v>2245</v>
      </c>
      <c r="D429" s="204" t="s">
        <v>2246</v>
      </c>
      <c r="E429" s="204"/>
      <c r="F429" s="204" t="s">
        <v>2247</v>
      </c>
      <c r="G429" s="204" t="s">
        <v>1550</v>
      </c>
      <c r="H429" s="204">
        <v>4</v>
      </c>
      <c r="I429" s="204"/>
      <c r="J429" s="204"/>
    </row>
    <row r="430" spans="1:10" s="206" customFormat="1">
      <c r="A430" s="204"/>
      <c r="B430" s="205" t="s">
        <v>2352</v>
      </c>
      <c r="C430" s="204" t="s">
        <v>2248</v>
      </c>
      <c r="D430" s="204" t="s">
        <v>2328</v>
      </c>
      <c r="E430" s="204"/>
      <c r="F430" s="204" t="s">
        <v>2247</v>
      </c>
      <c r="G430" s="204" t="s">
        <v>1550</v>
      </c>
      <c r="H430" s="204">
        <v>2</v>
      </c>
      <c r="I430" s="204"/>
      <c r="J430" s="204"/>
    </row>
    <row r="431" spans="1:10" s="209" customFormat="1">
      <c r="A431" s="207" t="s">
        <v>2251</v>
      </c>
      <c r="B431" s="208" t="s">
        <v>2353</v>
      </c>
      <c r="C431" s="207" t="s">
        <v>2252</v>
      </c>
      <c r="D431" s="207"/>
      <c r="E431" s="207"/>
      <c r="F431" s="207"/>
      <c r="G431" s="207" t="s">
        <v>2237</v>
      </c>
      <c r="H431" s="207">
        <v>2</v>
      </c>
      <c r="I431" s="207"/>
      <c r="J431" s="207"/>
    </row>
    <row r="432" spans="1:10" s="206" customFormat="1">
      <c r="A432" s="204"/>
      <c r="B432" s="208" t="s">
        <v>2398</v>
      </c>
      <c r="C432" s="204" t="s">
        <v>2327</v>
      </c>
      <c r="D432" s="204" t="s">
        <v>2253</v>
      </c>
      <c r="E432" s="204"/>
      <c r="F432" s="204" t="s">
        <v>2254</v>
      </c>
      <c r="G432" s="204" t="s">
        <v>1550</v>
      </c>
      <c r="H432" s="204">
        <v>2</v>
      </c>
      <c r="I432" s="204"/>
      <c r="J432" s="204"/>
    </row>
    <row r="433" spans="1:10" s="209" customFormat="1">
      <c r="A433" s="207" t="s">
        <v>2255</v>
      </c>
      <c r="B433" s="208" t="s">
        <v>2354</v>
      </c>
      <c r="C433" s="207" t="s">
        <v>2256</v>
      </c>
      <c r="D433" s="207"/>
      <c r="E433" s="207"/>
      <c r="F433" s="207"/>
      <c r="G433" s="207" t="s">
        <v>2237</v>
      </c>
      <c r="H433" s="207">
        <v>6</v>
      </c>
      <c r="I433" s="207"/>
      <c r="J433" s="207"/>
    </row>
    <row r="434" spans="1:10" s="206" customFormat="1">
      <c r="A434" s="204"/>
      <c r="B434" s="208" t="s">
        <v>2355</v>
      </c>
      <c r="C434" s="204" t="s">
        <v>2327</v>
      </c>
      <c r="D434" s="204" t="s">
        <v>2253</v>
      </c>
      <c r="E434" s="204"/>
      <c r="F434" s="204" t="s">
        <v>2254</v>
      </c>
      <c r="G434" s="204" t="s">
        <v>1550</v>
      </c>
      <c r="H434" s="204">
        <v>12</v>
      </c>
      <c r="I434" s="204"/>
      <c r="J434" s="204"/>
    </row>
    <row r="435" spans="1:10" s="206" customFormat="1">
      <c r="A435" s="204"/>
      <c r="B435" s="208" t="s">
        <v>2399</v>
      </c>
      <c r="C435" s="204" t="s">
        <v>2359</v>
      </c>
      <c r="D435" s="204" t="s">
        <v>2257</v>
      </c>
      <c r="E435" s="204"/>
      <c r="F435" s="204" t="s">
        <v>2258</v>
      </c>
      <c r="G435" s="204" t="s">
        <v>1550</v>
      </c>
      <c r="H435" s="204">
        <v>6</v>
      </c>
      <c r="I435" s="204"/>
      <c r="J435" s="204"/>
    </row>
    <row r="436" spans="1:10" s="209" customFormat="1">
      <c r="A436" s="207" t="s">
        <v>2262</v>
      </c>
      <c r="B436" s="208" t="s">
        <v>2356</v>
      </c>
      <c r="C436" s="207" t="s">
        <v>2263</v>
      </c>
      <c r="D436" s="207"/>
      <c r="E436" s="207"/>
      <c r="F436" s="207"/>
      <c r="G436" s="207" t="s">
        <v>2237</v>
      </c>
      <c r="H436" s="207">
        <v>2</v>
      </c>
      <c r="I436" s="207"/>
      <c r="J436" s="207"/>
    </row>
    <row r="437" spans="1:10" s="206" customFormat="1">
      <c r="A437" s="204"/>
      <c r="B437" s="208" t="s">
        <v>2357</v>
      </c>
      <c r="C437" s="204" t="s">
        <v>2327</v>
      </c>
      <c r="D437" s="204" t="s">
        <v>2253</v>
      </c>
      <c r="E437" s="204"/>
      <c r="F437" s="204" t="s">
        <v>2254</v>
      </c>
      <c r="G437" s="204" t="s">
        <v>1550</v>
      </c>
      <c r="H437" s="204">
        <v>2</v>
      </c>
      <c r="I437" s="204"/>
      <c r="J437" s="204"/>
    </row>
    <row r="438" spans="1:10" s="206" customFormat="1">
      <c r="A438" s="204"/>
      <c r="B438" s="205"/>
      <c r="C438" s="214" t="s">
        <v>2264</v>
      </c>
      <c r="D438" s="204"/>
      <c r="E438" s="204"/>
      <c r="F438" s="204"/>
      <c r="G438" s="204"/>
      <c r="H438" s="204"/>
      <c r="I438" s="204"/>
      <c r="J438" s="204"/>
    </row>
    <row r="439" spans="1:10" s="206" customFormat="1">
      <c r="A439" s="204"/>
      <c r="B439" s="205" t="s">
        <v>2388</v>
      </c>
      <c r="C439" s="215" t="s">
        <v>2265</v>
      </c>
      <c r="D439" s="215" t="s">
        <v>1113</v>
      </c>
      <c r="E439" s="204"/>
      <c r="F439" s="204" t="s">
        <v>2266</v>
      </c>
      <c r="G439" s="204" t="s">
        <v>1077</v>
      </c>
      <c r="H439" s="216">
        <f>'6'!S38</f>
        <v>1005</v>
      </c>
      <c r="I439" s="204"/>
      <c r="J439" s="204"/>
    </row>
    <row r="440" spans="1:10" s="206" customFormat="1">
      <c r="A440" s="204"/>
      <c r="B440" s="205" t="s">
        <v>2343</v>
      </c>
      <c r="C440" s="215" t="s">
        <v>2267</v>
      </c>
      <c r="D440" s="215" t="s">
        <v>20</v>
      </c>
      <c r="E440" s="204"/>
      <c r="F440" s="204" t="s">
        <v>2268</v>
      </c>
      <c r="G440" s="204" t="s">
        <v>1077</v>
      </c>
      <c r="H440" s="216">
        <f>'6'!S39</f>
        <v>400</v>
      </c>
      <c r="I440" s="204"/>
      <c r="J440" s="204"/>
    </row>
    <row r="441" spans="1:10" s="206" customFormat="1">
      <c r="A441" s="204"/>
      <c r="B441" s="205" t="s">
        <v>2349</v>
      </c>
      <c r="C441" s="215" t="s">
        <v>2269</v>
      </c>
      <c r="D441" s="215" t="s">
        <v>1595</v>
      </c>
      <c r="E441" s="204"/>
      <c r="F441" s="217" t="s">
        <v>2270</v>
      </c>
      <c r="G441" s="204" t="s">
        <v>1077</v>
      </c>
      <c r="H441" s="216">
        <f>'6'!S40</f>
        <v>15</v>
      </c>
      <c r="I441" s="204"/>
      <c r="J441" s="204"/>
    </row>
    <row r="442" spans="1:10" s="206" customFormat="1">
      <c r="A442" s="204"/>
      <c r="B442" s="205"/>
      <c r="C442" s="214" t="s">
        <v>2271</v>
      </c>
      <c r="D442" s="204"/>
      <c r="E442" s="204"/>
      <c r="F442" s="204"/>
      <c r="G442" s="218"/>
      <c r="H442" s="204"/>
      <c r="I442" s="204"/>
      <c r="J442" s="204"/>
    </row>
    <row r="443" spans="1:10" s="206" customFormat="1">
      <c r="A443" s="204"/>
      <c r="B443" s="205" t="s">
        <v>2368</v>
      </c>
      <c r="C443" s="215" t="s">
        <v>2272</v>
      </c>
      <c r="D443" s="215" t="s">
        <v>2273</v>
      </c>
      <c r="E443" s="215"/>
      <c r="F443" s="215" t="s">
        <v>2274</v>
      </c>
      <c r="G443" s="215" t="s">
        <v>1550</v>
      </c>
      <c r="H443" s="204">
        <f>H431+H433+H436</f>
        <v>10</v>
      </c>
      <c r="I443" s="204"/>
      <c r="J443" s="204"/>
    </row>
    <row r="444" spans="1:10" s="206" customFormat="1">
      <c r="A444" s="204"/>
      <c r="B444" s="205" t="s">
        <v>2351</v>
      </c>
      <c r="C444" s="215" t="s">
        <v>2275</v>
      </c>
      <c r="D444" s="215" t="s">
        <v>2276</v>
      </c>
      <c r="E444" s="215"/>
      <c r="F444" s="215" t="s">
        <v>2277</v>
      </c>
      <c r="G444" s="215" t="s">
        <v>1550</v>
      </c>
      <c r="H444" s="204">
        <f>H443</f>
        <v>10</v>
      </c>
      <c r="I444" s="204"/>
      <c r="J444" s="204"/>
    </row>
    <row r="445" spans="1:10" s="206" customFormat="1">
      <c r="A445" s="204"/>
      <c r="B445" s="205" t="s">
        <v>2390</v>
      </c>
      <c r="C445" s="215" t="s">
        <v>2278</v>
      </c>
      <c r="D445" s="215" t="s">
        <v>2279</v>
      </c>
      <c r="E445" s="215"/>
      <c r="F445" s="215" t="s">
        <v>2280</v>
      </c>
      <c r="G445" s="215" t="s">
        <v>1550</v>
      </c>
      <c r="H445" s="204">
        <f>H443</f>
        <v>10</v>
      </c>
      <c r="I445" s="204"/>
      <c r="J445" s="204"/>
    </row>
    <row r="446" spans="1:10" s="206" customFormat="1" ht="28.5">
      <c r="A446" s="204"/>
      <c r="B446" s="205" t="s">
        <v>2354</v>
      </c>
      <c r="C446" s="215" t="s">
        <v>2281</v>
      </c>
      <c r="D446" s="215">
        <v>91920</v>
      </c>
      <c r="E446" s="215"/>
      <c r="F446" s="204" t="s">
        <v>2277</v>
      </c>
      <c r="G446" s="215" t="s">
        <v>1077</v>
      </c>
      <c r="H446" s="204">
        <v>60</v>
      </c>
      <c r="I446" s="204"/>
      <c r="J446" s="204" t="s">
        <v>2329</v>
      </c>
    </row>
    <row r="447" spans="1:10" s="206" customFormat="1">
      <c r="A447" s="204"/>
      <c r="B447" s="205" t="s">
        <v>2356</v>
      </c>
      <c r="C447" s="215" t="s">
        <v>2282</v>
      </c>
      <c r="D447" s="215" t="s">
        <v>2283</v>
      </c>
      <c r="E447" s="215"/>
      <c r="F447" s="215"/>
      <c r="G447" s="215" t="s">
        <v>1550</v>
      </c>
      <c r="H447" s="204">
        <v>200</v>
      </c>
      <c r="I447" s="204"/>
      <c r="J447" s="204"/>
    </row>
    <row r="448" spans="1:10" s="206" customFormat="1" ht="28.5">
      <c r="A448" s="204"/>
      <c r="B448" s="205" t="s">
        <v>2361</v>
      </c>
      <c r="C448" s="215" t="s">
        <v>2284</v>
      </c>
      <c r="D448" s="215" t="s">
        <v>2285</v>
      </c>
      <c r="E448" s="215">
        <v>1786</v>
      </c>
      <c r="F448" s="215" t="s">
        <v>2277</v>
      </c>
      <c r="G448" s="215" t="s">
        <v>1550</v>
      </c>
      <c r="H448" s="204">
        <v>24</v>
      </c>
      <c r="I448" s="204"/>
      <c r="J448" s="204" t="s">
        <v>2329</v>
      </c>
    </row>
    <row r="449" spans="1:11" s="206" customFormat="1">
      <c r="A449" s="204"/>
      <c r="B449" s="205" t="s">
        <v>2365</v>
      </c>
      <c r="C449" s="215" t="s">
        <v>2286</v>
      </c>
      <c r="D449" s="215" t="s">
        <v>2287</v>
      </c>
      <c r="E449" s="215">
        <v>1745</v>
      </c>
      <c r="F449" s="215" t="s">
        <v>2277</v>
      </c>
      <c r="G449" s="215" t="s">
        <v>1550</v>
      </c>
      <c r="H449" s="204">
        <v>6</v>
      </c>
      <c r="I449" s="204"/>
      <c r="J449" s="204" t="s">
        <v>2329</v>
      </c>
    </row>
    <row r="450" spans="1:11" s="206" customFormat="1">
      <c r="A450" s="204"/>
      <c r="B450" s="205" t="s">
        <v>2369</v>
      </c>
      <c r="C450" s="215" t="s">
        <v>2288</v>
      </c>
      <c r="D450" s="215" t="s">
        <v>2289</v>
      </c>
      <c r="E450" s="215">
        <v>1761</v>
      </c>
      <c r="F450" s="215" t="s">
        <v>2277</v>
      </c>
      <c r="G450" s="215" t="s">
        <v>1550</v>
      </c>
      <c r="H450" s="204">
        <v>26</v>
      </c>
      <c r="I450" s="204"/>
      <c r="J450" s="204" t="s">
        <v>2329</v>
      </c>
    </row>
    <row r="451" spans="1:11" s="206" customFormat="1">
      <c r="A451" s="204"/>
      <c r="B451" s="205" t="s">
        <v>2370</v>
      </c>
      <c r="C451" s="215" t="s">
        <v>2290</v>
      </c>
      <c r="D451" s="215" t="s">
        <v>2291</v>
      </c>
      <c r="E451" s="215">
        <v>1776</v>
      </c>
      <c r="F451" s="215" t="s">
        <v>2277</v>
      </c>
      <c r="G451" s="215" t="s">
        <v>1550</v>
      </c>
      <c r="H451" s="204">
        <v>4</v>
      </c>
      <c r="I451" s="204"/>
      <c r="J451" s="204" t="s">
        <v>2329</v>
      </c>
    </row>
    <row r="452" spans="1:11" s="206" customFormat="1">
      <c r="A452" s="204"/>
      <c r="B452" s="205" t="s">
        <v>2371</v>
      </c>
      <c r="C452" s="215" t="s">
        <v>2292</v>
      </c>
      <c r="D452" s="215" t="s">
        <v>2293</v>
      </c>
      <c r="E452" s="215">
        <v>833</v>
      </c>
      <c r="F452" s="215" t="s">
        <v>2277</v>
      </c>
      <c r="G452" s="215" t="s">
        <v>1550</v>
      </c>
      <c r="H452" s="204">
        <v>4</v>
      </c>
      <c r="I452" s="204"/>
      <c r="J452" s="204" t="s">
        <v>2329</v>
      </c>
    </row>
    <row r="453" spans="1:11" s="206" customFormat="1">
      <c r="A453" s="204"/>
      <c r="B453" s="205" t="s">
        <v>2372</v>
      </c>
      <c r="C453" s="215" t="s">
        <v>2294</v>
      </c>
      <c r="D453" s="215" t="s">
        <v>2295</v>
      </c>
      <c r="E453" s="215">
        <v>887</v>
      </c>
      <c r="F453" s="215" t="s">
        <v>2277</v>
      </c>
      <c r="G453" s="215" t="s">
        <v>1550</v>
      </c>
      <c r="H453" s="204">
        <v>4</v>
      </c>
      <c r="I453" s="204"/>
      <c r="J453" s="204" t="s">
        <v>2329</v>
      </c>
    </row>
    <row r="454" spans="1:11" s="206" customFormat="1">
      <c r="A454" s="204"/>
      <c r="B454" s="205" t="s">
        <v>2374</v>
      </c>
      <c r="C454" s="215" t="s">
        <v>2298</v>
      </c>
      <c r="D454" s="215" t="s">
        <v>2299</v>
      </c>
      <c r="E454" s="215">
        <v>7714</v>
      </c>
      <c r="F454" s="215" t="s">
        <v>2277</v>
      </c>
      <c r="G454" s="215" t="s">
        <v>1550</v>
      </c>
      <c r="H454" s="204">
        <v>48</v>
      </c>
      <c r="I454" s="204"/>
      <c r="J454" s="204" t="s">
        <v>2329</v>
      </c>
    </row>
    <row r="455" spans="1:11" s="206" customFormat="1">
      <c r="A455" s="204"/>
      <c r="B455" s="205" t="s">
        <v>2375</v>
      </c>
      <c r="C455" s="215" t="s">
        <v>2300</v>
      </c>
      <c r="D455" s="215" t="s">
        <v>2301</v>
      </c>
      <c r="E455" s="215">
        <v>874</v>
      </c>
      <c r="F455" s="215" t="s">
        <v>2277</v>
      </c>
      <c r="G455" s="215" t="s">
        <v>1550</v>
      </c>
      <c r="H455" s="204">
        <v>6</v>
      </c>
      <c r="I455" s="204"/>
      <c r="J455" s="204" t="s">
        <v>2329</v>
      </c>
    </row>
    <row r="456" spans="1:11" s="206" customFormat="1" ht="28.5">
      <c r="A456" s="204"/>
      <c r="B456" s="205" t="s">
        <v>2376</v>
      </c>
      <c r="C456" s="215" t="s">
        <v>2302</v>
      </c>
      <c r="D456" s="215">
        <v>351</v>
      </c>
      <c r="E456" s="215"/>
      <c r="F456" s="215" t="s">
        <v>2277</v>
      </c>
      <c r="G456" s="215" t="s">
        <v>1550</v>
      </c>
      <c r="H456" s="204">
        <v>8</v>
      </c>
      <c r="I456" s="204"/>
      <c r="J456" s="204" t="s">
        <v>2329</v>
      </c>
    </row>
    <row r="457" spans="1:11" s="206" customFormat="1">
      <c r="A457" s="204"/>
      <c r="B457" s="205" t="s">
        <v>2377</v>
      </c>
      <c r="C457" s="215" t="s">
        <v>2303</v>
      </c>
      <c r="D457" s="215">
        <v>597</v>
      </c>
      <c r="E457" s="215"/>
      <c r="F457" s="215" t="s">
        <v>2277</v>
      </c>
      <c r="G457" s="215" t="s">
        <v>1550</v>
      </c>
      <c r="H457" s="204">
        <v>4</v>
      </c>
      <c r="I457" s="204"/>
      <c r="J457" s="204" t="s">
        <v>2329</v>
      </c>
    </row>
    <row r="458" spans="1:11" s="206" customFormat="1">
      <c r="A458" s="204"/>
      <c r="B458" s="205" t="s">
        <v>2378</v>
      </c>
      <c r="C458" s="215" t="s">
        <v>2304</v>
      </c>
      <c r="D458" s="215">
        <v>2150</v>
      </c>
      <c r="E458" s="215"/>
      <c r="F458" s="215" t="s">
        <v>2277</v>
      </c>
      <c r="G458" s="215" t="s">
        <v>1077</v>
      </c>
      <c r="H458" s="204">
        <v>3</v>
      </c>
      <c r="I458" s="204"/>
      <c r="J458" s="204" t="s">
        <v>2329</v>
      </c>
    </row>
    <row r="459" spans="1:11" s="206" customFormat="1">
      <c r="A459" s="204"/>
      <c r="B459" s="205" t="s">
        <v>2391</v>
      </c>
      <c r="C459" s="215" t="s">
        <v>2305</v>
      </c>
      <c r="D459" s="215">
        <v>53100</v>
      </c>
      <c r="E459" s="215"/>
      <c r="F459" s="215" t="s">
        <v>2277</v>
      </c>
      <c r="G459" s="215" t="s">
        <v>1550</v>
      </c>
      <c r="H459" s="204">
        <f>H443</f>
        <v>10</v>
      </c>
      <c r="I459" s="204"/>
      <c r="J459" s="204"/>
    </row>
    <row r="460" spans="1:11" s="209" customFormat="1">
      <c r="A460" s="207"/>
      <c r="B460" s="208" t="s">
        <v>2382</v>
      </c>
      <c r="C460" s="227" t="s">
        <v>2306</v>
      </c>
      <c r="D460" s="227"/>
      <c r="E460" s="227"/>
      <c r="F460" s="227"/>
      <c r="G460" s="227" t="s">
        <v>2237</v>
      </c>
      <c r="H460" s="207">
        <v>200</v>
      </c>
      <c r="I460" s="207"/>
      <c r="J460" s="207"/>
      <c r="K460" s="228">
        <f>H422*4+H424*4+H430*2+H443*3+H448*3+H456*3+H458*3+H429*3</f>
        <v>183</v>
      </c>
    </row>
    <row r="461" spans="1:11" s="206" customFormat="1">
      <c r="A461" s="204"/>
      <c r="B461" s="205" t="s">
        <v>2383</v>
      </c>
      <c r="C461" s="215" t="s">
        <v>2307</v>
      </c>
      <c r="D461" s="215" t="s">
        <v>2308</v>
      </c>
      <c r="E461" s="215" t="s">
        <v>2309</v>
      </c>
      <c r="F461" s="215" t="s">
        <v>2310</v>
      </c>
      <c r="G461" s="215" t="s">
        <v>1550</v>
      </c>
      <c r="H461" s="210">
        <f>H460</f>
        <v>200</v>
      </c>
      <c r="I461" s="204"/>
      <c r="J461" s="204" t="s">
        <v>2239</v>
      </c>
      <c r="K461" s="220"/>
    </row>
    <row r="462" spans="1:11" s="206" customFormat="1">
      <c r="A462" s="204"/>
      <c r="B462" s="205" t="s">
        <v>2384</v>
      </c>
      <c r="C462" s="215" t="s">
        <v>2311</v>
      </c>
      <c r="D462" s="215" t="s">
        <v>2338</v>
      </c>
      <c r="E462" s="215" t="s">
        <v>2339</v>
      </c>
      <c r="F462" s="215" t="s">
        <v>2310</v>
      </c>
      <c r="G462" s="215" t="s">
        <v>1550</v>
      </c>
      <c r="H462" s="210">
        <f>H460</f>
        <v>200</v>
      </c>
      <c r="I462" s="204"/>
      <c r="J462" s="204" t="s">
        <v>2239</v>
      </c>
      <c r="K462" s="230"/>
    </row>
    <row r="463" spans="1:11" s="209" customFormat="1">
      <c r="A463" s="207"/>
      <c r="B463" s="208" t="s">
        <v>2385</v>
      </c>
      <c r="C463" s="227" t="s">
        <v>2312</v>
      </c>
      <c r="D463" s="227"/>
      <c r="E463" s="227"/>
      <c r="F463" s="227"/>
      <c r="G463" s="227" t="s">
        <v>2237</v>
      </c>
      <c r="H463" s="207">
        <f>K463</f>
        <v>240</v>
      </c>
      <c r="I463" s="207"/>
      <c r="J463" s="207"/>
      <c r="K463" s="229">
        <f>H446*4</f>
        <v>240</v>
      </c>
    </row>
    <row r="464" spans="1:11" s="206" customFormat="1">
      <c r="A464" s="204"/>
      <c r="B464" s="205" t="s">
        <v>2392</v>
      </c>
      <c r="C464" s="215" t="s">
        <v>2313</v>
      </c>
      <c r="D464" s="215" t="s">
        <v>2314</v>
      </c>
      <c r="E464" s="215" t="s">
        <v>2315</v>
      </c>
      <c r="F464" s="215" t="s">
        <v>2310</v>
      </c>
      <c r="G464" s="215" t="s">
        <v>1550</v>
      </c>
      <c r="H464" s="210">
        <f>H463</f>
        <v>240</v>
      </c>
      <c r="I464" s="204"/>
      <c r="J464" s="204" t="s">
        <v>2239</v>
      </c>
    </row>
    <row r="465" spans="1:10" s="206" customFormat="1">
      <c r="A465" s="204"/>
      <c r="B465" s="205" t="s">
        <v>2393</v>
      </c>
      <c r="C465" s="215" t="s">
        <v>2311</v>
      </c>
      <c r="D465" s="215" t="s">
        <v>2338</v>
      </c>
      <c r="E465" s="215" t="s">
        <v>2339</v>
      </c>
      <c r="F465" s="215" t="s">
        <v>2310</v>
      </c>
      <c r="G465" s="215" t="s">
        <v>1550</v>
      </c>
      <c r="H465" s="210">
        <f>H463</f>
        <v>240</v>
      </c>
      <c r="I465" s="204"/>
      <c r="J465" s="204" t="s">
        <v>2239</v>
      </c>
    </row>
    <row r="466" spans="1:10" s="206" customFormat="1">
      <c r="A466" s="204"/>
      <c r="B466" s="205" t="s">
        <v>2386</v>
      </c>
      <c r="C466" s="215" t="s">
        <v>2319</v>
      </c>
      <c r="D466" s="215" t="s">
        <v>2320</v>
      </c>
      <c r="E466" s="215"/>
      <c r="F466" s="215" t="s">
        <v>2318</v>
      </c>
      <c r="G466" s="215" t="s">
        <v>2321</v>
      </c>
      <c r="H466" s="204">
        <v>4</v>
      </c>
      <c r="I466" s="204"/>
      <c r="J466" s="204" t="s">
        <v>2322</v>
      </c>
    </row>
    <row r="467" spans="1:10" s="206" customFormat="1">
      <c r="A467" s="204"/>
      <c r="B467" s="205" t="s">
        <v>2387</v>
      </c>
      <c r="C467" s="215" t="s">
        <v>2316</v>
      </c>
      <c r="D467" s="215" t="s">
        <v>2317</v>
      </c>
      <c r="E467" s="215"/>
      <c r="F467" s="215" t="s">
        <v>2318</v>
      </c>
      <c r="G467" s="215" t="s">
        <v>2321</v>
      </c>
      <c r="H467" s="204">
        <v>7</v>
      </c>
      <c r="I467" s="204"/>
      <c r="J467" s="204" t="s">
        <v>2406</v>
      </c>
    </row>
    <row r="468" spans="1:10" s="206" customFormat="1">
      <c r="A468" s="204"/>
      <c r="B468" s="205" t="s">
        <v>2396</v>
      </c>
      <c r="C468" s="215" t="s">
        <v>2324</v>
      </c>
      <c r="D468" s="215" t="s">
        <v>2325</v>
      </c>
      <c r="E468" s="215"/>
      <c r="F468" s="215" t="s">
        <v>2318</v>
      </c>
      <c r="G468" s="215" t="s">
        <v>2321</v>
      </c>
      <c r="H468" s="204">
        <v>4</v>
      </c>
      <c r="I468" s="204"/>
      <c r="J468" s="204" t="s">
        <v>2323</v>
      </c>
    </row>
    <row r="469" spans="1:10" s="203" customFormat="1">
      <c r="A469" s="200"/>
      <c r="B469" s="201"/>
      <c r="C469" s="200"/>
      <c r="D469" s="202" t="s">
        <v>641</v>
      </c>
      <c r="E469" s="200"/>
      <c r="F469" s="200"/>
      <c r="G469" s="200"/>
      <c r="H469" s="200"/>
      <c r="I469" s="200"/>
      <c r="J469" s="200"/>
    </row>
    <row r="470" spans="1:10" s="206" customFormat="1" ht="43.5">
      <c r="A470" s="204" t="s">
        <v>2230</v>
      </c>
      <c r="B470" s="205" t="s">
        <v>2388</v>
      </c>
      <c r="C470" s="204" t="s">
        <v>2342</v>
      </c>
      <c r="D470" s="204" t="s">
        <v>2231</v>
      </c>
      <c r="E470" s="204"/>
      <c r="F470" s="204" t="s">
        <v>2232</v>
      </c>
      <c r="G470" s="204" t="s">
        <v>1550</v>
      </c>
      <c r="H470" s="204">
        <v>2</v>
      </c>
      <c r="I470" s="204"/>
      <c r="J470" s="204"/>
    </row>
    <row r="471" spans="1:10" s="206" customFormat="1">
      <c r="A471" s="204"/>
      <c r="B471" s="205" t="s">
        <v>2389</v>
      </c>
      <c r="C471" s="204" t="s">
        <v>2233</v>
      </c>
      <c r="D471" s="204" t="s">
        <v>2234</v>
      </c>
      <c r="E471" s="204"/>
      <c r="F471" s="204" t="s">
        <v>2235</v>
      </c>
      <c r="G471" s="204" t="s">
        <v>1550</v>
      </c>
      <c r="H471" s="204">
        <v>2</v>
      </c>
      <c r="I471" s="204"/>
      <c r="J471" s="204"/>
    </row>
    <row r="472" spans="1:10" s="209" customFormat="1">
      <c r="A472" s="207" t="s">
        <v>2118</v>
      </c>
      <c r="B472" s="208" t="s">
        <v>2401</v>
      </c>
      <c r="C472" s="207" t="s">
        <v>2236</v>
      </c>
      <c r="D472" s="207"/>
      <c r="E472" s="207"/>
      <c r="F472" s="207"/>
      <c r="G472" s="207" t="s">
        <v>2237</v>
      </c>
      <c r="H472" s="207">
        <v>6</v>
      </c>
      <c r="I472" s="207"/>
      <c r="J472" s="207" t="s">
        <v>2329</v>
      </c>
    </row>
    <row r="473" spans="1:10" s="206" customFormat="1" ht="57.75">
      <c r="A473" s="322"/>
      <c r="B473" s="323" t="s">
        <v>2345</v>
      </c>
      <c r="C473" s="322" t="s">
        <v>2346</v>
      </c>
      <c r="D473" s="322" t="s">
        <v>2238</v>
      </c>
      <c r="E473" s="322"/>
      <c r="F473" s="322" t="s">
        <v>2232</v>
      </c>
      <c r="G473" s="322" t="s">
        <v>1550</v>
      </c>
      <c r="H473" s="322">
        <v>6</v>
      </c>
      <c r="I473" s="204"/>
      <c r="J473" s="204"/>
    </row>
    <row r="474" spans="1:10" s="206" customFormat="1" ht="28.5">
      <c r="A474" s="322"/>
      <c r="B474" s="323" t="s">
        <v>2347</v>
      </c>
      <c r="C474" s="322" t="s">
        <v>2240</v>
      </c>
      <c r="D474" s="322" t="s">
        <v>2241</v>
      </c>
      <c r="E474" s="322"/>
      <c r="F474" s="322" t="s">
        <v>2232</v>
      </c>
      <c r="G474" s="322" t="s">
        <v>1550</v>
      </c>
      <c r="H474" s="322">
        <v>6</v>
      </c>
      <c r="I474" s="204"/>
      <c r="J474" s="204"/>
    </row>
    <row r="475" spans="1:10" s="206" customFormat="1">
      <c r="A475" s="322"/>
      <c r="B475" s="323" t="s">
        <v>2348</v>
      </c>
      <c r="C475" s="322" t="s">
        <v>2233</v>
      </c>
      <c r="D475" s="322" t="s">
        <v>2234</v>
      </c>
      <c r="E475" s="322"/>
      <c r="F475" s="322" t="s">
        <v>2235</v>
      </c>
      <c r="G475" s="322" t="s">
        <v>1550</v>
      </c>
      <c r="H475" s="322">
        <v>6</v>
      </c>
      <c r="I475" s="204"/>
      <c r="J475" s="204"/>
    </row>
    <row r="476" spans="1:10" s="206" customFormat="1">
      <c r="A476" s="204" t="s">
        <v>2120</v>
      </c>
      <c r="B476" s="205" t="s">
        <v>2349</v>
      </c>
      <c r="C476" s="204" t="s">
        <v>2350</v>
      </c>
      <c r="D476" s="204" t="s">
        <v>2242</v>
      </c>
      <c r="E476" s="204"/>
      <c r="F476" s="204" t="s">
        <v>2243</v>
      </c>
      <c r="G476" s="204" t="s">
        <v>1550</v>
      </c>
      <c r="H476" s="204">
        <v>4</v>
      </c>
      <c r="I476" s="204"/>
      <c r="J476" s="204"/>
    </row>
    <row r="477" spans="1:10" s="206" customFormat="1">
      <c r="A477" s="204" t="s">
        <v>2244</v>
      </c>
      <c r="B477" s="205" t="s">
        <v>2351</v>
      </c>
      <c r="C477" s="204" t="s">
        <v>2245</v>
      </c>
      <c r="D477" s="204" t="s">
        <v>2246</v>
      </c>
      <c r="E477" s="204"/>
      <c r="F477" s="204" t="s">
        <v>2247</v>
      </c>
      <c r="G477" s="204" t="s">
        <v>1550</v>
      </c>
      <c r="H477" s="204">
        <v>4</v>
      </c>
      <c r="I477" s="204"/>
      <c r="J477" s="204"/>
    </row>
    <row r="478" spans="1:10" s="206" customFormat="1">
      <c r="A478" s="204"/>
      <c r="B478" s="205" t="s">
        <v>2352</v>
      </c>
      <c r="C478" s="204" t="s">
        <v>2248</v>
      </c>
      <c r="D478" s="204" t="s">
        <v>2328</v>
      </c>
      <c r="E478" s="204"/>
      <c r="F478" s="204" t="s">
        <v>2247</v>
      </c>
      <c r="G478" s="204" t="s">
        <v>1550</v>
      </c>
      <c r="H478" s="204">
        <v>2</v>
      </c>
      <c r="I478" s="204"/>
      <c r="J478" s="204"/>
    </row>
    <row r="479" spans="1:10" s="209" customFormat="1">
      <c r="A479" s="207" t="s">
        <v>2251</v>
      </c>
      <c r="B479" s="208" t="s">
        <v>2353</v>
      </c>
      <c r="C479" s="207" t="s">
        <v>2252</v>
      </c>
      <c r="D479" s="207"/>
      <c r="E479" s="207"/>
      <c r="F479" s="207"/>
      <c r="G479" s="207" t="s">
        <v>2237</v>
      </c>
      <c r="H479" s="207">
        <v>2</v>
      </c>
      <c r="I479" s="207"/>
      <c r="J479" s="207"/>
    </row>
    <row r="480" spans="1:10" s="206" customFormat="1">
      <c r="A480" s="204"/>
      <c r="B480" s="208" t="s">
        <v>2398</v>
      </c>
      <c r="C480" s="204" t="s">
        <v>2327</v>
      </c>
      <c r="D480" s="204" t="s">
        <v>2253</v>
      </c>
      <c r="E480" s="204"/>
      <c r="F480" s="204" t="s">
        <v>2254</v>
      </c>
      <c r="G480" s="204" t="s">
        <v>1550</v>
      </c>
      <c r="H480" s="204">
        <v>2</v>
      </c>
      <c r="I480" s="204"/>
      <c r="J480" s="204"/>
    </row>
    <row r="481" spans="1:10" s="209" customFormat="1">
      <c r="A481" s="207" t="s">
        <v>2255</v>
      </c>
      <c r="B481" s="208" t="s">
        <v>2354</v>
      </c>
      <c r="C481" s="207" t="s">
        <v>2256</v>
      </c>
      <c r="D481" s="207"/>
      <c r="E481" s="207"/>
      <c r="F481" s="207"/>
      <c r="G481" s="207" t="s">
        <v>2237</v>
      </c>
      <c r="H481" s="207">
        <v>6</v>
      </c>
      <c r="I481" s="207"/>
      <c r="J481" s="207"/>
    </row>
    <row r="482" spans="1:10" s="206" customFormat="1">
      <c r="A482" s="204"/>
      <c r="B482" s="208" t="s">
        <v>2355</v>
      </c>
      <c r="C482" s="204" t="s">
        <v>2327</v>
      </c>
      <c r="D482" s="204" t="s">
        <v>2253</v>
      </c>
      <c r="E482" s="204"/>
      <c r="F482" s="204" t="s">
        <v>2254</v>
      </c>
      <c r="G482" s="204" t="s">
        <v>1550</v>
      </c>
      <c r="H482" s="204">
        <v>12</v>
      </c>
      <c r="I482" s="204"/>
      <c r="J482" s="204"/>
    </row>
    <row r="483" spans="1:10" s="206" customFormat="1">
      <c r="A483" s="204"/>
      <c r="B483" s="208" t="s">
        <v>2399</v>
      </c>
      <c r="C483" s="204" t="s">
        <v>2359</v>
      </c>
      <c r="D483" s="204" t="s">
        <v>2257</v>
      </c>
      <c r="E483" s="204"/>
      <c r="F483" s="204" t="s">
        <v>2258</v>
      </c>
      <c r="G483" s="204" t="s">
        <v>1550</v>
      </c>
      <c r="H483" s="204">
        <v>6</v>
      </c>
      <c r="I483" s="204"/>
      <c r="J483" s="204"/>
    </row>
    <row r="484" spans="1:10" s="209" customFormat="1">
      <c r="A484" s="207" t="s">
        <v>2262</v>
      </c>
      <c r="B484" s="208" t="s">
        <v>2356</v>
      </c>
      <c r="C484" s="207" t="s">
        <v>2263</v>
      </c>
      <c r="D484" s="207"/>
      <c r="E484" s="207"/>
      <c r="F484" s="207"/>
      <c r="G484" s="207" t="s">
        <v>2237</v>
      </c>
      <c r="H484" s="207">
        <v>2</v>
      </c>
      <c r="I484" s="207"/>
      <c r="J484" s="207"/>
    </row>
    <row r="485" spans="1:10" s="206" customFormat="1">
      <c r="A485" s="204"/>
      <c r="B485" s="208" t="s">
        <v>2357</v>
      </c>
      <c r="C485" s="204" t="s">
        <v>2327</v>
      </c>
      <c r="D485" s="204" t="s">
        <v>2253</v>
      </c>
      <c r="E485" s="204"/>
      <c r="F485" s="204" t="s">
        <v>2254</v>
      </c>
      <c r="G485" s="204" t="s">
        <v>1550</v>
      </c>
      <c r="H485" s="204">
        <v>2</v>
      </c>
      <c r="I485" s="204"/>
      <c r="J485" s="204"/>
    </row>
    <row r="486" spans="1:10" s="206" customFormat="1">
      <c r="A486" s="204"/>
      <c r="B486" s="205"/>
      <c r="C486" s="214" t="s">
        <v>2264</v>
      </c>
      <c r="D486" s="204"/>
      <c r="E486" s="204"/>
      <c r="F486" s="204"/>
      <c r="G486" s="204"/>
      <c r="H486" s="204"/>
      <c r="I486" s="204"/>
      <c r="J486" s="204"/>
    </row>
    <row r="487" spans="1:10" s="206" customFormat="1">
      <c r="A487" s="204"/>
      <c r="B487" s="205" t="s">
        <v>2388</v>
      </c>
      <c r="C487" s="215" t="s">
        <v>2265</v>
      </c>
      <c r="D487" s="215" t="s">
        <v>1113</v>
      </c>
      <c r="E487" s="204"/>
      <c r="F487" s="204" t="s">
        <v>2266</v>
      </c>
      <c r="G487" s="204" t="s">
        <v>1077</v>
      </c>
      <c r="H487" s="216">
        <f>'7'!S38</f>
        <v>1005</v>
      </c>
      <c r="I487" s="204"/>
      <c r="J487" s="204"/>
    </row>
    <row r="488" spans="1:10" s="206" customFormat="1">
      <c r="A488" s="204"/>
      <c r="B488" s="205" t="s">
        <v>2343</v>
      </c>
      <c r="C488" s="215" t="s">
        <v>2267</v>
      </c>
      <c r="D488" s="215" t="s">
        <v>20</v>
      </c>
      <c r="E488" s="204"/>
      <c r="F488" s="204" t="s">
        <v>2268</v>
      </c>
      <c r="G488" s="204" t="s">
        <v>1077</v>
      </c>
      <c r="H488" s="216">
        <f>'7'!S39</f>
        <v>400</v>
      </c>
      <c r="I488" s="204"/>
      <c r="J488" s="204"/>
    </row>
    <row r="489" spans="1:10" s="206" customFormat="1">
      <c r="A489" s="204"/>
      <c r="B489" s="205" t="s">
        <v>2349</v>
      </c>
      <c r="C489" s="215" t="s">
        <v>2269</v>
      </c>
      <c r="D489" s="215" t="s">
        <v>1595</v>
      </c>
      <c r="E489" s="204"/>
      <c r="F489" s="217" t="s">
        <v>2270</v>
      </c>
      <c r="G489" s="204" t="s">
        <v>1077</v>
      </c>
      <c r="H489" s="216">
        <f>'7'!S40</f>
        <v>15</v>
      </c>
      <c r="I489" s="204"/>
      <c r="J489" s="204"/>
    </row>
    <row r="490" spans="1:10" s="206" customFormat="1">
      <c r="A490" s="204"/>
      <c r="B490" s="205"/>
      <c r="C490" s="214" t="s">
        <v>2271</v>
      </c>
      <c r="D490" s="204"/>
      <c r="E490" s="204"/>
      <c r="F490" s="204"/>
      <c r="G490" s="218"/>
      <c r="H490" s="204"/>
      <c r="I490" s="204"/>
      <c r="J490" s="204"/>
    </row>
    <row r="491" spans="1:10" s="206" customFormat="1">
      <c r="A491" s="204"/>
      <c r="B491" s="205" t="s">
        <v>2368</v>
      </c>
      <c r="C491" s="215" t="s">
        <v>2272</v>
      </c>
      <c r="D491" s="215" t="s">
        <v>2273</v>
      </c>
      <c r="E491" s="215"/>
      <c r="F491" s="215" t="s">
        <v>2274</v>
      </c>
      <c r="G491" s="215" t="s">
        <v>1550</v>
      </c>
      <c r="H491" s="204">
        <f>H479+H481+H484</f>
        <v>10</v>
      </c>
      <c r="I491" s="204"/>
      <c r="J491" s="204"/>
    </row>
    <row r="492" spans="1:10" s="206" customFormat="1">
      <c r="A492" s="204"/>
      <c r="B492" s="205" t="s">
        <v>2351</v>
      </c>
      <c r="C492" s="215" t="s">
        <v>2275</v>
      </c>
      <c r="D492" s="215" t="s">
        <v>2276</v>
      </c>
      <c r="E492" s="215"/>
      <c r="F492" s="215" t="s">
        <v>2277</v>
      </c>
      <c r="G492" s="215" t="s">
        <v>1550</v>
      </c>
      <c r="H492" s="204">
        <f>H491</f>
        <v>10</v>
      </c>
      <c r="I492" s="204"/>
      <c r="J492" s="204"/>
    </row>
    <row r="493" spans="1:10" s="206" customFormat="1">
      <c r="A493" s="204"/>
      <c r="B493" s="205" t="s">
        <v>2390</v>
      </c>
      <c r="C493" s="215" t="s">
        <v>2278</v>
      </c>
      <c r="D493" s="215" t="s">
        <v>2279</v>
      </c>
      <c r="E493" s="215"/>
      <c r="F493" s="215" t="s">
        <v>2280</v>
      </c>
      <c r="G493" s="215" t="s">
        <v>1550</v>
      </c>
      <c r="H493" s="204">
        <f>H491</f>
        <v>10</v>
      </c>
      <c r="I493" s="204"/>
      <c r="J493" s="204"/>
    </row>
    <row r="494" spans="1:10" s="206" customFormat="1" ht="28.5">
      <c r="A494" s="204"/>
      <c r="B494" s="205" t="s">
        <v>2354</v>
      </c>
      <c r="C494" s="215" t="s">
        <v>2281</v>
      </c>
      <c r="D494" s="215">
        <v>91920</v>
      </c>
      <c r="E494" s="215"/>
      <c r="F494" s="204" t="s">
        <v>2277</v>
      </c>
      <c r="G494" s="215" t="s">
        <v>1077</v>
      </c>
      <c r="H494" s="204">
        <v>60</v>
      </c>
      <c r="I494" s="204"/>
      <c r="J494" s="204" t="s">
        <v>2329</v>
      </c>
    </row>
    <row r="495" spans="1:10" s="206" customFormat="1">
      <c r="A495" s="204"/>
      <c r="B495" s="205" t="s">
        <v>2356</v>
      </c>
      <c r="C495" s="215" t="s">
        <v>2282</v>
      </c>
      <c r="D495" s="215" t="s">
        <v>2283</v>
      </c>
      <c r="E495" s="215"/>
      <c r="F495" s="215"/>
      <c r="G495" s="215" t="s">
        <v>1550</v>
      </c>
      <c r="H495" s="204">
        <v>200</v>
      </c>
      <c r="I495" s="204"/>
      <c r="J495" s="204"/>
    </row>
    <row r="496" spans="1:10" s="206" customFormat="1" ht="28.5">
      <c r="A496" s="204"/>
      <c r="B496" s="205" t="s">
        <v>2361</v>
      </c>
      <c r="C496" s="215" t="s">
        <v>2284</v>
      </c>
      <c r="D496" s="215" t="s">
        <v>2285</v>
      </c>
      <c r="E496" s="215">
        <v>1786</v>
      </c>
      <c r="F496" s="215" t="s">
        <v>2277</v>
      </c>
      <c r="G496" s="215" t="s">
        <v>1550</v>
      </c>
      <c r="H496" s="204">
        <v>24</v>
      </c>
      <c r="I496" s="204"/>
      <c r="J496" s="204" t="s">
        <v>2329</v>
      </c>
    </row>
    <row r="497" spans="1:11" s="206" customFormat="1">
      <c r="A497" s="204"/>
      <c r="B497" s="205" t="s">
        <v>2365</v>
      </c>
      <c r="C497" s="215" t="s">
        <v>2286</v>
      </c>
      <c r="D497" s="215" t="s">
        <v>2287</v>
      </c>
      <c r="E497" s="215">
        <v>1745</v>
      </c>
      <c r="F497" s="215" t="s">
        <v>2277</v>
      </c>
      <c r="G497" s="215" t="s">
        <v>1550</v>
      </c>
      <c r="H497" s="204">
        <v>6</v>
      </c>
      <c r="I497" s="204"/>
      <c r="J497" s="204" t="s">
        <v>2329</v>
      </c>
    </row>
    <row r="498" spans="1:11" s="206" customFormat="1">
      <c r="A498" s="204"/>
      <c r="B498" s="205" t="s">
        <v>2369</v>
      </c>
      <c r="C498" s="215" t="s">
        <v>2288</v>
      </c>
      <c r="D498" s="215" t="s">
        <v>2289</v>
      </c>
      <c r="E498" s="215">
        <v>1761</v>
      </c>
      <c r="F498" s="215" t="s">
        <v>2277</v>
      </c>
      <c r="G498" s="215" t="s">
        <v>1550</v>
      </c>
      <c r="H498" s="204">
        <v>26</v>
      </c>
      <c r="I498" s="204"/>
      <c r="J498" s="204" t="s">
        <v>2329</v>
      </c>
    </row>
    <row r="499" spans="1:11" s="206" customFormat="1">
      <c r="A499" s="204"/>
      <c r="B499" s="205" t="s">
        <v>2370</v>
      </c>
      <c r="C499" s="215" t="s">
        <v>2290</v>
      </c>
      <c r="D499" s="215" t="s">
        <v>2291</v>
      </c>
      <c r="E499" s="215">
        <v>1776</v>
      </c>
      <c r="F499" s="215" t="s">
        <v>2277</v>
      </c>
      <c r="G499" s="215" t="s">
        <v>1550</v>
      </c>
      <c r="H499" s="204">
        <v>4</v>
      </c>
      <c r="I499" s="204"/>
      <c r="J499" s="204" t="s">
        <v>2329</v>
      </c>
    </row>
    <row r="500" spans="1:11" s="206" customFormat="1">
      <c r="A500" s="204"/>
      <c r="B500" s="205" t="s">
        <v>2371</v>
      </c>
      <c r="C500" s="215" t="s">
        <v>2292</v>
      </c>
      <c r="D500" s="215" t="s">
        <v>2293</v>
      </c>
      <c r="E500" s="215">
        <v>833</v>
      </c>
      <c r="F500" s="215" t="s">
        <v>2277</v>
      </c>
      <c r="G500" s="215" t="s">
        <v>1550</v>
      </c>
      <c r="H500" s="204">
        <v>4</v>
      </c>
      <c r="I500" s="204"/>
      <c r="J500" s="204" t="s">
        <v>2329</v>
      </c>
    </row>
    <row r="501" spans="1:11" s="206" customFormat="1">
      <c r="A501" s="204"/>
      <c r="B501" s="205" t="s">
        <v>2372</v>
      </c>
      <c r="C501" s="215" t="s">
        <v>2294</v>
      </c>
      <c r="D501" s="215" t="s">
        <v>2295</v>
      </c>
      <c r="E501" s="215">
        <v>887</v>
      </c>
      <c r="F501" s="215" t="s">
        <v>2277</v>
      </c>
      <c r="G501" s="215" t="s">
        <v>1550</v>
      </c>
      <c r="H501" s="204">
        <v>4</v>
      </c>
      <c r="I501" s="204"/>
      <c r="J501" s="204" t="s">
        <v>2329</v>
      </c>
    </row>
    <row r="502" spans="1:11" s="206" customFormat="1">
      <c r="A502" s="204"/>
      <c r="B502" s="205" t="s">
        <v>2374</v>
      </c>
      <c r="C502" s="215" t="s">
        <v>2298</v>
      </c>
      <c r="D502" s="215" t="s">
        <v>2299</v>
      </c>
      <c r="E502" s="215">
        <v>7714</v>
      </c>
      <c r="F502" s="215" t="s">
        <v>2277</v>
      </c>
      <c r="G502" s="215" t="s">
        <v>1550</v>
      </c>
      <c r="H502" s="204">
        <v>48</v>
      </c>
      <c r="I502" s="204"/>
      <c r="J502" s="204" t="s">
        <v>2329</v>
      </c>
    </row>
    <row r="503" spans="1:11" s="206" customFormat="1">
      <c r="A503" s="204"/>
      <c r="B503" s="205" t="s">
        <v>2375</v>
      </c>
      <c r="C503" s="215" t="s">
        <v>2300</v>
      </c>
      <c r="D503" s="215" t="s">
        <v>2301</v>
      </c>
      <c r="E503" s="215">
        <v>874</v>
      </c>
      <c r="F503" s="215" t="s">
        <v>2277</v>
      </c>
      <c r="G503" s="215" t="s">
        <v>1550</v>
      </c>
      <c r="H503" s="204">
        <v>6</v>
      </c>
      <c r="I503" s="204"/>
      <c r="J503" s="204" t="s">
        <v>2329</v>
      </c>
    </row>
    <row r="504" spans="1:11" s="206" customFormat="1" ht="28.5">
      <c r="A504" s="204"/>
      <c r="B504" s="205" t="s">
        <v>2376</v>
      </c>
      <c r="C504" s="215" t="s">
        <v>2302</v>
      </c>
      <c r="D504" s="215">
        <v>351</v>
      </c>
      <c r="E504" s="215"/>
      <c r="F504" s="215" t="s">
        <v>2277</v>
      </c>
      <c r="G504" s="215" t="s">
        <v>1550</v>
      </c>
      <c r="H504" s="204">
        <v>8</v>
      </c>
      <c r="I504" s="204"/>
      <c r="J504" s="204" t="s">
        <v>2329</v>
      </c>
    </row>
    <row r="505" spans="1:11" s="206" customFormat="1">
      <c r="A505" s="204"/>
      <c r="B505" s="205" t="s">
        <v>2377</v>
      </c>
      <c r="C505" s="215" t="s">
        <v>2303</v>
      </c>
      <c r="D505" s="215">
        <v>597</v>
      </c>
      <c r="E505" s="215"/>
      <c r="F505" s="215" t="s">
        <v>2277</v>
      </c>
      <c r="G505" s="215" t="s">
        <v>1550</v>
      </c>
      <c r="H505" s="204">
        <v>4</v>
      </c>
      <c r="I505" s="204"/>
      <c r="J505" s="204" t="s">
        <v>2329</v>
      </c>
    </row>
    <row r="506" spans="1:11" s="206" customFormat="1">
      <c r="A506" s="204"/>
      <c r="B506" s="205" t="s">
        <v>2378</v>
      </c>
      <c r="C506" s="215" t="s">
        <v>2304</v>
      </c>
      <c r="D506" s="215">
        <v>2150</v>
      </c>
      <c r="E506" s="215"/>
      <c r="F506" s="215" t="s">
        <v>2277</v>
      </c>
      <c r="G506" s="215" t="s">
        <v>1077</v>
      </c>
      <c r="H506" s="204">
        <v>3</v>
      </c>
      <c r="I506" s="204"/>
      <c r="J506" s="204" t="s">
        <v>2329</v>
      </c>
    </row>
    <row r="507" spans="1:11" s="206" customFormat="1">
      <c r="A507" s="204"/>
      <c r="B507" s="205" t="s">
        <v>2391</v>
      </c>
      <c r="C507" s="215" t="s">
        <v>2305</v>
      </c>
      <c r="D507" s="215">
        <v>53100</v>
      </c>
      <c r="E507" s="215"/>
      <c r="F507" s="215" t="s">
        <v>2277</v>
      </c>
      <c r="G507" s="215" t="s">
        <v>1550</v>
      </c>
      <c r="H507" s="204">
        <f>H491</f>
        <v>10</v>
      </c>
      <c r="I507" s="204"/>
      <c r="J507" s="204"/>
    </row>
    <row r="508" spans="1:11" s="209" customFormat="1">
      <c r="A508" s="207"/>
      <c r="B508" s="208" t="s">
        <v>2382</v>
      </c>
      <c r="C508" s="227" t="s">
        <v>2306</v>
      </c>
      <c r="D508" s="227"/>
      <c r="E508" s="227"/>
      <c r="F508" s="227"/>
      <c r="G508" s="227" t="s">
        <v>2237</v>
      </c>
      <c r="H508" s="207">
        <v>200</v>
      </c>
      <c r="I508" s="207"/>
      <c r="J508" s="207"/>
      <c r="K508" s="228">
        <f>H470*4+H472*4+H478*2+H491*3+H496*3+H504*3+H506*3+H477*3</f>
        <v>183</v>
      </c>
    </row>
    <row r="509" spans="1:11" s="206" customFormat="1">
      <c r="A509" s="204"/>
      <c r="B509" s="208" t="s">
        <v>2383</v>
      </c>
      <c r="C509" s="215" t="s">
        <v>2307</v>
      </c>
      <c r="D509" s="215" t="s">
        <v>2308</v>
      </c>
      <c r="E509" s="215" t="s">
        <v>2309</v>
      </c>
      <c r="F509" s="215" t="s">
        <v>2310</v>
      </c>
      <c r="G509" s="215" t="s">
        <v>1550</v>
      </c>
      <c r="H509" s="210">
        <f>H508</f>
        <v>200</v>
      </c>
      <c r="I509" s="204"/>
      <c r="J509" s="204" t="s">
        <v>2239</v>
      </c>
      <c r="K509" s="220"/>
    </row>
    <row r="510" spans="1:11" s="206" customFormat="1">
      <c r="A510" s="204"/>
      <c r="B510" s="208" t="s">
        <v>2384</v>
      </c>
      <c r="C510" s="215" t="s">
        <v>2311</v>
      </c>
      <c r="D510" s="215" t="s">
        <v>2338</v>
      </c>
      <c r="E510" s="215" t="s">
        <v>2339</v>
      </c>
      <c r="F510" s="215" t="s">
        <v>2310</v>
      </c>
      <c r="G510" s="215" t="s">
        <v>1550</v>
      </c>
      <c r="H510" s="210">
        <f>H508</f>
        <v>200</v>
      </c>
      <c r="I510" s="204"/>
      <c r="J510" s="204" t="s">
        <v>2239</v>
      </c>
      <c r="K510" s="230"/>
    </row>
    <row r="511" spans="1:11" s="209" customFormat="1">
      <c r="A511" s="207"/>
      <c r="B511" s="208" t="s">
        <v>2385</v>
      </c>
      <c r="C511" s="227" t="s">
        <v>2312</v>
      </c>
      <c r="D511" s="227"/>
      <c r="E511" s="227"/>
      <c r="F511" s="227"/>
      <c r="G511" s="227" t="s">
        <v>2237</v>
      </c>
      <c r="H511" s="207">
        <f>K511</f>
        <v>240</v>
      </c>
      <c r="I511" s="207"/>
      <c r="J511" s="207"/>
      <c r="K511" s="229">
        <f>H494*4</f>
        <v>240</v>
      </c>
    </row>
    <row r="512" spans="1:11" s="206" customFormat="1">
      <c r="A512" s="204"/>
      <c r="B512" s="208" t="s">
        <v>2392</v>
      </c>
      <c r="C512" s="215" t="s">
        <v>2313</v>
      </c>
      <c r="D512" s="215" t="s">
        <v>2314</v>
      </c>
      <c r="E512" s="215" t="s">
        <v>2315</v>
      </c>
      <c r="F512" s="215" t="s">
        <v>2310</v>
      </c>
      <c r="G512" s="215" t="s">
        <v>1550</v>
      </c>
      <c r="H512" s="210">
        <f>H511</f>
        <v>240</v>
      </c>
      <c r="I512" s="204"/>
      <c r="J512" s="204" t="s">
        <v>2239</v>
      </c>
    </row>
    <row r="513" spans="1:10" s="206" customFormat="1">
      <c r="A513" s="204"/>
      <c r="B513" s="208" t="s">
        <v>2393</v>
      </c>
      <c r="C513" s="215" t="s">
        <v>2311</v>
      </c>
      <c r="D513" s="215" t="s">
        <v>2338</v>
      </c>
      <c r="E513" s="215" t="s">
        <v>2339</v>
      </c>
      <c r="F513" s="215" t="s">
        <v>2310</v>
      </c>
      <c r="G513" s="215" t="s">
        <v>1550</v>
      </c>
      <c r="H513" s="210">
        <f>H511</f>
        <v>240</v>
      </c>
      <c r="I513" s="204"/>
      <c r="J513" s="204" t="s">
        <v>2239</v>
      </c>
    </row>
    <row r="514" spans="1:10" s="206" customFormat="1">
      <c r="A514" s="204"/>
      <c r="B514" s="205" t="s">
        <v>2386</v>
      </c>
      <c r="C514" s="215" t="s">
        <v>2319</v>
      </c>
      <c r="D514" s="215" t="s">
        <v>2320</v>
      </c>
      <c r="E514" s="215"/>
      <c r="F514" s="215" t="s">
        <v>2318</v>
      </c>
      <c r="G514" s="215" t="s">
        <v>2321</v>
      </c>
      <c r="H514" s="204">
        <v>4</v>
      </c>
      <c r="I514" s="204"/>
      <c r="J514" s="204" t="s">
        <v>2322</v>
      </c>
    </row>
    <row r="515" spans="1:10" s="206" customFormat="1">
      <c r="A515" s="204"/>
      <c r="B515" s="205" t="s">
        <v>2387</v>
      </c>
      <c r="C515" s="215" t="s">
        <v>2316</v>
      </c>
      <c r="D515" s="215" t="s">
        <v>2317</v>
      </c>
      <c r="E515" s="215"/>
      <c r="F515" s="215" t="s">
        <v>2318</v>
      </c>
      <c r="G515" s="215" t="s">
        <v>2321</v>
      </c>
      <c r="H515" s="204">
        <v>7</v>
      </c>
      <c r="I515" s="204"/>
      <c r="J515" s="204" t="s">
        <v>2406</v>
      </c>
    </row>
    <row r="516" spans="1:10" s="206" customFormat="1">
      <c r="A516" s="204"/>
      <c r="B516" s="205" t="s">
        <v>2396</v>
      </c>
      <c r="C516" s="215" t="s">
        <v>2324</v>
      </c>
      <c r="D516" s="215" t="s">
        <v>2325</v>
      </c>
      <c r="E516" s="215"/>
      <c r="F516" s="215" t="s">
        <v>2318</v>
      </c>
      <c r="G516" s="215" t="s">
        <v>2321</v>
      </c>
      <c r="H516" s="204">
        <v>4</v>
      </c>
      <c r="I516" s="204"/>
      <c r="J516" s="204" t="s">
        <v>2323</v>
      </c>
    </row>
    <row r="517" spans="1:10" s="203" customFormat="1">
      <c r="A517" s="200"/>
      <c r="B517" s="201"/>
      <c r="C517" s="200"/>
      <c r="D517" s="202" t="s">
        <v>674</v>
      </c>
      <c r="E517" s="200"/>
      <c r="F517" s="200"/>
      <c r="G517" s="200"/>
      <c r="H517" s="200"/>
      <c r="I517" s="200"/>
      <c r="J517" s="200"/>
    </row>
    <row r="518" spans="1:10" s="206" customFormat="1" ht="43.5">
      <c r="A518" s="204" t="s">
        <v>2230</v>
      </c>
      <c r="B518" s="205" t="s">
        <v>2388</v>
      </c>
      <c r="C518" s="204" t="s">
        <v>2342</v>
      </c>
      <c r="D518" s="204" t="s">
        <v>2231</v>
      </c>
      <c r="E518" s="204"/>
      <c r="F518" s="204" t="s">
        <v>2232</v>
      </c>
      <c r="G518" s="204" t="s">
        <v>1550</v>
      </c>
      <c r="H518" s="204">
        <v>2</v>
      </c>
      <c r="I518" s="204"/>
      <c r="J518" s="204"/>
    </row>
    <row r="519" spans="1:10" s="206" customFormat="1">
      <c r="A519" s="204"/>
      <c r="B519" s="205" t="s">
        <v>2389</v>
      </c>
      <c r="C519" s="204" t="s">
        <v>2233</v>
      </c>
      <c r="D519" s="204" t="s">
        <v>2234</v>
      </c>
      <c r="E519" s="204"/>
      <c r="F519" s="204" t="s">
        <v>2235</v>
      </c>
      <c r="G519" s="204" t="s">
        <v>1550</v>
      </c>
      <c r="H519" s="204">
        <v>2</v>
      </c>
      <c r="I519" s="204"/>
      <c r="J519" s="204"/>
    </row>
    <row r="520" spans="1:10" s="209" customFormat="1">
      <c r="A520" s="207" t="s">
        <v>2118</v>
      </c>
      <c r="B520" s="208" t="s">
        <v>2401</v>
      </c>
      <c r="C520" s="207" t="s">
        <v>2236</v>
      </c>
      <c r="D520" s="207"/>
      <c r="E520" s="207"/>
      <c r="F520" s="207"/>
      <c r="G520" s="207" t="s">
        <v>2237</v>
      </c>
      <c r="H520" s="207">
        <v>6</v>
      </c>
      <c r="I520" s="207"/>
      <c r="J520" s="207" t="s">
        <v>2329</v>
      </c>
    </row>
    <row r="521" spans="1:10" s="206" customFormat="1" ht="57.75">
      <c r="A521" s="322"/>
      <c r="B521" s="323" t="s">
        <v>2345</v>
      </c>
      <c r="C521" s="322" t="s">
        <v>2346</v>
      </c>
      <c r="D521" s="322" t="s">
        <v>2238</v>
      </c>
      <c r="E521" s="322"/>
      <c r="F521" s="322" t="s">
        <v>2232</v>
      </c>
      <c r="G521" s="322" t="s">
        <v>1550</v>
      </c>
      <c r="H521" s="322">
        <v>6</v>
      </c>
      <c r="I521" s="204"/>
      <c r="J521" s="204"/>
    </row>
    <row r="522" spans="1:10" s="206" customFormat="1" ht="28.5">
      <c r="A522" s="322"/>
      <c r="B522" s="323" t="s">
        <v>2347</v>
      </c>
      <c r="C522" s="322" t="s">
        <v>2240</v>
      </c>
      <c r="D522" s="322" t="s">
        <v>2241</v>
      </c>
      <c r="E522" s="322"/>
      <c r="F522" s="322" t="s">
        <v>2232</v>
      </c>
      <c r="G522" s="322" t="s">
        <v>1550</v>
      </c>
      <c r="H522" s="322">
        <v>6</v>
      </c>
      <c r="I522" s="204"/>
      <c r="J522" s="204"/>
    </row>
    <row r="523" spans="1:10" s="206" customFormat="1">
      <c r="A523" s="322"/>
      <c r="B523" s="323" t="s">
        <v>2348</v>
      </c>
      <c r="C523" s="322" t="s">
        <v>2233</v>
      </c>
      <c r="D523" s="322" t="s">
        <v>2234</v>
      </c>
      <c r="E523" s="322"/>
      <c r="F523" s="322" t="s">
        <v>2235</v>
      </c>
      <c r="G523" s="322" t="s">
        <v>1550</v>
      </c>
      <c r="H523" s="322">
        <v>6</v>
      </c>
      <c r="I523" s="204"/>
      <c r="J523" s="204"/>
    </row>
    <row r="524" spans="1:10" s="206" customFormat="1">
      <c r="A524" s="204" t="s">
        <v>2120</v>
      </c>
      <c r="B524" s="205" t="s">
        <v>2349</v>
      </c>
      <c r="C524" s="204" t="s">
        <v>2350</v>
      </c>
      <c r="D524" s="204" t="s">
        <v>2242</v>
      </c>
      <c r="E524" s="204"/>
      <c r="F524" s="204" t="s">
        <v>2243</v>
      </c>
      <c r="G524" s="204" t="s">
        <v>1550</v>
      </c>
      <c r="H524" s="204">
        <v>4</v>
      </c>
      <c r="I524" s="204"/>
      <c r="J524" s="204"/>
    </row>
    <row r="525" spans="1:10" s="206" customFormat="1">
      <c r="A525" s="204" t="s">
        <v>2244</v>
      </c>
      <c r="B525" s="205" t="s">
        <v>2351</v>
      </c>
      <c r="C525" s="204" t="s">
        <v>2245</v>
      </c>
      <c r="D525" s="204" t="s">
        <v>2246</v>
      </c>
      <c r="E525" s="204"/>
      <c r="F525" s="204" t="s">
        <v>2247</v>
      </c>
      <c r="G525" s="204" t="s">
        <v>1550</v>
      </c>
      <c r="H525" s="204">
        <v>4</v>
      </c>
      <c r="I525" s="204"/>
      <c r="J525" s="204"/>
    </row>
    <row r="526" spans="1:10" s="206" customFormat="1">
      <c r="A526" s="204"/>
      <c r="B526" s="205" t="s">
        <v>2352</v>
      </c>
      <c r="C526" s="204" t="s">
        <v>2248</v>
      </c>
      <c r="D526" s="204" t="s">
        <v>2328</v>
      </c>
      <c r="E526" s="204"/>
      <c r="F526" s="204" t="s">
        <v>2247</v>
      </c>
      <c r="G526" s="204" t="s">
        <v>1550</v>
      </c>
      <c r="H526" s="204">
        <v>2</v>
      </c>
      <c r="I526" s="204"/>
      <c r="J526" s="204"/>
    </row>
    <row r="527" spans="1:10" s="209" customFormat="1">
      <c r="A527" s="207" t="s">
        <v>2251</v>
      </c>
      <c r="B527" s="208" t="s">
        <v>2353</v>
      </c>
      <c r="C527" s="207" t="s">
        <v>2252</v>
      </c>
      <c r="D527" s="207"/>
      <c r="E527" s="207"/>
      <c r="F527" s="207"/>
      <c r="G527" s="207" t="s">
        <v>2237</v>
      </c>
      <c r="H527" s="207">
        <v>2</v>
      </c>
      <c r="I527" s="207"/>
      <c r="J527" s="207"/>
    </row>
    <row r="528" spans="1:10" s="206" customFormat="1">
      <c r="A528" s="204"/>
      <c r="B528" s="208" t="s">
        <v>2398</v>
      </c>
      <c r="C528" s="204" t="s">
        <v>2327</v>
      </c>
      <c r="D528" s="204" t="s">
        <v>2253</v>
      </c>
      <c r="E528" s="204"/>
      <c r="F528" s="204" t="s">
        <v>2254</v>
      </c>
      <c r="G528" s="204" t="s">
        <v>1550</v>
      </c>
      <c r="H528" s="204">
        <v>2</v>
      </c>
      <c r="I528" s="204"/>
      <c r="J528" s="204"/>
    </row>
    <row r="529" spans="1:10" s="209" customFormat="1">
      <c r="A529" s="207" t="s">
        <v>2255</v>
      </c>
      <c r="B529" s="208" t="s">
        <v>2354</v>
      </c>
      <c r="C529" s="207" t="s">
        <v>2256</v>
      </c>
      <c r="D529" s="207"/>
      <c r="E529" s="207"/>
      <c r="F529" s="207"/>
      <c r="G529" s="207" t="s">
        <v>2237</v>
      </c>
      <c r="H529" s="207">
        <v>6</v>
      </c>
      <c r="I529" s="207"/>
      <c r="J529" s="207"/>
    </row>
    <row r="530" spans="1:10" s="206" customFormat="1">
      <c r="A530" s="204"/>
      <c r="B530" s="208" t="s">
        <v>2355</v>
      </c>
      <c r="C530" s="204" t="s">
        <v>2327</v>
      </c>
      <c r="D530" s="204" t="s">
        <v>2253</v>
      </c>
      <c r="E530" s="204"/>
      <c r="F530" s="204" t="s">
        <v>2254</v>
      </c>
      <c r="G530" s="204" t="s">
        <v>1550</v>
      </c>
      <c r="H530" s="204">
        <v>12</v>
      </c>
      <c r="I530" s="204"/>
      <c r="J530" s="204"/>
    </row>
    <row r="531" spans="1:10" s="206" customFormat="1">
      <c r="A531" s="204"/>
      <c r="B531" s="208" t="s">
        <v>2399</v>
      </c>
      <c r="C531" s="204" t="s">
        <v>2359</v>
      </c>
      <c r="D531" s="204" t="s">
        <v>2257</v>
      </c>
      <c r="E531" s="204"/>
      <c r="F531" s="204" t="s">
        <v>2258</v>
      </c>
      <c r="G531" s="204" t="s">
        <v>1550</v>
      </c>
      <c r="H531" s="204">
        <v>6</v>
      </c>
      <c r="I531" s="204"/>
      <c r="J531" s="204"/>
    </row>
    <row r="532" spans="1:10" s="209" customFormat="1">
      <c r="A532" s="207" t="s">
        <v>2262</v>
      </c>
      <c r="B532" s="208" t="s">
        <v>2356</v>
      </c>
      <c r="C532" s="207" t="s">
        <v>2263</v>
      </c>
      <c r="D532" s="207"/>
      <c r="E532" s="207"/>
      <c r="F532" s="207"/>
      <c r="G532" s="207" t="s">
        <v>2237</v>
      </c>
      <c r="H532" s="207">
        <v>2</v>
      </c>
      <c r="I532" s="207"/>
      <c r="J532" s="207"/>
    </row>
    <row r="533" spans="1:10" s="206" customFormat="1">
      <c r="A533" s="204"/>
      <c r="B533" s="208" t="s">
        <v>2357</v>
      </c>
      <c r="C533" s="204" t="s">
        <v>2327</v>
      </c>
      <c r="D533" s="204" t="s">
        <v>2253</v>
      </c>
      <c r="E533" s="204"/>
      <c r="F533" s="204" t="s">
        <v>2254</v>
      </c>
      <c r="G533" s="204" t="s">
        <v>1550</v>
      </c>
      <c r="H533" s="204">
        <v>2</v>
      </c>
      <c r="I533" s="204"/>
      <c r="J533" s="204"/>
    </row>
    <row r="534" spans="1:10" s="206" customFormat="1">
      <c r="A534" s="204"/>
      <c r="B534" s="205"/>
      <c r="C534" s="214" t="s">
        <v>2264</v>
      </c>
      <c r="D534" s="204"/>
      <c r="E534" s="204"/>
      <c r="F534" s="204"/>
      <c r="G534" s="204"/>
      <c r="H534" s="204"/>
      <c r="I534" s="204"/>
      <c r="J534" s="204"/>
    </row>
    <row r="535" spans="1:10" s="206" customFormat="1">
      <c r="A535" s="204"/>
      <c r="B535" s="205" t="s">
        <v>2388</v>
      </c>
      <c r="C535" s="215" t="s">
        <v>2265</v>
      </c>
      <c r="D535" s="215" t="s">
        <v>1113</v>
      </c>
      <c r="E535" s="204"/>
      <c r="F535" s="204" t="s">
        <v>2266</v>
      </c>
      <c r="G535" s="204" t="s">
        <v>1077</v>
      </c>
      <c r="H535" s="216">
        <f>'8'!S38</f>
        <v>1005</v>
      </c>
      <c r="I535" s="204"/>
      <c r="J535" s="204"/>
    </row>
    <row r="536" spans="1:10" s="206" customFormat="1">
      <c r="A536" s="204"/>
      <c r="B536" s="205" t="s">
        <v>2343</v>
      </c>
      <c r="C536" s="215" t="s">
        <v>2267</v>
      </c>
      <c r="D536" s="215" t="s">
        <v>20</v>
      </c>
      <c r="E536" s="204"/>
      <c r="F536" s="204" t="s">
        <v>2268</v>
      </c>
      <c r="G536" s="204" t="s">
        <v>1077</v>
      </c>
      <c r="H536" s="216">
        <f>'8'!S39</f>
        <v>400</v>
      </c>
      <c r="I536" s="204"/>
      <c r="J536" s="204"/>
    </row>
    <row r="537" spans="1:10" s="206" customFormat="1">
      <c r="A537" s="204"/>
      <c r="B537" s="205" t="s">
        <v>2349</v>
      </c>
      <c r="C537" s="215" t="s">
        <v>2269</v>
      </c>
      <c r="D537" s="215" t="s">
        <v>1595</v>
      </c>
      <c r="E537" s="204"/>
      <c r="F537" s="217" t="s">
        <v>2270</v>
      </c>
      <c r="G537" s="204" t="s">
        <v>1077</v>
      </c>
      <c r="H537" s="216">
        <f>'8'!S40</f>
        <v>15</v>
      </c>
      <c r="I537" s="204"/>
      <c r="J537" s="204"/>
    </row>
    <row r="538" spans="1:10" s="206" customFormat="1">
      <c r="A538" s="204"/>
      <c r="B538" s="205"/>
      <c r="C538" s="214" t="s">
        <v>2271</v>
      </c>
      <c r="D538" s="204"/>
      <c r="E538" s="204"/>
      <c r="F538" s="204"/>
      <c r="G538" s="218"/>
      <c r="H538" s="204"/>
      <c r="I538" s="204"/>
      <c r="J538" s="204"/>
    </row>
    <row r="539" spans="1:10" s="206" customFormat="1">
      <c r="A539" s="204"/>
      <c r="B539" s="205" t="s">
        <v>2368</v>
      </c>
      <c r="C539" s="215" t="s">
        <v>2272</v>
      </c>
      <c r="D539" s="215" t="s">
        <v>2273</v>
      </c>
      <c r="E539" s="215"/>
      <c r="F539" s="215" t="s">
        <v>2274</v>
      </c>
      <c r="G539" s="215" t="s">
        <v>1550</v>
      </c>
      <c r="H539" s="204">
        <f>H527+H529+H532</f>
        <v>10</v>
      </c>
      <c r="I539" s="204"/>
      <c r="J539" s="204"/>
    </row>
    <row r="540" spans="1:10" s="206" customFormat="1">
      <c r="A540" s="204"/>
      <c r="B540" s="205" t="s">
        <v>2351</v>
      </c>
      <c r="C540" s="215" t="s">
        <v>2275</v>
      </c>
      <c r="D540" s="215" t="s">
        <v>2276</v>
      </c>
      <c r="E540" s="215"/>
      <c r="F540" s="215" t="s">
        <v>2277</v>
      </c>
      <c r="G540" s="215" t="s">
        <v>1550</v>
      </c>
      <c r="H540" s="204">
        <f>H539</f>
        <v>10</v>
      </c>
      <c r="I540" s="204"/>
      <c r="J540" s="204"/>
    </row>
    <row r="541" spans="1:10" s="206" customFormat="1">
      <c r="A541" s="204"/>
      <c r="B541" s="205" t="s">
        <v>2390</v>
      </c>
      <c r="C541" s="215" t="s">
        <v>2278</v>
      </c>
      <c r="D541" s="215" t="s">
        <v>2279</v>
      </c>
      <c r="E541" s="215"/>
      <c r="F541" s="215" t="s">
        <v>2280</v>
      </c>
      <c r="G541" s="215" t="s">
        <v>1550</v>
      </c>
      <c r="H541" s="204">
        <f>H539</f>
        <v>10</v>
      </c>
      <c r="I541" s="204"/>
      <c r="J541" s="204"/>
    </row>
    <row r="542" spans="1:10" s="206" customFormat="1" ht="28.5">
      <c r="A542" s="204"/>
      <c r="B542" s="205" t="s">
        <v>2354</v>
      </c>
      <c r="C542" s="215" t="s">
        <v>2281</v>
      </c>
      <c r="D542" s="215">
        <v>91920</v>
      </c>
      <c r="E542" s="215"/>
      <c r="F542" s="204" t="s">
        <v>2277</v>
      </c>
      <c r="G542" s="215" t="s">
        <v>1077</v>
      </c>
      <c r="H542" s="204">
        <v>60</v>
      </c>
      <c r="I542" s="204"/>
      <c r="J542" s="204" t="s">
        <v>2329</v>
      </c>
    </row>
    <row r="543" spans="1:10" s="206" customFormat="1">
      <c r="A543" s="204"/>
      <c r="B543" s="205" t="s">
        <v>2356</v>
      </c>
      <c r="C543" s="215" t="s">
        <v>2282</v>
      </c>
      <c r="D543" s="215" t="s">
        <v>2283</v>
      </c>
      <c r="E543" s="215"/>
      <c r="F543" s="215"/>
      <c r="G543" s="215" t="s">
        <v>1550</v>
      </c>
      <c r="H543" s="204">
        <v>200</v>
      </c>
      <c r="I543" s="204"/>
      <c r="J543" s="204"/>
    </row>
    <row r="544" spans="1:10" s="206" customFormat="1" ht="28.5">
      <c r="A544" s="204"/>
      <c r="B544" s="205" t="s">
        <v>2361</v>
      </c>
      <c r="C544" s="215" t="s">
        <v>2284</v>
      </c>
      <c r="D544" s="215" t="s">
        <v>2285</v>
      </c>
      <c r="E544" s="215">
        <v>1786</v>
      </c>
      <c r="F544" s="215" t="s">
        <v>2277</v>
      </c>
      <c r="G544" s="215" t="s">
        <v>1550</v>
      </c>
      <c r="H544" s="204">
        <v>24</v>
      </c>
      <c r="I544" s="204"/>
      <c r="J544" s="204" t="s">
        <v>2329</v>
      </c>
    </row>
    <row r="545" spans="1:11" s="206" customFormat="1">
      <c r="A545" s="204"/>
      <c r="B545" s="205" t="s">
        <v>2365</v>
      </c>
      <c r="C545" s="215" t="s">
        <v>2286</v>
      </c>
      <c r="D545" s="215" t="s">
        <v>2287</v>
      </c>
      <c r="E545" s="215">
        <v>1745</v>
      </c>
      <c r="F545" s="215" t="s">
        <v>2277</v>
      </c>
      <c r="G545" s="215" t="s">
        <v>1550</v>
      </c>
      <c r="H545" s="204">
        <v>6</v>
      </c>
      <c r="I545" s="204"/>
      <c r="J545" s="204" t="s">
        <v>2329</v>
      </c>
    </row>
    <row r="546" spans="1:11" s="206" customFormat="1">
      <c r="A546" s="204"/>
      <c r="B546" s="205" t="s">
        <v>2369</v>
      </c>
      <c r="C546" s="215" t="s">
        <v>2288</v>
      </c>
      <c r="D546" s="215" t="s">
        <v>2289</v>
      </c>
      <c r="E546" s="215">
        <v>1761</v>
      </c>
      <c r="F546" s="215" t="s">
        <v>2277</v>
      </c>
      <c r="G546" s="215" t="s">
        <v>1550</v>
      </c>
      <c r="H546" s="204">
        <v>26</v>
      </c>
      <c r="I546" s="204"/>
      <c r="J546" s="204" t="s">
        <v>2329</v>
      </c>
    </row>
    <row r="547" spans="1:11" s="206" customFormat="1">
      <c r="A547" s="204"/>
      <c r="B547" s="205" t="s">
        <v>2370</v>
      </c>
      <c r="C547" s="215" t="s">
        <v>2290</v>
      </c>
      <c r="D547" s="215" t="s">
        <v>2291</v>
      </c>
      <c r="E547" s="215">
        <v>1776</v>
      </c>
      <c r="F547" s="215" t="s">
        <v>2277</v>
      </c>
      <c r="G547" s="215" t="s">
        <v>1550</v>
      </c>
      <c r="H547" s="204">
        <v>4</v>
      </c>
      <c r="I547" s="204"/>
      <c r="J547" s="204" t="s">
        <v>2329</v>
      </c>
    </row>
    <row r="548" spans="1:11" s="206" customFormat="1">
      <c r="A548" s="204"/>
      <c r="B548" s="205" t="s">
        <v>2371</v>
      </c>
      <c r="C548" s="215" t="s">
        <v>2292</v>
      </c>
      <c r="D548" s="215" t="s">
        <v>2293</v>
      </c>
      <c r="E548" s="215">
        <v>833</v>
      </c>
      <c r="F548" s="215" t="s">
        <v>2277</v>
      </c>
      <c r="G548" s="215" t="s">
        <v>1550</v>
      </c>
      <c r="H548" s="204">
        <v>4</v>
      </c>
      <c r="I548" s="204"/>
      <c r="J548" s="204" t="s">
        <v>2329</v>
      </c>
    </row>
    <row r="549" spans="1:11" s="206" customFormat="1">
      <c r="A549" s="204"/>
      <c r="B549" s="205" t="s">
        <v>2372</v>
      </c>
      <c r="C549" s="215" t="s">
        <v>2294</v>
      </c>
      <c r="D549" s="215" t="s">
        <v>2295</v>
      </c>
      <c r="E549" s="215">
        <v>887</v>
      </c>
      <c r="F549" s="215" t="s">
        <v>2277</v>
      </c>
      <c r="G549" s="215" t="s">
        <v>1550</v>
      </c>
      <c r="H549" s="204">
        <v>4</v>
      </c>
      <c r="I549" s="204"/>
      <c r="J549" s="204" t="s">
        <v>2329</v>
      </c>
    </row>
    <row r="550" spans="1:11" s="206" customFormat="1">
      <c r="A550" s="204"/>
      <c r="B550" s="205" t="s">
        <v>2374</v>
      </c>
      <c r="C550" s="215" t="s">
        <v>2298</v>
      </c>
      <c r="D550" s="215" t="s">
        <v>2299</v>
      </c>
      <c r="E550" s="215">
        <v>7714</v>
      </c>
      <c r="F550" s="215" t="s">
        <v>2277</v>
      </c>
      <c r="G550" s="215" t="s">
        <v>1550</v>
      </c>
      <c r="H550" s="204">
        <v>48</v>
      </c>
      <c r="I550" s="204"/>
      <c r="J550" s="204" t="s">
        <v>2329</v>
      </c>
    </row>
    <row r="551" spans="1:11" s="206" customFormat="1">
      <c r="A551" s="204"/>
      <c r="B551" s="205" t="s">
        <v>2375</v>
      </c>
      <c r="C551" s="215" t="s">
        <v>2300</v>
      </c>
      <c r="D551" s="215" t="s">
        <v>2301</v>
      </c>
      <c r="E551" s="215">
        <v>874</v>
      </c>
      <c r="F551" s="215" t="s">
        <v>2277</v>
      </c>
      <c r="G551" s="215" t="s">
        <v>1550</v>
      </c>
      <c r="H551" s="204">
        <v>6</v>
      </c>
      <c r="I551" s="204"/>
      <c r="J551" s="204" t="s">
        <v>2329</v>
      </c>
    </row>
    <row r="552" spans="1:11" s="206" customFormat="1" ht="28.5">
      <c r="A552" s="204"/>
      <c r="B552" s="205" t="s">
        <v>2376</v>
      </c>
      <c r="C552" s="215" t="s">
        <v>2302</v>
      </c>
      <c r="D552" s="215">
        <v>351</v>
      </c>
      <c r="E552" s="215"/>
      <c r="F552" s="215" t="s">
        <v>2277</v>
      </c>
      <c r="G552" s="215" t="s">
        <v>1550</v>
      </c>
      <c r="H552" s="204">
        <v>8</v>
      </c>
      <c r="I552" s="204"/>
      <c r="J552" s="204" t="s">
        <v>2329</v>
      </c>
    </row>
    <row r="553" spans="1:11" s="206" customFormat="1">
      <c r="A553" s="204"/>
      <c r="B553" s="205" t="s">
        <v>2377</v>
      </c>
      <c r="C553" s="215" t="s">
        <v>2303</v>
      </c>
      <c r="D553" s="215">
        <v>597</v>
      </c>
      <c r="E553" s="215"/>
      <c r="F553" s="215" t="s">
        <v>2277</v>
      </c>
      <c r="G553" s="215" t="s">
        <v>1550</v>
      </c>
      <c r="H553" s="204">
        <v>4</v>
      </c>
      <c r="I553" s="204"/>
      <c r="J553" s="204" t="s">
        <v>2329</v>
      </c>
    </row>
    <row r="554" spans="1:11" s="206" customFormat="1">
      <c r="A554" s="204"/>
      <c r="B554" s="205" t="s">
        <v>2378</v>
      </c>
      <c r="C554" s="215" t="s">
        <v>2304</v>
      </c>
      <c r="D554" s="215">
        <v>2150</v>
      </c>
      <c r="E554" s="215"/>
      <c r="F554" s="215" t="s">
        <v>2277</v>
      </c>
      <c r="G554" s="215" t="s">
        <v>1077</v>
      </c>
      <c r="H554" s="204">
        <v>3</v>
      </c>
      <c r="I554" s="204"/>
      <c r="J554" s="204" t="s">
        <v>2329</v>
      </c>
    </row>
    <row r="555" spans="1:11" s="206" customFormat="1">
      <c r="A555" s="204"/>
      <c r="B555" s="205" t="s">
        <v>2391</v>
      </c>
      <c r="C555" s="215" t="s">
        <v>2305</v>
      </c>
      <c r="D555" s="215">
        <v>53100</v>
      </c>
      <c r="E555" s="215"/>
      <c r="F555" s="215" t="s">
        <v>2277</v>
      </c>
      <c r="G555" s="215" t="s">
        <v>1550</v>
      </c>
      <c r="H555" s="204">
        <f>H539</f>
        <v>10</v>
      </c>
      <c r="I555" s="204"/>
      <c r="J555" s="204"/>
    </row>
    <row r="556" spans="1:11" s="209" customFormat="1">
      <c r="A556" s="207"/>
      <c r="B556" s="208" t="s">
        <v>2382</v>
      </c>
      <c r="C556" s="227" t="s">
        <v>2306</v>
      </c>
      <c r="D556" s="227"/>
      <c r="E556" s="227"/>
      <c r="F556" s="227"/>
      <c r="G556" s="227" t="s">
        <v>2237</v>
      </c>
      <c r="H556" s="207">
        <v>200</v>
      </c>
      <c r="I556" s="207"/>
      <c r="J556" s="207"/>
      <c r="K556" s="228">
        <f>H518*4+H520*4+H526*2+H539*3+H544*3+H552*3+H554*3+H525*3</f>
        <v>183</v>
      </c>
    </row>
    <row r="557" spans="1:11" s="206" customFormat="1">
      <c r="A557" s="204"/>
      <c r="B557" s="208" t="s">
        <v>2383</v>
      </c>
      <c r="C557" s="215" t="s">
        <v>2307</v>
      </c>
      <c r="D557" s="215" t="s">
        <v>2308</v>
      </c>
      <c r="E557" s="215" t="s">
        <v>2309</v>
      </c>
      <c r="F557" s="215" t="s">
        <v>2310</v>
      </c>
      <c r="G557" s="215" t="s">
        <v>1550</v>
      </c>
      <c r="H557" s="210">
        <f>H556</f>
        <v>200</v>
      </c>
      <c r="I557" s="204"/>
      <c r="J557" s="204" t="s">
        <v>2239</v>
      </c>
      <c r="K557" s="220"/>
    </row>
    <row r="558" spans="1:11" s="206" customFormat="1">
      <c r="A558" s="204"/>
      <c r="B558" s="208" t="s">
        <v>2384</v>
      </c>
      <c r="C558" s="215" t="s">
        <v>2311</v>
      </c>
      <c r="D558" s="215" t="s">
        <v>2338</v>
      </c>
      <c r="E558" s="215" t="s">
        <v>2339</v>
      </c>
      <c r="F558" s="215" t="s">
        <v>2310</v>
      </c>
      <c r="G558" s="215" t="s">
        <v>1550</v>
      </c>
      <c r="H558" s="210">
        <f>H556</f>
        <v>200</v>
      </c>
      <c r="I558" s="204"/>
      <c r="J558" s="204" t="s">
        <v>2239</v>
      </c>
      <c r="K558" s="230"/>
    </row>
    <row r="559" spans="1:11" s="209" customFormat="1">
      <c r="A559" s="207"/>
      <c r="B559" s="208" t="s">
        <v>2385</v>
      </c>
      <c r="C559" s="227" t="s">
        <v>2312</v>
      </c>
      <c r="D559" s="227"/>
      <c r="E559" s="227"/>
      <c r="F559" s="227"/>
      <c r="G559" s="227" t="s">
        <v>2237</v>
      </c>
      <c r="H559" s="207">
        <f>K559</f>
        <v>240</v>
      </c>
      <c r="I559" s="207"/>
      <c r="J559" s="207"/>
      <c r="K559" s="229">
        <f>H542*4</f>
        <v>240</v>
      </c>
    </row>
    <row r="560" spans="1:11" s="206" customFormat="1">
      <c r="A560" s="204"/>
      <c r="B560" s="208" t="s">
        <v>2392</v>
      </c>
      <c r="C560" s="215" t="s">
        <v>2313</v>
      </c>
      <c r="D560" s="215" t="s">
        <v>2314</v>
      </c>
      <c r="E560" s="215" t="s">
        <v>2315</v>
      </c>
      <c r="F560" s="215" t="s">
        <v>2310</v>
      </c>
      <c r="G560" s="215" t="s">
        <v>1550</v>
      </c>
      <c r="H560" s="210">
        <f>H559</f>
        <v>240</v>
      </c>
      <c r="I560" s="204"/>
      <c r="J560" s="204" t="s">
        <v>2239</v>
      </c>
    </row>
    <row r="561" spans="1:10" s="206" customFormat="1">
      <c r="A561" s="204"/>
      <c r="B561" s="208" t="s">
        <v>2393</v>
      </c>
      <c r="C561" s="215" t="s">
        <v>2311</v>
      </c>
      <c r="D561" s="215" t="s">
        <v>2338</v>
      </c>
      <c r="E561" s="215" t="s">
        <v>2339</v>
      </c>
      <c r="F561" s="215" t="s">
        <v>2310</v>
      </c>
      <c r="G561" s="215" t="s">
        <v>1550</v>
      </c>
      <c r="H561" s="210">
        <f>H559</f>
        <v>240</v>
      </c>
      <c r="I561" s="204"/>
      <c r="J561" s="204" t="s">
        <v>2239</v>
      </c>
    </row>
    <row r="562" spans="1:10" s="206" customFormat="1">
      <c r="A562" s="204"/>
      <c r="B562" s="205" t="s">
        <v>2386</v>
      </c>
      <c r="C562" s="215" t="s">
        <v>2319</v>
      </c>
      <c r="D562" s="215" t="s">
        <v>2320</v>
      </c>
      <c r="E562" s="215"/>
      <c r="F562" s="215" t="s">
        <v>2318</v>
      </c>
      <c r="G562" s="215" t="s">
        <v>2321</v>
      </c>
      <c r="H562" s="204">
        <v>4</v>
      </c>
      <c r="I562" s="204"/>
      <c r="J562" s="204" t="s">
        <v>2322</v>
      </c>
    </row>
    <row r="563" spans="1:10" s="206" customFormat="1">
      <c r="A563" s="204"/>
      <c r="B563" s="205" t="s">
        <v>2387</v>
      </c>
      <c r="C563" s="215" t="s">
        <v>2316</v>
      </c>
      <c r="D563" s="215" t="s">
        <v>2317</v>
      </c>
      <c r="E563" s="215"/>
      <c r="F563" s="215" t="s">
        <v>2318</v>
      </c>
      <c r="G563" s="215" t="s">
        <v>2321</v>
      </c>
      <c r="H563" s="204">
        <v>7</v>
      </c>
      <c r="I563" s="204"/>
      <c r="J563" s="204" t="s">
        <v>2406</v>
      </c>
    </row>
    <row r="564" spans="1:10" s="206" customFormat="1">
      <c r="A564" s="204"/>
      <c r="B564" s="205" t="s">
        <v>2396</v>
      </c>
      <c r="C564" s="215" t="s">
        <v>2324</v>
      </c>
      <c r="D564" s="215" t="s">
        <v>2325</v>
      </c>
      <c r="E564" s="215"/>
      <c r="F564" s="215" t="s">
        <v>2318</v>
      </c>
      <c r="G564" s="215" t="s">
        <v>2321</v>
      </c>
      <c r="H564" s="204">
        <v>4</v>
      </c>
      <c r="I564" s="204"/>
      <c r="J564" s="204" t="s">
        <v>2323</v>
      </c>
    </row>
    <row r="565" spans="1:10" s="203" customFormat="1">
      <c r="A565" s="200"/>
      <c r="B565" s="201"/>
      <c r="C565" s="200"/>
      <c r="D565" s="202" t="s">
        <v>709</v>
      </c>
      <c r="E565" s="200"/>
      <c r="F565" s="200"/>
      <c r="G565" s="200"/>
      <c r="H565" s="200"/>
      <c r="I565" s="200"/>
      <c r="J565" s="200"/>
    </row>
    <row r="566" spans="1:10" s="206" customFormat="1" ht="43.5">
      <c r="A566" s="204" t="s">
        <v>2230</v>
      </c>
      <c r="B566" s="205" t="s">
        <v>2388</v>
      </c>
      <c r="C566" s="204" t="s">
        <v>2342</v>
      </c>
      <c r="D566" s="204" t="s">
        <v>2231</v>
      </c>
      <c r="E566" s="204"/>
      <c r="F566" s="204" t="s">
        <v>2232</v>
      </c>
      <c r="G566" s="204" t="s">
        <v>1550</v>
      </c>
      <c r="H566" s="204">
        <v>2</v>
      </c>
      <c r="I566" s="204"/>
      <c r="J566" s="204"/>
    </row>
    <row r="567" spans="1:10" s="206" customFormat="1">
      <c r="A567" s="204"/>
      <c r="B567" s="205" t="s">
        <v>2389</v>
      </c>
      <c r="C567" s="204" t="s">
        <v>2233</v>
      </c>
      <c r="D567" s="204" t="s">
        <v>2234</v>
      </c>
      <c r="E567" s="204"/>
      <c r="F567" s="204" t="s">
        <v>2235</v>
      </c>
      <c r="G567" s="204" t="s">
        <v>1550</v>
      </c>
      <c r="H567" s="204">
        <v>2</v>
      </c>
      <c r="I567" s="204"/>
      <c r="J567" s="204"/>
    </row>
    <row r="568" spans="1:10" s="209" customFormat="1">
      <c r="A568" s="207" t="s">
        <v>2118</v>
      </c>
      <c r="B568" s="208" t="s">
        <v>2401</v>
      </c>
      <c r="C568" s="207" t="s">
        <v>2236</v>
      </c>
      <c r="D568" s="207"/>
      <c r="E568" s="207"/>
      <c r="F568" s="207"/>
      <c r="G568" s="207" t="s">
        <v>2237</v>
      </c>
      <c r="H568" s="207">
        <v>6</v>
      </c>
      <c r="I568" s="207"/>
      <c r="J568" s="207" t="s">
        <v>2329</v>
      </c>
    </row>
    <row r="569" spans="1:10" s="206" customFormat="1" ht="57.75">
      <c r="A569" s="322"/>
      <c r="B569" s="323" t="s">
        <v>2345</v>
      </c>
      <c r="C569" s="322" t="s">
        <v>2346</v>
      </c>
      <c r="D569" s="322" t="s">
        <v>2238</v>
      </c>
      <c r="E569" s="322"/>
      <c r="F569" s="322" t="s">
        <v>2232</v>
      </c>
      <c r="G569" s="322" t="s">
        <v>1550</v>
      </c>
      <c r="H569" s="322">
        <v>6</v>
      </c>
      <c r="I569" s="204"/>
      <c r="J569" s="204"/>
    </row>
    <row r="570" spans="1:10" s="206" customFormat="1" ht="28.5">
      <c r="A570" s="322"/>
      <c r="B570" s="323" t="s">
        <v>2347</v>
      </c>
      <c r="C570" s="322" t="s">
        <v>2240</v>
      </c>
      <c r="D570" s="322" t="s">
        <v>2241</v>
      </c>
      <c r="E570" s="322"/>
      <c r="F570" s="322" t="s">
        <v>2232</v>
      </c>
      <c r="G570" s="322" t="s">
        <v>1550</v>
      </c>
      <c r="H570" s="322">
        <v>6</v>
      </c>
      <c r="I570" s="204"/>
      <c r="J570" s="204"/>
    </row>
    <row r="571" spans="1:10" s="206" customFormat="1">
      <c r="A571" s="322"/>
      <c r="B571" s="323" t="s">
        <v>2348</v>
      </c>
      <c r="C571" s="322" t="s">
        <v>2233</v>
      </c>
      <c r="D571" s="322" t="s">
        <v>2234</v>
      </c>
      <c r="E571" s="322"/>
      <c r="F571" s="322" t="s">
        <v>2235</v>
      </c>
      <c r="G571" s="322" t="s">
        <v>1550</v>
      </c>
      <c r="H571" s="322">
        <v>6</v>
      </c>
      <c r="I571" s="204"/>
      <c r="J571" s="204"/>
    </row>
    <row r="572" spans="1:10" s="206" customFormat="1">
      <c r="A572" s="204" t="s">
        <v>2120</v>
      </c>
      <c r="B572" s="205" t="s">
        <v>2349</v>
      </c>
      <c r="C572" s="204" t="s">
        <v>2350</v>
      </c>
      <c r="D572" s="204" t="s">
        <v>2242</v>
      </c>
      <c r="E572" s="204"/>
      <c r="F572" s="204" t="s">
        <v>2243</v>
      </c>
      <c r="G572" s="204" t="s">
        <v>1550</v>
      </c>
      <c r="H572" s="204">
        <v>4</v>
      </c>
      <c r="I572" s="204"/>
      <c r="J572" s="204"/>
    </row>
    <row r="573" spans="1:10" s="206" customFormat="1">
      <c r="A573" s="204" t="s">
        <v>2244</v>
      </c>
      <c r="B573" s="205" t="s">
        <v>2351</v>
      </c>
      <c r="C573" s="204" t="s">
        <v>2245</v>
      </c>
      <c r="D573" s="204" t="s">
        <v>2246</v>
      </c>
      <c r="E573" s="204"/>
      <c r="F573" s="204" t="s">
        <v>2247</v>
      </c>
      <c r="G573" s="204" t="s">
        <v>1550</v>
      </c>
      <c r="H573" s="204">
        <v>4</v>
      </c>
      <c r="I573" s="204"/>
      <c r="J573" s="204"/>
    </row>
    <row r="574" spans="1:10" s="206" customFormat="1">
      <c r="A574" s="204"/>
      <c r="B574" s="205" t="s">
        <v>2352</v>
      </c>
      <c r="C574" s="204" t="s">
        <v>2248</v>
      </c>
      <c r="D574" s="204" t="s">
        <v>2328</v>
      </c>
      <c r="E574" s="204"/>
      <c r="F574" s="204" t="s">
        <v>2247</v>
      </c>
      <c r="G574" s="204" t="s">
        <v>1550</v>
      </c>
      <c r="H574" s="204">
        <v>2</v>
      </c>
      <c r="I574" s="204"/>
      <c r="J574" s="204"/>
    </row>
    <row r="575" spans="1:10" s="209" customFormat="1">
      <c r="A575" s="207" t="s">
        <v>2251</v>
      </c>
      <c r="B575" s="208" t="s">
        <v>2353</v>
      </c>
      <c r="C575" s="207" t="s">
        <v>2252</v>
      </c>
      <c r="D575" s="207"/>
      <c r="E575" s="207"/>
      <c r="F575" s="207"/>
      <c r="G575" s="207" t="s">
        <v>2237</v>
      </c>
      <c r="H575" s="207">
        <v>2</v>
      </c>
      <c r="I575" s="207"/>
      <c r="J575" s="207"/>
    </row>
    <row r="576" spans="1:10" s="206" customFormat="1">
      <c r="A576" s="204"/>
      <c r="B576" s="208" t="s">
        <v>2398</v>
      </c>
      <c r="C576" s="204" t="s">
        <v>2327</v>
      </c>
      <c r="D576" s="204" t="s">
        <v>2253</v>
      </c>
      <c r="E576" s="204"/>
      <c r="F576" s="204" t="s">
        <v>2254</v>
      </c>
      <c r="G576" s="204" t="s">
        <v>1550</v>
      </c>
      <c r="H576" s="204">
        <v>2</v>
      </c>
      <c r="I576" s="204"/>
      <c r="J576" s="204"/>
    </row>
    <row r="577" spans="1:10" s="209" customFormat="1">
      <c r="A577" s="207" t="s">
        <v>2255</v>
      </c>
      <c r="B577" s="208" t="s">
        <v>2354</v>
      </c>
      <c r="C577" s="207" t="s">
        <v>2256</v>
      </c>
      <c r="D577" s="207"/>
      <c r="E577" s="207"/>
      <c r="F577" s="207"/>
      <c r="G577" s="207" t="s">
        <v>2237</v>
      </c>
      <c r="H577" s="207">
        <v>6</v>
      </c>
      <c r="I577" s="207"/>
      <c r="J577" s="207"/>
    </row>
    <row r="578" spans="1:10" s="206" customFormat="1">
      <c r="A578" s="204"/>
      <c r="B578" s="208" t="s">
        <v>2355</v>
      </c>
      <c r="C578" s="204" t="s">
        <v>2327</v>
      </c>
      <c r="D578" s="204" t="s">
        <v>2253</v>
      </c>
      <c r="E578" s="204"/>
      <c r="F578" s="204" t="s">
        <v>2254</v>
      </c>
      <c r="G578" s="204" t="s">
        <v>1550</v>
      </c>
      <c r="H578" s="204">
        <v>12</v>
      </c>
      <c r="I578" s="204"/>
      <c r="J578" s="204"/>
    </row>
    <row r="579" spans="1:10" s="206" customFormat="1">
      <c r="A579" s="204"/>
      <c r="B579" s="208" t="s">
        <v>2399</v>
      </c>
      <c r="C579" s="204" t="s">
        <v>2359</v>
      </c>
      <c r="D579" s="204" t="s">
        <v>2257</v>
      </c>
      <c r="E579" s="204"/>
      <c r="F579" s="204" t="s">
        <v>2258</v>
      </c>
      <c r="G579" s="204" t="s">
        <v>1550</v>
      </c>
      <c r="H579" s="204">
        <v>6</v>
      </c>
      <c r="I579" s="204"/>
      <c r="J579" s="204"/>
    </row>
    <row r="580" spans="1:10" s="209" customFormat="1">
      <c r="A580" s="207" t="s">
        <v>2262</v>
      </c>
      <c r="B580" s="208" t="s">
        <v>2356</v>
      </c>
      <c r="C580" s="207" t="s">
        <v>2263</v>
      </c>
      <c r="D580" s="207"/>
      <c r="E580" s="207"/>
      <c r="F580" s="207"/>
      <c r="G580" s="207" t="s">
        <v>2237</v>
      </c>
      <c r="H580" s="207">
        <v>2</v>
      </c>
      <c r="I580" s="207"/>
      <c r="J580" s="207"/>
    </row>
    <row r="581" spans="1:10" s="206" customFormat="1">
      <c r="A581" s="204"/>
      <c r="B581" s="208" t="s">
        <v>2357</v>
      </c>
      <c r="C581" s="204" t="s">
        <v>2327</v>
      </c>
      <c r="D581" s="204" t="s">
        <v>2253</v>
      </c>
      <c r="E581" s="204"/>
      <c r="F581" s="204" t="s">
        <v>2254</v>
      </c>
      <c r="G581" s="204" t="s">
        <v>1550</v>
      </c>
      <c r="H581" s="204">
        <v>2</v>
      </c>
      <c r="I581" s="204"/>
      <c r="J581" s="204"/>
    </row>
    <row r="582" spans="1:10" s="206" customFormat="1">
      <c r="A582" s="204"/>
      <c r="B582" s="205"/>
      <c r="C582" s="214" t="s">
        <v>2264</v>
      </c>
      <c r="D582" s="204"/>
      <c r="E582" s="204"/>
      <c r="F582" s="204"/>
      <c r="G582" s="204"/>
      <c r="H582" s="204"/>
      <c r="I582" s="204"/>
      <c r="J582" s="204"/>
    </row>
    <row r="583" spans="1:10" s="206" customFormat="1">
      <c r="A583" s="204"/>
      <c r="B583" s="205" t="s">
        <v>2388</v>
      </c>
      <c r="C583" s="215" t="s">
        <v>2265</v>
      </c>
      <c r="D583" s="215" t="s">
        <v>1113</v>
      </c>
      <c r="E583" s="204"/>
      <c r="F583" s="204" t="s">
        <v>2266</v>
      </c>
      <c r="G583" s="204" t="s">
        <v>1077</v>
      </c>
      <c r="H583" s="216">
        <f>'9'!S38</f>
        <v>1005</v>
      </c>
      <c r="I583" s="204"/>
      <c r="J583" s="204"/>
    </row>
    <row r="584" spans="1:10" s="206" customFormat="1">
      <c r="A584" s="204"/>
      <c r="B584" s="205" t="s">
        <v>2343</v>
      </c>
      <c r="C584" s="215" t="s">
        <v>2267</v>
      </c>
      <c r="D584" s="215" t="s">
        <v>20</v>
      </c>
      <c r="E584" s="204"/>
      <c r="F584" s="204" t="s">
        <v>2268</v>
      </c>
      <c r="G584" s="204" t="s">
        <v>1077</v>
      </c>
      <c r="H584" s="216">
        <f>'9'!S39</f>
        <v>400</v>
      </c>
      <c r="I584" s="204"/>
      <c r="J584" s="204"/>
    </row>
    <row r="585" spans="1:10" s="206" customFormat="1">
      <c r="A585" s="204"/>
      <c r="B585" s="205" t="s">
        <v>2349</v>
      </c>
      <c r="C585" s="215" t="s">
        <v>2269</v>
      </c>
      <c r="D585" s="215" t="s">
        <v>1595</v>
      </c>
      <c r="E585" s="204"/>
      <c r="F585" s="217" t="s">
        <v>2270</v>
      </c>
      <c r="G585" s="204" t="s">
        <v>1077</v>
      </c>
      <c r="H585" s="216">
        <f>'9'!S40</f>
        <v>15</v>
      </c>
      <c r="I585" s="204"/>
      <c r="J585" s="204"/>
    </row>
    <row r="586" spans="1:10" s="206" customFormat="1">
      <c r="A586" s="204"/>
      <c r="B586" s="205"/>
      <c r="C586" s="214" t="s">
        <v>2271</v>
      </c>
      <c r="D586" s="204"/>
      <c r="E586" s="204"/>
      <c r="F586" s="204"/>
      <c r="G586" s="218"/>
      <c r="H586" s="204"/>
      <c r="I586" s="204"/>
      <c r="J586" s="204"/>
    </row>
    <row r="587" spans="1:10" s="206" customFormat="1">
      <c r="A587" s="204"/>
      <c r="B587" s="205" t="s">
        <v>2368</v>
      </c>
      <c r="C587" s="215" t="s">
        <v>2272</v>
      </c>
      <c r="D587" s="215" t="s">
        <v>2273</v>
      </c>
      <c r="E587" s="215"/>
      <c r="F587" s="215" t="s">
        <v>2274</v>
      </c>
      <c r="G587" s="215" t="s">
        <v>1550</v>
      </c>
      <c r="H587" s="204">
        <f>H575+H577+H580</f>
        <v>10</v>
      </c>
      <c r="I587" s="204"/>
      <c r="J587" s="204"/>
    </row>
    <row r="588" spans="1:10" s="206" customFormat="1">
      <c r="A588" s="204"/>
      <c r="B588" s="205" t="s">
        <v>2351</v>
      </c>
      <c r="C588" s="215" t="s">
        <v>2275</v>
      </c>
      <c r="D588" s="215" t="s">
        <v>2276</v>
      </c>
      <c r="E588" s="215"/>
      <c r="F588" s="215" t="s">
        <v>2277</v>
      </c>
      <c r="G588" s="215" t="s">
        <v>1550</v>
      </c>
      <c r="H588" s="204">
        <f>H587</f>
        <v>10</v>
      </c>
      <c r="I588" s="204"/>
      <c r="J588" s="204"/>
    </row>
    <row r="589" spans="1:10" s="206" customFormat="1">
      <c r="A589" s="204"/>
      <c r="B589" s="205" t="s">
        <v>2390</v>
      </c>
      <c r="C589" s="215" t="s">
        <v>2278</v>
      </c>
      <c r="D589" s="215" t="s">
        <v>2279</v>
      </c>
      <c r="E589" s="215"/>
      <c r="F589" s="215" t="s">
        <v>2280</v>
      </c>
      <c r="G589" s="215" t="s">
        <v>1550</v>
      </c>
      <c r="H589" s="204">
        <f>H587</f>
        <v>10</v>
      </c>
      <c r="I589" s="204"/>
      <c r="J589" s="204"/>
    </row>
    <row r="590" spans="1:10" s="206" customFormat="1" ht="28.5">
      <c r="A590" s="204"/>
      <c r="B590" s="205" t="s">
        <v>2354</v>
      </c>
      <c r="C590" s="215" t="s">
        <v>2281</v>
      </c>
      <c r="D590" s="215">
        <v>91920</v>
      </c>
      <c r="E590" s="215"/>
      <c r="F590" s="204" t="s">
        <v>2277</v>
      </c>
      <c r="G590" s="215" t="s">
        <v>1077</v>
      </c>
      <c r="H590" s="204">
        <v>60</v>
      </c>
      <c r="I590" s="204"/>
      <c r="J590" s="204" t="s">
        <v>2329</v>
      </c>
    </row>
    <row r="591" spans="1:10" s="206" customFormat="1">
      <c r="A591" s="204"/>
      <c r="B591" s="205" t="s">
        <v>2356</v>
      </c>
      <c r="C591" s="215" t="s">
        <v>2282</v>
      </c>
      <c r="D591" s="215" t="s">
        <v>2283</v>
      </c>
      <c r="E591" s="215"/>
      <c r="F591" s="215"/>
      <c r="G591" s="215" t="s">
        <v>1550</v>
      </c>
      <c r="H591" s="204">
        <v>200</v>
      </c>
      <c r="I591" s="204"/>
      <c r="J591" s="204"/>
    </row>
    <row r="592" spans="1:10" s="206" customFormat="1" ht="28.5">
      <c r="A592" s="204"/>
      <c r="B592" s="205" t="s">
        <v>2361</v>
      </c>
      <c r="C592" s="215" t="s">
        <v>2284</v>
      </c>
      <c r="D592" s="215" t="s">
        <v>2285</v>
      </c>
      <c r="E592" s="215">
        <v>1786</v>
      </c>
      <c r="F592" s="215" t="s">
        <v>2277</v>
      </c>
      <c r="G592" s="215" t="s">
        <v>1550</v>
      </c>
      <c r="H592" s="204">
        <v>24</v>
      </c>
      <c r="I592" s="204"/>
      <c r="J592" s="204" t="s">
        <v>2329</v>
      </c>
    </row>
    <row r="593" spans="1:11" s="206" customFormat="1">
      <c r="A593" s="204"/>
      <c r="B593" s="205" t="s">
        <v>2365</v>
      </c>
      <c r="C593" s="215" t="s">
        <v>2286</v>
      </c>
      <c r="D593" s="215" t="s">
        <v>2287</v>
      </c>
      <c r="E593" s="215">
        <v>1745</v>
      </c>
      <c r="F593" s="215" t="s">
        <v>2277</v>
      </c>
      <c r="G593" s="215" t="s">
        <v>1550</v>
      </c>
      <c r="H593" s="204">
        <v>6</v>
      </c>
      <c r="I593" s="204"/>
      <c r="J593" s="204" t="s">
        <v>2329</v>
      </c>
    </row>
    <row r="594" spans="1:11" s="206" customFormat="1">
      <c r="A594" s="204"/>
      <c r="B594" s="205" t="s">
        <v>2369</v>
      </c>
      <c r="C594" s="215" t="s">
        <v>2288</v>
      </c>
      <c r="D594" s="215" t="s">
        <v>2289</v>
      </c>
      <c r="E594" s="215">
        <v>1761</v>
      </c>
      <c r="F594" s="215" t="s">
        <v>2277</v>
      </c>
      <c r="G594" s="215" t="s">
        <v>1550</v>
      </c>
      <c r="H594" s="204">
        <v>26</v>
      </c>
      <c r="I594" s="204"/>
      <c r="J594" s="204" t="s">
        <v>2329</v>
      </c>
    </row>
    <row r="595" spans="1:11" s="206" customFormat="1">
      <c r="A595" s="204"/>
      <c r="B595" s="205" t="s">
        <v>2370</v>
      </c>
      <c r="C595" s="215" t="s">
        <v>2290</v>
      </c>
      <c r="D595" s="215" t="s">
        <v>2291</v>
      </c>
      <c r="E595" s="215">
        <v>1776</v>
      </c>
      <c r="F595" s="215" t="s">
        <v>2277</v>
      </c>
      <c r="G595" s="215" t="s">
        <v>1550</v>
      </c>
      <c r="H595" s="204">
        <v>4</v>
      </c>
      <c r="I595" s="204"/>
      <c r="J595" s="204" t="s">
        <v>2329</v>
      </c>
    </row>
    <row r="596" spans="1:11" s="206" customFormat="1">
      <c r="A596" s="204"/>
      <c r="B596" s="205" t="s">
        <v>2371</v>
      </c>
      <c r="C596" s="215" t="s">
        <v>2292</v>
      </c>
      <c r="D596" s="215" t="s">
        <v>2293</v>
      </c>
      <c r="E596" s="215">
        <v>833</v>
      </c>
      <c r="F596" s="215" t="s">
        <v>2277</v>
      </c>
      <c r="G596" s="215" t="s">
        <v>1550</v>
      </c>
      <c r="H596" s="204">
        <v>4</v>
      </c>
      <c r="I596" s="204"/>
      <c r="J596" s="204" t="s">
        <v>2329</v>
      </c>
    </row>
    <row r="597" spans="1:11" s="206" customFormat="1">
      <c r="A597" s="204"/>
      <c r="B597" s="205" t="s">
        <v>2372</v>
      </c>
      <c r="C597" s="215" t="s">
        <v>2294</v>
      </c>
      <c r="D597" s="215" t="s">
        <v>2295</v>
      </c>
      <c r="E597" s="215">
        <v>887</v>
      </c>
      <c r="F597" s="215" t="s">
        <v>2277</v>
      </c>
      <c r="G597" s="215" t="s">
        <v>1550</v>
      </c>
      <c r="H597" s="204">
        <v>4</v>
      </c>
      <c r="I597" s="204"/>
      <c r="J597" s="204" t="s">
        <v>2329</v>
      </c>
    </row>
    <row r="598" spans="1:11" s="206" customFormat="1">
      <c r="A598" s="204"/>
      <c r="B598" s="205" t="s">
        <v>2374</v>
      </c>
      <c r="C598" s="215" t="s">
        <v>2298</v>
      </c>
      <c r="D598" s="215" t="s">
        <v>2299</v>
      </c>
      <c r="E598" s="215">
        <v>7714</v>
      </c>
      <c r="F598" s="215" t="s">
        <v>2277</v>
      </c>
      <c r="G598" s="215" t="s">
        <v>1550</v>
      </c>
      <c r="H598" s="204">
        <v>48</v>
      </c>
      <c r="I598" s="204"/>
      <c r="J598" s="204" t="s">
        <v>2329</v>
      </c>
    </row>
    <row r="599" spans="1:11" s="206" customFormat="1">
      <c r="A599" s="204"/>
      <c r="B599" s="205" t="s">
        <v>2375</v>
      </c>
      <c r="C599" s="215" t="s">
        <v>2300</v>
      </c>
      <c r="D599" s="215" t="s">
        <v>2301</v>
      </c>
      <c r="E599" s="215">
        <v>874</v>
      </c>
      <c r="F599" s="215" t="s">
        <v>2277</v>
      </c>
      <c r="G599" s="215" t="s">
        <v>1550</v>
      </c>
      <c r="H599" s="204">
        <v>6</v>
      </c>
      <c r="I599" s="204"/>
      <c r="J599" s="204" t="s">
        <v>2329</v>
      </c>
    </row>
    <row r="600" spans="1:11" s="206" customFormat="1" ht="28.5">
      <c r="A600" s="204"/>
      <c r="B600" s="205" t="s">
        <v>2376</v>
      </c>
      <c r="C600" s="215" t="s">
        <v>2302</v>
      </c>
      <c r="D600" s="215">
        <v>351</v>
      </c>
      <c r="E600" s="215"/>
      <c r="F600" s="215" t="s">
        <v>2277</v>
      </c>
      <c r="G600" s="215" t="s">
        <v>1550</v>
      </c>
      <c r="H600" s="204">
        <v>8</v>
      </c>
      <c r="I600" s="204"/>
      <c r="J600" s="204" t="s">
        <v>2329</v>
      </c>
    </row>
    <row r="601" spans="1:11" s="206" customFormat="1">
      <c r="A601" s="204"/>
      <c r="B601" s="205" t="s">
        <v>2377</v>
      </c>
      <c r="C601" s="215" t="s">
        <v>2303</v>
      </c>
      <c r="D601" s="215">
        <v>597</v>
      </c>
      <c r="E601" s="215"/>
      <c r="F601" s="215" t="s">
        <v>2277</v>
      </c>
      <c r="G601" s="215" t="s">
        <v>1550</v>
      </c>
      <c r="H601" s="204">
        <v>4</v>
      </c>
      <c r="I601" s="204"/>
      <c r="J601" s="204" t="s">
        <v>2329</v>
      </c>
    </row>
    <row r="602" spans="1:11" s="206" customFormat="1">
      <c r="A602" s="204"/>
      <c r="B602" s="205" t="s">
        <v>2378</v>
      </c>
      <c r="C602" s="215" t="s">
        <v>2304</v>
      </c>
      <c r="D602" s="215">
        <v>2150</v>
      </c>
      <c r="E602" s="215"/>
      <c r="F602" s="215" t="s">
        <v>2277</v>
      </c>
      <c r="G602" s="215" t="s">
        <v>1077</v>
      </c>
      <c r="H602" s="204">
        <v>3</v>
      </c>
      <c r="I602" s="204"/>
      <c r="J602" s="204" t="s">
        <v>2329</v>
      </c>
    </row>
    <row r="603" spans="1:11" s="206" customFormat="1">
      <c r="A603" s="204"/>
      <c r="B603" s="205" t="s">
        <v>2391</v>
      </c>
      <c r="C603" s="215" t="s">
        <v>2305</v>
      </c>
      <c r="D603" s="215">
        <v>53100</v>
      </c>
      <c r="E603" s="215"/>
      <c r="F603" s="215" t="s">
        <v>2277</v>
      </c>
      <c r="G603" s="215" t="s">
        <v>1550</v>
      </c>
      <c r="H603" s="204">
        <f>H587</f>
        <v>10</v>
      </c>
      <c r="I603" s="204"/>
      <c r="J603" s="204"/>
    </row>
    <row r="604" spans="1:11" s="209" customFormat="1">
      <c r="A604" s="207"/>
      <c r="B604" s="208" t="s">
        <v>2382</v>
      </c>
      <c r="C604" s="227" t="s">
        <v>2306</v>
      </c>
      <c r="D604" s="227"/>
      <c r="E604" s="227"/>
      <c r="F604" s="227"/>
      <c r="G604" s="227" t="s">
        <v>2237</v>
      </c>
      <c r="H604" s="207">
        <v>200</v>
      </c>
      <c r="I604" s="207"/>
      <c r="J604" s="207"/>
      <c r="K604" s="228">
        <f>H566*4+H568*4+H574*2+H587*3+H592*3+H600*3+H602*3+H573*3</f>
        <v>183</v>
      </c>
    </row>
    <row r="605" spans="1:11" s="206" customFormat="1">
      <c r="A605" s="204"/>
      <c r="B605" s="208" t="s">
        <v>2383</v>
      </c>
      <c r="C605" s="215" t="s">
        <v>2307</v>
      </c>
      <c r="D605" s="215" t="s">
        <v>2308</v>
      </c>
      <c r="E605" s="215" t="s">
        <v>2309</v>
      </c>
      <c r="F605" s="215" t="s">
        <v>2310</v>
      </c>
      <c r="G605" s="215" t="s">
        <v>1550</v>
      </c>
      <c r="H605" s="210">
        <f>H604</f>
        <v>200</v>
      </c>
      <c r="I605" s="204"/>
      <c r="J605" s="204" t="s">
        <v>2239</v>
      </c>
      <c r="K605" s="220"/>
    </row>
    <row r="606" spans="1:11" s="206" customFormat="1">
      <c r="A606" s="204"/>
      <c r="B606" s="208" t="s">
        <v>2384</v>
      </c>
      <c r="C606" s="215" t="s">
        <v>2311</v>
      </c>
      <c r="D606" s="215" t="s">
        <v>2338</v>
      </c>
      <c r="E606" s="215" t="s">
        <v>2339</v>
      </c>
      <c r="F606" s="215" t="s">
        <v>2310</v>
      </c>
      <c r="G606" s="215" t="s">
        <v>1550</v>
      </c>
      <c r="H606" s="210">
        <f>H604</f>
        <v>200</v>
      </c>
      <c r="I606" s="204"/>
      <c r="J606" s="204" t="s">
        <v>2239</v>
      </c>
      <c r="K606" s="230"/>
    </row>
    <row r="607" spans="1:11" s="209" customFormat="1">
      <c r="A607" s="207"/>
      <c r="B607" s="208" t="s">
        <v>2385</v>
      </c>
      <c r="C607" s="227" t="s">
        <v>2312</v>
      </c>
      <c r="D607" s="227"/>
      <c r="E607" s="227"/>
      <c r="F607" s="227"/>
      <c r="G607" s="227" t="s">
        <v>2237</v>
      </c>
      <c r="H607" s="207">
        <f>K607</f>
        <v>240</v>
      </c>
      <c r="I607" s="207"/>
      <c r="J607" s="207"/>
      <c r="K607" s="229">
        <f>H590*4</f>
        <v>240</v>
      </c>
    </row>
    <row r="608" spans="1:11" s="206" customFormat="1">
      <c r="A608" s="204"/>
      <c r="B608" s="208" t="s">
        <v>2392</v>
      </c>
      <c r="C608" s="215" t="s">
        <v>2313</v>
      </c>
      <c r="D608" s="215" t="s">
        <v>2314</v>
      </c>
      <c r="E608" s="215" t="s">
        <v>2315</v>
      </c>
      <c r="F608" s="215" t="s">
        <v>2310</v>
      </c>
      <c r="G608" s="215" t="s">
        <v>1550</v>
      </c>
      <c r="H608" s="210">
        <f>H607</f>
        <v>240</v>
      </c>
      <c r="I608" s="204"/>
      <c r="J608" s="204" t="s">
        <v>2239</v>
      </c>
    </row>
    <row r="609" spans="1:10" s="206" customFormat="1">
      <c r="A609" s="204"/>
      <c r="B609" s="208" t="s">
        <v>2393</v>
      </c>
      <c r="C609" s="215" t="s">
        <v>2311</v>
      </c>
      <c r="D609" s="215" t="s">
        <v>2338</v>
      </c>
      <c r="E609" s="215" t="s">
        <v>2339</v>
      </c>
      <c r="F609" s="215" t="s">
        <v>2310</v>
      </c>
      <c r="G609" s="215" t="s">
        <v>1550</v>
      </c>
      <c r="H609" s="210">
        <f>H607</f>
        <v>240</v>
      </c>
      <c r="I609" s="204"/>
      <c r="J609" s="204" t="s">
        <v>2239</v>
      </c>
    </row>
    <row r="610" spans="1:10" s="206" customFormat="1">
      <c r="A610" s="204"/>
      <c r="B610" s="205" t="s">
        <v>2386</v>
      </c>
      <c r="C610" s="215" t="s">
        <v>2319</v>
      </c>
      <c r="D610" s="215" t="s">
        <v>2320</v>
      </c>
      <c r="E610" s="215"/>
      <c r="F610" s="215" t="s">
        <v>2318</v>
      </c>
      <c r="G610" s="215" t="s">
        <v>2321</v>
      </c>
      <c r="H610" s="204">
        <v>4</v>
      </c>
      <c r="I610" s="204"/>
      <c r="J610" s="204" t="s">
        <v>2322</v>
      </c>
    </row>
    <row r="611" spans="1:10" s="206" customFormat="1">
      <c r="A611" s="204"/>
      <c r="B611" s="205" t="s">
        <v>2387</v>
      </c>
      <c r="C611" s="215" t="s">
        <v>2316</v>
      </c>
      <c r="D611" s="215" t="s">
        <v>2317</v>
      </c>
      <c r="E611" s="215"/>
      <c r="F611" s="215" t="s">
        <v>2318</v>
      </c>
      <c r="G611" s="215" t="s">
        <v>2321</v>
      </c>
      <c r="H611" s="204">
        <v>7</v>
      </c>
      <c r="I611" s="204"/>
      <c r="J611" s="204" t="s">
        <v>2406</v>
      </c>
    </row>
    <row r="612" spans="1:10" s="206" customFormat="1">
      <c r="A612" s="204"/>
      <c r="B612" s="205" t="s">
        <v>2396</v>
      </c>
      <c r="C612" s="215" t="s">
        <v>2324</v>
      </c>
      <c r="D612" s="215" t="s">
        <v>2325</v>
      </c>
      <c r="E612" s="215"/>
      <c r="F612" s="215" t="s">
        <v>2318</v>
      </c>
      <c r="G612" s="215" t="s">
        <v>2321</v>
      </c>
      <c r="H612" s="204">
        <v>4</v>
      </c>
      <c r="I612" s="204"/>
      <c r="J612" s="204" t="s">
        <v>2323</v>
      </c>
    </row>
    <row r="613" spans="1:10" s="203" customFormat="1">
      <c r="A613" s="200"/>
      <c r="B613" s="201"/>
      <c r="C613" s="200"/>
      <c r="D613" s="202" t="s">
        <v>735</v>
      </c>
      <c r="E613" s="200"/>
      <c r="F613" s="200"/>
      <c r="G613" s="200"/>
      <c r="H613" s="200"/>
      <c r="I613" s="200"/>
      <c r="J613" s="200"/>
    </row>
    <row r="614" spans="1:10" s="206" customFormat="1" ht="43.5">
      <c r="A614" s="204" t="s">
        <v>2230</v>
      </c>
      <c r="B614" s="205" t="s">
        <v>2388</v>
      </c>
      <c r="C614" s="204" t="s">
        <v>2342</v>
      </c>
      <c r="D614" s="204" t="s">
        <v>2231</v>
      </c>
      <c r="E614" s="204"/>
      <c r="F614" s="204" t="s">
        <v>2232</v>
      </c>
      <c r="G614" s="204" t="s">
        <v>1550</v>
      </c>
      <c r="H614" s="204">
        <v>2</v>
      </c>
      <c r="I614" s="204"/>
      <c r="J614" s="204"/>
    </row>
    <row r="615" spans="1:10" s="206" customFormat="1">
      <c r="A615" s="204"/>
      <c r="B615" s="205" t="s">
        <v>2389</v>
      </c>
      <c r="C615" s="204" t="s">
        <v>2233</v>
      </c>
      <c r="D615" s="204" t="s">
        <v>2234</v>
      </c>
      <c r="E615" s="204"/>
      <c r="F615" s="204" t="s">
        <v>2235</v>
      </c>
      <c r="G615" s="204" t="s">
        <v>1550</v>
      </c>
      <c r="H615" s="204">
        <v>2</v>
      </c>
      <c r="I615" s="204"/>
      <c r="J615" s="204"/>
    </row>
    <row r="616" spans="1:10" s="209" customFormat="1">
      <c r="A616" s="207" t="s">
        <v>2118</v>
      </c>
      <c r="B616" s="208" t="s">
        <v>2401</v>
      </c>
      <c r="C616" s="207" t="s">
        <v>2236</v>
      </c>
      <c r="D616" s="207"/>
      <c r="E616" s="207"/>
      <c r="F616" s="207"/>
      <c r="G616" s="207" t="s">
        <v>2237</v>
      </c>
      <c r="H616" s="207">
        <v>6</v>
      </c>
      <c r="I616" s="207"/>
      <c r="J616" s="207" t="s">
        <v>2329</v>
      </c>
    </row>
    <row r="617" spans="1:10" s="206" customFormat="1" ht="57.75">
      <c r="A617" s="322"/>
      <c r="B617" s="323" t="s">
        <v>2345</v>
      </c>
      <c r="C617" s="322" t="s">
        <v>2346</v>
      </c>
      <c r="D617" s="322" t="s">
        <v>2238</v>
      </c>
      <c r="E617" s="322"/>
      <c r="F617" s="322" t="s">
        <v>2232</v>
      </c>
      <c r="G617" s="322" t="s">
        <v>1550</v>
      </c>
      <c r="H617" s="322">
        <v>6</v>
      </c>
      <c r="I617" s="204"/>
      <c r="J617" s="204"/>
    </row>
    <row r="618" spans="1:10" s="206" customFormat="1" ht="28.5">
      <c r="A618" s="322"/>
      <c r="B618" s="323" t="s">
        <v>2347</v>
      </c>
      <c r="C618" s="322" t="s">
        <v>2240</v>
      </c>
      <c r="D618" s="322" t="s">
        <v>2241</v>
      </c>
      <c r="E618" s="322"/>
      <c r="F618" s="322" t="s">
        <v>2232</v>
      </c>
      <c r="G618" s="322" t="s">
        <v>1550</v>
      </c>
      <c r="H618" s="322">
        <v>6</v>
      </c>
      <c r="I618" s="204"/>
      <c r="J618" s="204"/>
    </row>
    <row r="619" spans="1:10" s="206" customFormat="1">
      <c r="A619" s="322"/>
      <c r="B619" s="323" t="s">
        <v>2348</v>
      </c>
      <c r="C619" s="322" t="s">
        <v>2233</v>
      </c>
      <c r="D619" s="322" t="s">
        <v>2234</v>
      </c>
      <c r="E619" s="322"/>
      <c r="F619" s="322" t="s">
        <v>2235</v>
      </c>
      <c r="G619" s="322" t="s">
        <v>1550</v>
      </c>
      <c r="H619" s="322">
        <v>6</v>
      </c>
      <c r="I619" s="204"/>
      <c r="J619" s="204"/>
    </row>
    <row r="620" spans="1:10" s="206" customFormat="1">
      <c r="A620" s="204" t="s">
        <v>2120</v>
      </c>
      <c r="B620" s="205" t="s">
        <v>2349</v>
      </c>
      <c r="C620" s="204" t="s">
        <v>2350</v>
      </c>
      <c r="D620" s="204" t="s">
        <v>2242</v>
      </c>
      <c r="E620" s="204"/>
      <c r="F620" s="204" t="s">
        <v>2243</v>
      </c>
      <c r="G620" s="204" t="s">
        <v>1550</v>
      </c>
      <c r="H620" s="204">
        <v>4</v>
      </c>
      <c r="I620" s="204"/>
      <c r="J620" s="204"/>
    </row>
    <row r="621" spans="1:10" s="206" customFormat="1">
      <c r="A621" s="204" t="s">
        <v>2244</v>
      </c>
      <c r="B621" s="205" t="s">
        <v>2351</v>
      </c>
      <c r="C621" s="204" t="s">
        <v>2245</v>
      </c>
      <c r="D621" s="204" t="s">
        <v>2246</v>
      </c>
      <c r="E621" s="204"/>
      <c r="F621" s="204" t="s">
        <v>2247</v>
      </c>
      <c r="G621" s="204" t="s">
        <v>1550</v>
      </c>
      <c r="H621" s="204">
        <v>4</v>
      </c>
      <c r="I621" s="204"/>
      <c r="J621" s="204"/>
    </row>
    <row r="622" spans="1:10" s="206" customFormat="1">
      <c r="A622" s="204"/>
      <c r="B622" s="205" t="s">
        <v>2352</v>
      </c>
      <c r="C622" s="204" t="s">
        <v>2248</v>
      </c>
      <c r="D622" s="204" t="s">
        <v>2328</v>
      </c>
      <c r="E622" s="204"/>
      <c r="F622" s="204" t="s">
        <v>2247</v>
      </c>
      <c r="G622" s="204" t="s">
        <v>1550</v>
      </c>
      <c r="H622" s="204">
        <v>2</v>
      </c>
      <c r="I622" s="204"/>
      <c r="J622" s="204"/>
    </row>
    <row r="623" spans="1:10" s="209" customFormat="1">
      <c r="A623" s="207" t="s">
        <v>2251</v>
      </c>
      <c r="B623" s="208" t="s">
        <v>2353</v>
      </c>
      <c r="C623" s="207" t="s">
        <v>2252</v>
      </c>
      <c r="D623" s="207"/>
      <c r="E623" s="207"/>
      <c r="F623" s="207"/>
      <c r="G623" s="207" t="s">
        <v>2237</v>
      </c>
      <c r="H623" s="207">
        <v>2</v>
      </c>
      <c r="I623" s="207"/>
      <c r="J623" s="207"/>
    </row>
    <row r="624" spans="1:10" s="206" customFormat="1">
      <c r="A624" s="204"/>
      <c r="B624" s="208" t="s">
        <v>2398</v>
      </c>
      <c r="C624" s="204" t="s">
        <v>2327</v>
      </c>
      <c r="D624" s="204" t="s">
        <v>2253</v>
      </c>
      <c r="E624" s="204"/>
      <c r="F624" s="204" t="s">
        <v>2254</v>
      </c>
      <c r="G624" s="204" t="s">
        <v>1550</v>
      </c>
      <c r="H624" s="204">
        <v>2</v>
      </c>
      <c r="I624" s="204"/>
      <c r="J624" s="204"/>
    </row>
    <row r="625" spans="1:10" s="209" customFormat="1">
      <c r="A625" s="207" t="s">
        <v>2255</v>
      </c>
      <c r="B625" s="208" t="s">
        <v>2354</v>
      </c>
      <c r="C625" s="207" t="s">
        <v>2256</v>
      </c>
      <c r="D625" s="207"/>
      <c r="E625" s="207"/>
      <c r="F625" s="207"/>
      <c r="G625" s="207" t="s">
        <v>2237</v>
      </c>
      <c r="H625" s="207">
        <v>6</v>
      </c>
      <c r="I625" s="207"/>
      <c r="J625" s="207"/>
    </row>
    <row r="626" spans="1:10" s="206" customFormat="1">
      <c r="A626" s="204"/>
      <c r="B626" s="208" t="s">
        <v>2355</v>
      </c>
      <c r="C626" s="204" t="s">
        <v>2327</v>
      </c>
      <c r="D626" s="204" t="s">
        <v>2253</v>
      </c>
      <c r="E626" s="204"/>
      <c r="F626" s="204" t="s">
        <v>2254</v>
      </c>
      <c r="G626" s="204" t="s">
        <v>1550</v>
      </c>
      <c r="H626" s="204">
        <v>12</v>
      </c>
      <c r="I626" s="204"/>
      <c r="J626" s="204"/>
    </row>
    <row r="627" spans="1:10" s="206" customFormat="1">
      <c r="A627" s="204"/>
      <c r="B627" s="208" t="s">
        <v>2399</v>
      </c>
      <c r="C627" s="204" t="s">
        <v>2359</v>
      </c>
      <c r="D627" s="204" t="s">
        <v>2257</v>
      </c>
      <c r="E627" s="204"/>
      <c r="F627" s="204" t="s">
        <v>2258</v>
      </c>
      <c r="G627" s="204" t="s">
        <v>1550</v>
      </c>
      <c r="H627" s="204">
        <v>6</v>
      </c>
      <c r="I627" s="204"/>
      <c r="J627" s="204"/>
    </row>
    <row r="628" spans="1:10" s="209" customFormat="1">
      <c r="A628" s="207" t="s">
        <v>2262</v>
      </c>
      <c r="B628" s="208" t="s">
        <v>2361</v>
      </c>
      <c r="C628" s="207" t="s">
        <v>2263</v>
      </c>
      <c r="D628" s="207"/>
      <c r="E628" s="207"/>
      <c r="F628" s="207"/>
      <c r="G628" s="207" t="s">
        <v>2237</v>
      </c>
      <c r="H628" s="207">
        <v>2</v>
      </c>
      <c r="I628" s="207"/>
      <c r="J628" s="207"/>
    </row>
    <row r="629" spans="1:10" s="206" customFormat="1">
      <c r="A629" s="204"/>
      <c r="B629" s="208" t="s">
        <v>2362</v>
      </c>
      <c r="C629" s="204" t="s">
        <v>2327</v>
      </c>
      <c r="D629" s="204" t="s">
        <v>2253</v>
      </c>
      <c r="E629" s="204"/>
      <c r="F629" s="204" t="s">
        <v>2254</v>
      </c>
      <c r="G629" s="204" t="s">
        <v>1550</v>
      </c>
      <c r="H629" s="204">
        <v>2</v>
      </c>
      <c r="I629" s="204"/>
      <c r="J629" s="204"/>
    </row>
    <row r="630" spans="1:10" s="206" customFormat="1">
      <c r="A630" s="204"/>
      <c r="B630" s="205"/>
      <c r="C630" s="214" t="s">
        <v>2264</v>
      </c>
      <c r="D630" s="204"/>
      <c r="E630" s="204"/>
      <c r="F630" s="204"/>
      <c r="G630" s="204"/>
      <c r="H630" s="204"/>
      <c r="I630" s="204"/>
      <c r="J630" s="204"/>
    </row>
    <row r="631" spans="1:10" s="206" customFormat="1">
      <c r="A631" s="204"/>
      <c r="B631" s="205" t="s">
        <v>2388</v>
      </c>
      <c r="C631" s="215" t="s">
        <v>2265</v>
      </c>
      <c r="D631" s="215" t="s">
        <v>1113</v>
      </c>
      <c r="E631" s="204"/>
      <c r="F631" s="204" t="s">
        <v>2266</v>
      </c>
      <c r="G631" s="204" t="s">
        <v>1077</v>
      </c>
      <c r="H631" s="216">
        <f>'10'!S38</f>
        <v>1060</v>
      </c>
      <c r="I631" s="204"/>
      <c r="J631" s="204"/>
    </row>
    <row r="632" spans="1:10" s="206" customFormat="1">
      <c r="A632" s="204"/>
      <c r="B632" s="205" t="s">
        <v>2343</v>
      </c>
      <c r="C632" s="215" t="s">
        <v>2267</v>
      </c>
      <c r="D632" s="215" t="s">
        <v>20</v>
      </c>
      <c r="E632" s="204"/>
      <c r="F632" s="204" t="s">
        <v>2268</v>
      </c>
      <c r="G632" s="204" t="s">
        <v>1077</v>
      </c>
      <c r="H632" s="216">
        <f>'10'!S39</f>
        <v>430</v>
      </c>
      <c r="I632" s="204"/>
      <c r="J632" s="204"/>
    </row>
    <row r="633" spans="1:10" s="206" customFormat="1">
      <c r="A633" s="204"/>
      <c r="B633" s="205" t="s">
        <v>2368</v>
      </c>
      <c r="C633" s="215" t="s">
        <v>2269</v>
      </c>
      <c r="D633" s="215" t="s">
        <v>1595</v>
      </c>
      <c r="E633" s="204"/>
      <c r="F633" s="217" t="s">
        <v>2270</v>
      </c>
      <c r="G633" s="204" t="s">
        <v>1077</v>
      </c>
      <c r="H633" s="216">
        <f>'10'!S40</f>
        <v>15</v>
      </c>
      <c r="I633" s="204"/>
      <c r="J633" s="204"/>
    </row>
    <row r="634" spans="1:10" s="206" customFormat="1">
      <c r="A634" s="204"/>
      <c r="B634" s="205"/>
      <c r="C634" s="214" t="s">
        <v>2271</v>
      </c>
      <c r="D634" s="204"/>
      <c r="E634" s="204"/>
      <c r="F634" s="204"/>
      <c r="G634" s="218"/>
      <c r="H634" s="204"/>
      <c r="I634" s="204"/>
      <c r="J634" s="204"/>
    </row>
    <row r="635" spans="1:10" s="206" customFormat="1">
      <c r="A635" s="204"/>
      <c r="B635" s="205" t="s">
        <v>2351</v>
      </c>
      <c r="C635" s="215" t="s">
        <v>2272</v>
      </c>
      <c r="D635" s="215" t="s">
        <v>2273</v>
      </c>
      <c r="E635" s="215"/>
      <c r="F635" s="215" t="s">
        <v>2274</v>
      </c>
      <c r="G635" s="215" t="s">
        <v>1550</v>
      </c>
      <c r="H635" s="204">
        <f>H623+H625+H628</f>
        <v>10</v>
      </c>
      <c r="I635" s="204"/>
      <c r="J635" s="204" t="s">
        <v>2329</v>
      </c>
    </row>
    <row r="636" spans="1:10" s="206" customFormat="1">
      <c r="A636" s="204"/>
      <c r="B636" s="205" t="s">
        <v>2390</v>
      </c>
      <c r="C636" s="215" t="s">
        <v>2275</v>
      </c>
      <c r="D636" s="215" t="s">
        <v>2276</v>
      </c>
      <c r="E636" s="215"/>
      <c r="F636" s="215" t="s">
        <v>2277</v>
      </c>
      <c r="G636" s="215" t="s">
        <v>1550</v>
      </c>
      <c r="H636" s="204">
        <f>H635</f>
        <v>10</v>
      </c>
      <c r="I636" s="204"/>
      <c r="J636" s="204" t="s">
        <v>2329</v>
      </c>
    </row>
    <row r="637" spans="1:10" s="206" customFormat="1">
      <c r="A637" s="204"/>
      <c r="B637" s="205" t="s">
        <v>2352</v>
      </c>
      <c r="C637" s="215" t="s">
        <v>2278</v>
      </c>
      <c r="D637" s="215" t="s">
        <v>2279</v>
      </c>
      <c r="E637" s="215"/>
      <c r="F637" s="215" t="s">
        <v>2280</v>
      </c>
      <c r="G637" s="215" t="s">
        <v>1550</v>
      </c>
      <c r="H637" s="204">
        <f>H635</f>
        <v>10</v>
      </c>
      <c r="I637" s="204"/>
      <c r="J637" s="204" t="s">
        <v>2329</v>
      </c>
    </row>
    <row r="638" spans="1:10" s="206" customFormat="1" ht="28.5">
      <c r="A638" s="204"/>
      <c r="B638" s="205" t="s">
        <v>2356</v>
      </c>
      <c r="C638" s="215" t="s">
        <v>2281</v>
      </c>
      <c r="D638" s="215">
        <v>91920</v>
      </c>
      <c r="E638" s="215"/>
      <c r="F638" s="204" t="s">
        <v>2277</v>
      </c>
      <c r="G638" s="215" t="s">
        <v>1077</v>
      </c>
      <c r="H638" s="204">
        <v>70</v>
      </c>
      <c r="I638" s="204"/>
      <c r="J638" s="204" t="s">
        <v>2329</v>
      </c>
    </row>
    <row r="639" spans="1:10" s="206" customFormat="1">
      <c r="A639" s="204"/>
      <c r="B639" s="205" t="s">
        <v>2361</v>
      </c>
      <c r="C639" s="215" t="s">
        <v>2282</v>
      </c>
      <c r="D639" s="215" t="s">
        <v>2283</v>
      </c>
      <c r="E639" s="215"/>
      <c r="F639" s="215"/>
      <c r="G639" s="215" t="s">
        <v>1550</v>
      </c>
      <c r="H639" s="204">
        <v>250</v>
      </c>
      <c r="I639" s="204"/>
      <c r="J639" s="204"/>
    </row>
    <row r="640" spans="1:10" s="206" customFormat="1" ht="28.5">
      <c r="A640" s="204"/>
      <c r="B640" s="205" t="s">
        <v>2365</v>
      </c>
      <c r="C640" s="215" t="s">
        <v>2284</v>
      </c>
      <c r="D640" s="215" t="s">
        <v>2285</v>
      </c>
      <c r="E640" s="215">
        <v>1786</v>
      </c>
      <c r="F640" s="215" t="s">
        <v>2277</v>
      </c>
      <c r="G640" s="215" t="s">
        <v>1550</v>
      </c>
      <c r="H640" s="204">
        <v>24</v>
      </c>
      <c r="I640" s="204"/>
      <c r="J640" s="204" t="s">
        <v>2329</v>
      </c>
    </row>
    <row r="641" spans="1:11" s="206" customFormat="1">
      <c r="A641" s="204"/>
      <c r="B641" s="205" t="s">
        <v>2369</v>
      </c>
      <c r="C641" s="215" t="s">
        <v>2286</v>
      </c>
      <c r="D641" s="215" t="s">
        <v>2287</v>
      </c>
      <c r="E641" s="215">
        <v>1745</v>
      </c>
      <c r="F641" s="215" t="s">
        <v>2277</v>
      </c>
      <c r="G641" s="215" t="s">
        <v>1550</v>
      </c>
      <c r="H641" s="204">
        <v>6</v>
      </c>
      <c r="I641" s="204"/>
      <c r="J641" s="204" t="s">
        <v>2329</v>
      </c>
    </row>
    <row r="642" spans="1:11" s="206" customFormat="1">
      <c r="A642" s="204"/>
      <c r="B642" s="205" t="s">
        <v>2370</v>
      </c>
      <c r="C642" s="215" t="s">
        <v>2288</v>
      </c>
      <c r="D642" s="215" t="s">
        <v>2289</v>
      </c>
      <c r="E642" s="215">
        <v>1761</v>
      </c>
      <c r="F642" s="215" t="s">
        <v>2277</v>
      </c>
      <c r="G642" s="215" t="s">
        <v>1550</v>
      </c>
      <c r="H642" s="204">
        <v>26</v>
      </c>
      <c r="I642" s="204"/>
      <c r="J642" s="204" t="s">
        <v>2329</v>
      </c>
    </row>
    <row r="643" spans="1:11" s="206" customFormat="1">
      <c r="A643" s="204"/>
      <c r="B643" s="205" t="s">
        <v>2371</v>
      </c>
      <c r="C643" s="215" t="s">
        <v>2290</v>
      </c>
      <c r="D643" s="215" t="s">
        <v>2291</v>
      </c>
      <c r="E643" s="215">
        <v>1776</v>
      </c>
      <c r="F643" s="215" t="s">
        <v>2277</v>
      </c>
      <c r="G643" s="215" t="s">
        <v>1550</v>
      </c>
      <c r="H643" s="204">
        <v>4</v>
      </c>
      <c r="I643" s="204"/>
      <c r="J643" s="204" t="s">
        <v>2329</v>
      </c>
    </row>
    <row r="644" spans="1:11" s="206" customFormat="1">
      <c r="A644" s="204"/>
      <c r="B644" s="205" t="s">
        <v>2372</v>
      </c>
      <c r="C644" s="215" t="s">
        <v>2292</v>
      </c>
      <c r="D644" s="215" t="s">
        <v>2293</v>
      </c>
      <c r="E644" s="215">
        <v>833</v>
      </c>
      <c r="F644" s="215" t="s">
        <v>2277</v>
      </c>
      <c r="G644" s="215" t="s">
        <v>1550</v>
      </c>
      <c r="H644" s="204">
        <v>4</v>
      </c>
      <c r="I644" s="204"/>
      <c r="J644" s="204" t="s">
        <v>2329</v>
      </c>
    </row>
    <row r="645" spans="1:11" s="206" customFormat="1">
      <c r="A645" s="204"/>
      <c r="B645" s="205" t="s">
        <v>2373</v>
      </c>
      <c r="C645" s="215" t="s">
        <v>2294</v>
      </c>
      <c r="D645" s="215" t="s">
        <v>2295</v>
      </c>
      <c r="E645" s="215">
        <v>887</v>
      </c>
      <c r="F645" s="215" t="s">
        <v>2277</v>
      </c>
      <c r="G645" s="215" t="s">
        <v>1550</v>
      </c>
      <c r="H645" s="204">
        <v>4</v>
      </c>
      <c r="I645" s="204"/>
      <c r="J645" s="204" t="s">
        <v>2329</v>
      </c>
    </row>
    <row r="646" spans="1:11" s="206" customFormat="1">
      <c r="A646" s="204"/>
      <c r="B646" s="205" t="s">
        <v>2375</v>
      </c>
      <c r="C646" s="215" t="s">
        <v>2298</v>
      </c>
      <c r="D646" s="215" t="s">
        <v>2299</v>
      </c>
      <c r="E646" s="215">
        <v>7714</v>
      </c>
      <c r="F646" s="215" t="s">
        <v>2277</v>
      </c>
      <c r="G646" s="215" t="s">
        <v>1550</v>
      </c>
      <c r="H646" s="204">
        <v>48</v>
      </c>
      <c r="I646" s="204"/>
      <c r="J646" s="204" t="s">
        <v>2329</v>
      </c>
    </row>
    <row r="647" spans="1:11" s="206" customFormat="1">
      <c r="A647" s="204"/>
      <c r="B647" s="205" t="s">
        <v>2376</v>
      </c>
      <c r="C647" s="215" t="s">
        <v>2300</v>
      </c>
      <c r="D647" s="215" t="s">
        <v>2301</v>
      </c>
      <c r="E647" s="215">
        <v>874</v>
      </c>
      <c r="F647" s="215" t="s">
        <v>2277</v>
      </c>
      <c r="G647" s="215" t="s">
        <v>1550</v>
      </c>
      <c r="H647" s="204">
        <v>6</v>
      </c>
      <c r="I647" s="204"/>
      <c r="J647" s="204" t="s">
        <v>2329</v>
      </c>
    </row>
    <row r="648" spans="1:11" s="206" customFormat="1" ht="28.5">
      <c r="A648" s="204"/>
      <c r="B648" s="205" t="s">
        <v>2377</v>
      </c>
      <c r="C648" s="215" t="s">
        <v>2302</v>
      </c>
      <c r="D648" s="215">
        <v>351</v>
      </c>
      <c r="E648" s="215"/>
      <c r="F648" s="215" t="s">
        <v>2277</v>
      </c>
      <c r="G648" s="215" t="s">
        <v>1550</v>
      </c>
      <c r="H648" s="204">
        <v>8</v>
      </c>
      <c r="I648" s="204"/>
      <c r="J648" s="204" t="s">
        <v>2329</v>
      </c>
    </row>
    <row r="649" spans="1:11" s="206" customFormat="1">
      <c r="A649" s="204"/>
      <c r="B649" s="205" t="s">
        <v>2378</v>
      </c>
      <c r="C649" s="215" t="s">
        <v>2303</v>
      </c>
      <c r="D649" s="215">
        <v>597</v>
      </c>
      <c r="E649" s="215"/>
      <c r="F649" s="215" t="s">
        <v>2277</v>
      </c>
      <c r="G649" s="215" t="s">
        <v>1550</v>
      </c>
      <c r="H649" s="204">
        <v>4</v>
      </c>
      <c r="I649" s="204"/>
      <c r="J649" s="204" t="s">
        <v>2329</v>
      </c>
    </row>
    <row r="650" spans="1:11" s="206" customFormat="1">
      <c r="A650" s="204"/>
      <c r="B650" s="205" t="s">
        <v>2379</v>
      </c>
      <c r="C650" s="215" t="s">
        <v>2304</v>
      </c>
      <c r="D650" s="215">
        <v>2150</v>
      </c>
      <c r="E650" s="215"/>
      <c r="F650" s="215" t="s">
        <v>2277</v>
      </c>
      <c r="G650" s="215" t="s">
        <v>1077</v>
      </c>
      <c r="H650" s="204">
        <v>3</v>
      </c>
      <c r="I650" s="204"/>
      <c r="J650" s="204" t="s">
        <v>2329</v>
      </c>
    </row>
    <row r="651" spans="1:11" s="206" customFormat="1">
      <c r="A651" s="204"/>
      <c r="B651" s="205" t="s">
        <v>2400</v>
      </c>
      <c r="C651" s="215" t="s">
        <v>2305</v>
      </c>
      <c r="D651" s="215">
        <v>53100</v>
      </c>
      <c r="E651" s="215"/>
      <c r="F651" s="215" t="s">
        <v>2277</v>
      </c>
      <c r="G651" s="215" t="s">
        <v>1550</v>
      </c>
      <c r="H651" s="204">
        <f>H635</f>
        <v>10</v>
      </c>
      <c r="I651" s="204"/>
      <c r="J651" s="204" t="s">
        <v>2329</v>
      </c>
    </row>
    <row r="652" spans="1:11" s="209" customFormat="1">
      <c r="A652" s="207"/>
      <c r="B652" s="208" t="s">
        <v>2385</v>
      </c>
      <c r="C652" s="227" t="s">
        <v>2306</v>
      </c>
      <c r="D652" s="227"/>
      <c r="E652" s="227"/>
      <c r="F652" s="227"/>
      <c r="G652" s="227" t="s">
        <v>2237</v>
      </c>
      <c r="H652" s="207">
        <v>200</v>
      </c>
      <c r="I652" s="207"/>
      <c r="J652" s="207"/>
      <c r="K652" s="228">
        <f>H614*4+H616*4+H622*2+H635*3+H640*3+H648*3+H650*3+H621*3</f>
        <v>183</v>
      </c>
    </row>
    <row r="653" spans="1:11" s="206" customFormat="1">
      <c r="A653" s="204"/>
      <c r="B653" s="208" t="s">
        <v>2392</v>
      </c>
      <c r="C653" s="215" t="s">
        <v>2307</v>
      </c>
      <c r="D653" s="215" t="s">
        <v>2308</v>
      </c>
      <c r="E653" s="215" t="s">
        <v>2309</v>
      </c>
      <c r="F653" s="215" t="s">
        <v>2310</v>
      </c>
      <c r="G653" s="215" t="s">
        <v>1550</v>
      </c>
      <c r="H653" s="210">
        <f>H652</f>
        <v>200</v>
      </c>
      <c r="I653" s="204"/>
      <c r="J653" s="204" t="s">
        <v>2239</v>
      </c>
      <c r="K653" s="220"/>
    </row>
    <row r="654" spans="1:11" s="206" customFormat="1">
      <c r="A654" s="204"/>
      <c r="B654" s="208" t="s">
        <v>2393</v>
      </c>
      <c r="C654" s="215" t="s">
        <v>2311</v>
      </c>
      <c r="D654" s="215" t="s">
        <v>2338</v>
      </c>
      <c r="E654" s="215" t="s">
        <v>2339</v>
      </c>
      <c r="F654" s="215" t="s">
        <v>2310</v>
      </c>
      <c r="G654" s="215" t="s">
        <v>1550</v>
      </c>
      <c r="H654" s="210">
        <f>H652</f>
        <v>200</v>
      </c>
      <c r="I654" s="204"/>
      <c r="J654" s="204" t="s">
        <v>2239</v>
      </c>
      <c r="K654" s="230"/>
    </row>
    <row r="655" spans="1:11" s="209" customFormat="1">
      <c r="A655" s="207"/>
      <c r="B655" s="208" t="s">
        <v>2386</v>
      </c>
      <c r="C655" s="227" t="s">
        <v>2312</v>
      </c>
      <c r="D655" s="227"/>
      <c r="E655" s="227"/>
      <c r="F655" s="227"/>
      <c r="G655" s="227" t="s">
        <v>2237</v>
      </c>
      <c r="H655" s="207">
        <f>K655</f>
        <v>280</v>
      </c>
      <c r="I655" s="207"/>
      <c r="J655" s="207"/>
      <c r="K655" s="229">
        <f>H638*4</f>
        <v>280</v>
      </c>
    </row>
    <row r="656" spans="1:11" s="206" customFormat="1">
      <c r="A656" s="204"/>
      <c r="B656" s="208" t="s">
        <v>2394</v>
      </c>
      <c r="C656" s="215" t="s">
        <v>2313</v>
      </c>
      <c r="D656" s="215" t="s">
        <v>2314</v>
      </c>
      <c r="E656" s="215" t="s">
        <v>2315</v>
      </c>
      <c r="F656" s="215" t="s">
        <v>2310</v>
      </c>
      <c r="G656" s="215" t="s">
        <v>1550</v>
      </c>
      <c r="H656" s="210">
        <f>H655</f>
        <v>280</v>
      </c>
      <c r="I656" s="204"/>
      <c r="J656" s="204" t="s">
        <v>2239</v>
      </c>
    </row>
    <row r="657" spans="1:10" s="206" customFormat="1">
      <c r="A657" s="204"/>
      <c r="B657" s="208" t="s">
        <v>2395</v>
      </c>
      <c r="C657" s="215" t="s">
        <v>2311</v>
      </c>
      <c r="D657" s="215" t="s">
        <v>2338</v>
      </c>
      <c r="E657" s="215" t="s">
        <v>2339</v>
      </c>
      <c r="F657" s="215" t="s">
        <v>2310</v>
      </c>
      <c r="G657" s="215" t="s">
        <v>1550</v>
      </c>
      <c r="H657" s="210">
        <f>H655</f>
        <v>280</v>
      </c>
      <c r="I657" s="204"/>
      <c r="J657" s="204" t="s">
        <v>2239</v>
      </c>
    </row>
    <row r="658" spans="1:10" s="206" customFormat="1">
      <c r="A658" s="204"/>
      <c r="B658" s="205" t="s">
        <v>2387</v>
      </c>
      <c r="C658" s="215" t="s">
        <v>2319</v>
      </c>
      <c r="D658" s="215" t="s">
        <v>2320</v>
      </c>
      <c r="E658" s="215"/>
      <c r="F658" s="215" t="s">
        <v>2318</v>
      </c>
      <c r="G658" s="215" t="s">
        <v>2321</v>
      </c>
      <c r="H658" s="204">
        <v>4</v>
      </c>
      <c r="I658" s="204"/>
      <c r="J658" s="204" t="s">
        <v>2322</v>
      </c>
    </row>
    <row r="659" spans="1:10" s="206" customFormat="1">
      <c r="A659" s="204"/>
      <c r="B659" s="205" t="s">
        <v>2396</v>
      </c>
      <c r="C659" s="215" t="s">
        <v>2316</v>
      </c>
      <c r="D659" s="215" t="s">
        <v>2317</v>
      </c>
      <c r="E659" s="215"/>
      <c r="F659" s="215" t="s">
        <v>2318</v>
      </c>
      <c r="G659" s="215" t="s">
        <v>2321</v>
      </c>
      <c r="H659" s="204">
        <v>7</v>
      </c>
      <c r="I659" s="204"/>
      <c r="J659" s="204" t="s">
        <v>2406</v>
      </c>
    </row>
    <row r="660" spans="1:10" s="206" customFormat="1">
      <c r="A660" s="204"/>
      <c r="B660" s="205" t="s">
        <v>2397</v>
      </c>
      <c r="C660" s="215" t="s">
        <v>2324</v>
      </c>
      <c r="D660" s="215" t="s">
        <v>2325</v>
      </c>
      <c r="E660" s="215"/>
      <c r="F660" s="215" t="s">
        <v>2318</v>
      </c>
      <c r="G660" s="215" t="s">
        <v>2321</v>
      </c>
      <c r="H660" s="204">
        <v>4</v>
      </c>
      <c r="I660" s="204"/>
      <c r="J660" s="204" t="s">
        <v>2323</v>
      </c>
    </row>
    <row r="661" spans="1:10" s="203" customFormat="1">
      <c r="A661" s="200"/>
      <c r="B661" s="201"/>
      <c r="C661" s="200"/>
      <c r="D661" s="202" t="s">
        <v>766</v>
      </c>
      <c r="E661" s="200"/>
      <c r="F661" s="200"/>
      <c r="G661" s="200"/>
      <c r="H661" s="200"/>
      <c r="I661" s="200"/>
      <c r="J661" s="200"/>
    </row>
    <row r="662" spans="1:10" s="206" customFormat="1" ht="43.5">
      <c r="A662" s="204" t="s">
        <v>2230</v>
      </c>
      <c r="B662" s="205" t="s">
        <v>2388</v>
      </c>
      <c r="C662" s="204" t="s">
        <v>2342</v>
      </c>
      <c r="D662" s="204" t="s">
        <v>2231</v>
      </c>
      <c r="E662" s="204"/>
      <c r="F662" s="204" t="s">
        <v>2232</v>
      </c>
      <c r="G662" s="204" t="s">
        <v>1550</v>
      </c>
      <c r="H662" s="204">
        <v>2</v>
      </c>
      <c r="I662" s="204"/>
      <c r="J662" s="204"/>
    </row>
    <row r="663" spans="1:10" s="206" customFormat="1">
      <c r="A663" s="204"/>
      <c r="B663" s="205" t="s">
        <v>2389</v>
      </c>
      <c r="C663" s="204" t="s">
        <v>2233</v>
      </c>
      <c r="D663" s="204" t="s">
        <v>2234</v>
      </c>
      <c r="E663" s="204"/>
      <c r="F663" s="204" t="s">
        <v>2235</v>
      </c>
      <c r="G663" s="204" t="s">
        <v>1550</v>
      </c>
      <c r="H663" s="204">
        <v>2</v>
      </c>
      <c r="I663" s="204"/>
      <c r="J663" s="204"/>
    </row>
    <row r="664" spans="1:10" s="209" customFormat="1">
      <c r="A664" s="207" t="s">
        <v>2118</v>
      </c>
      <c r="B664" s="208" t="s">
        <v>2401</v>
      </c>
      <c r="C664" s="207" t="s">
        <v>2236</v>
      </c>
      <c r="D664" s="207"/>
      <c r="E664" s="207"/>
      <c r="F664" s="207"/>
      <c r="G664" s="207" t="s">
        <v>2237</v>
      </c>
      <c r="H664" s="207">
        <v>6</v>
      </c>
      <c r="I664" s="207"/>
      <c r="J664" s="207" t="s">
        <v>2329</v>
      </c>
    </row>
    <row r="665" spans="1:10" s="206" customFormat="1" ht="57.75">
      <c r="A665" s="322"/>
      <c r="B665" s="323" t="s">
        <v>2345</v>
      </c>
      <c r="C665" s="322" t="s">
        <v>2346</v>
      </c>
      <c r="D665" s="322" t="s">
        <v>2238</v>
      </c>
      <c r="E665" s="322"/>
      <c r="F665" s="322" t="s">
        <v>2232</v>
      </c>
      <c r="G665" s="322" t="s">
        <v>1550</v>
      </c>
      <c r="H665" s="322">
        <v>6</v>
      </c>
      <c r="I665" s="204"/>
      <c r="J665" s="204"/>
    </row>
    <row r="666" spans="1:10" s="206" customFormat="1" ht="28.5">
      <c r="A666" s="322"/>
      <c r="B666" s="323" t="s">
        <v>2347</v>
      </c>
      <c r="C666" s="322" t="s">
        <v>2240</v>
      </c>
      <c r="D666" s="322" t="s">
        <v>2241</v>
      </c>
      <c r="E666" s="322"/>
      <c r="F666" s="322" t="s">
        <v>2232</v>
      </c>
      <c r="G666" s="322" t="s">
        <v>1550</v>
      </c>
      <c r="H666" s="322">
        <v>6</v>
      </c>
      <c r="I666" s="204"/>
      <c r="J666" s="204"/>
    </row>
    <row r="667" spans="1:10" s="206" customFormat="1">
      <c r="A667" s="322"/>
      <c r="B667" s="323" t="s">
        <v>2348</v>
      </c>
      <c r="C667" s="322" t="s">
        <v>2233</v>
      </c>
      <c r="D667" s="322" t="s">
        <v>2234</v>
      </c>
      <c r="E667" s="322"/>
      <c r="F667" s="322" t="s">
        <v>2235</v>
      </c>
      <c r="G667" s="322" t="s">
        <v>1550</v>
      </c>
      <c r="H667" s="322">
        <v>6</v>
      </c>
      <c r="I667" s="204"/>
      <c r="J667" s="204"/>
    </row>
    <row r="668" spans="1:10" s="206" customFormat="1">
      <c r="A668" s="204" t="s">
        <v>2120</v>
      </c>
      <c r="B668" s="205" t="s">
        <v>2349</v>
      </c>
      <c r="C668" s="204" t="s">
        <v>2350</v>
      </c>
      <c r="D668" s="204" t="s">
        <v>2242</v>
      </c>
      <c r="E668" s="204"/>
      <c r="F668" s="204" t="s">
        <v>2243</v>
      </c>
      <c r="G668" s="204" t="s">
        <v>1550</v>
      </c>
      <c r="H668" s="204">
        <v>4</v>
      </c>
      <c r="I668" s="204"/>
      <c r="J668" s="204"/>
    </row>
    <row r="669" spans="1:10" s="206" customFormat="1">
      <c r="A669" s="204" t="s">
        <v>2244</v>
      </c>
      <c r="B669" s="205" t="s">
        <v>2351</v>
      </c>
      <c r="C669" s="204" t="s">
        <v>2245</v>
      </c>
      <c r="D669" s="204" t="s">
        <v>2246</v>
      </c>
      <c r="E669" s="204"/>
      <c r="F669" s="204" t="s">
        <v>2247</v>
      </c>
      <c r="G669" s="204" t="s">
        <v>1550</v>
      </c>
      <c r="H669" s="204">
        <v>4</v>
      </c>
      <c r="I669" s="204"/>
      <c r="J669" s="204"/>
    </row>
    <row r="670" spans="1:10" s="206" customFormat="1">
      <c r="A670" s="204"/>
      <c r="B670" s="205" t="s">
        <v>2352</v>
      </c>
      <c r="C670" s="204" t="s">
        <v>2248</v>
      </c>
      <c r="D670" s="204" t="s">
        <v>2328</v>
      </c>
      <c r="E670" s="204"/>
      <c r="F670" s="204" t="s">
        <v>2247</v>
      </c>
      <c r="G670" s="204" t="s">
        <v>1550</v>
      </c>
      <c r="H670" s="204">
        <v>2</v>
      </c>
      <c r="I670" s="204"/>
      <c r="J670" s="204"/>
    </row>
    <row r="671" spans="1:10" s="209" customFormat="1">
      <c r="A671" s="207" t="s">
        <v>2251</v>
      </c>
      <c r="B671" s="208" t="s">
        <v>2353</v>
      </c>
      <c r="C671" s="207" t="s">
        <v>2252</v>
      </c>
      <c r="D671" s="207"/>
      <c r="E671" s="207"/>
      <c r="F671" s="207"/>
      <c r="G671" s="207" t="s">
        <v>2237</v>
      </c>
      <c r="H671" s="207">
        <v>2</v>
      </c>
      <c r="I671" s="207"/>
      <c r="J671" s="207"/>
    </row>
    <row r="672" spans="1:10" s="206" customFormat="1">
      <c r="A672" s="204"/>
      <c r="B672" s="208" t="s">
        <v>2398</v>
      </c>
      <c r="C672" s="204" t="s">
        <v>2327</v>
      </c>
      <c r="D672" s="204" t="s">
        <v>2253</v>
      </c>
      <c r="E672" s="204"/>
      <c r="F672" s="204" t="s">
        <v>2254</v>
      </c>
      <c r="G672" s="204" t="s">
        <v>1550</v>
      </c>
      <c r="H672" s="204">
        <v>2</v>
      </c>
      <c r="I672" s="204"/>
      <c r="J672" s="204"/>
    </row>
    <row r="673" spans="1:10" s="209" customFormat="1">
      <c r="A673" s="207" t="s">
        <v>2255</v>
      </c>
      <c r="B673" s="208" t="s">
        <v>2354</v>
      </c>
      <c r="C673" s="207" t="s">
        <v>2256</v>
      </c>
      <c r="D673" s="207"/>
      <c r="E673" s="207"/>
      <c r="F673" s="207"/>
      <c r="G673" s="207" t="s">
        <v>2237</v>
      </c>
      <c r="H673" s="207">
        <v>6</v>
      </c>
      <c r="I673" s="207"/>
      <c r="J673" s="207"/>
    </row>
    <row r="674" spans="1:10" s="206" customFormat="1">
      <c r="A674" s="204"/>
      <c r="B674" s="208" t="s">
        <v>2355</v>
      </c>
      <c r="C674" s="204" t="s">
        <v>2327</v>
      </c>
      <c r="D674" s="204" t="s">
        <v>2253</v>
      </c>
      <c r="E674" s="204"/>
      <c r="F674" s="204" t="s">
        <v>2254</v>
      </c>
      <c r="G674" s="204" t="s">
        <v>1550</v>
      </c>
      <c r="H674" s="204">
        <v>12</v>
      </c>
      <c r="I674" s="204"/>
      <c r="J674" s="204"/>
    </row>
    <row r="675" spans="1:10" s="206" customFormat="1">
      <c r="A675" s="204"/>
      <c r="B675" s="208" t="s">
        <v>2399</v>
      </c>
      <c r="C675" s="204" t="s">
        <v>2359</v>
      </c>
      <c r="D675" s="204" t="s">
        <v>2257</v>
      </c>
      <c r="E675" s="204"/>
      <c r="F675" s="204" t="s">
        <v>2258</v>
      </c>
      <c r="G675" s="204" t="s">
        <v>1550</v>
      </c>
      <c r="H675" s="204">
        <v>6</v>
      </c>
      <c r="I675" s="204"/>
      <c r="J675" s="204"/>
    </row>
    <row r="676" spans="1:10" s="209" customFormat="1">
      <c r="A676" s="207" t="s">
        <v>2262</v>
      </c>
      <c r="B676" s="208" t="s">
        <v>2356</v>
      </c>
      <c r="C676" s="207" t="s">
        <v>2263</v>
      </c>
      <c r="D676" s="207"/>
      <c r="E676" s="207"/>
      <c r="F676" s="207"/>
      <c r="G676" s="207" t="s">
        <v>2237</v>
      </c>
      <c r="H676" s="207">
        <v>2</v>
      </c>
      <c r="I676" s="207"/>
      <c r="J676" s="207"/>
    </row>
    <row r="677" spans="1:10" s="206" customFormat="1">
      <c r="A677" s="204"/>
      <c r="B677" s="208" t="s">
        <v>2357</v>
      </c>
      <c r="C677" s="204" t="s">
        <v>2327</v>
      </c>
      <c r="D677" s="204" t="s">
        <v>2253</v>
      </c>
      <c r="E677" s="204"/>
      <c r="F677" s="204" t="s">
        <v>2254</v>
      </c>
      <c r="G677" s="204" t="s">
        <v>1550</v>
      </c>
      <c r="H677" s="204">
        <v>2</v>
      </c>
      <c r="I677" s="204"/>
      <c r="J677" s="204"/>
    </row>
    <row r="678" spans="1:10" s="206" customFormat="1">
      <c r="A678" s="204"/>
      <c r="B678" s="205"/>
      <c r="C678" s="214" t="s">
        <v>2264</v>
      </c>
      <c r="D678" s="204"/>
      <c r="E678" s="204"/>
      <c r="F678" s="204"/>
      <c r="G678" s="204"/>
      <c r="H678" s="204"/>
      <c r="I678" s="204"/>
      <c r="J678" s="204"/>
    </row>
    <row r="679" spans="1:10" s="206" customFormat="1">
      <c r="A679" s="204"/>
      <c r="B679" s="205" t="s">
        <v>2388</v>
      </c>
      <c r="C679" s="215" t="s">
        <v>2265</v>
      </c>
      <c r="D679" s="215" t="s">
        <v>1113</v>
      </c>
      <c r="E679" s="204"/>
      <c r="F679" s="204" t="s">
        <v>2266</v>
      </c>
      <c r="G679" s="204" t="s">
        <v>1077</v>
      </c>
      <c r="H679" s="216">
        <f>'11'!S38</f>
        <v>1005</v>
      </c>
      <c r="I679" s="204"/>
      <c r="J679" s="204"/>
    </row>
    <row r="680" spans="1:10" s="206" customFormat="1">
      <c r="A680" s="204"/>
      <c r="B680" s="205" t="s">
        <v>2343</v>
      </c>
      <c r="C680" s="215" t="s">
        <v>2267</v>
      </c>
      <c r="D680" s="215" t="s">
        <v>20</v>
      </c>
      <c r="E680" s="204"/>
      <c r="F680" s="204" t="s">
        <v>2268</v>
      </c>
      <c r="G680" s="204" t="s">
        <v>1077</v>
      </c>
      <c r="H680" s="216">
        <f>'11'!S39</f>
        <v>400</v>
      </c>
      <c r="I680" s="204"/>
      <c r="J680" s="204"/>
    </row>
    <row r="681" spans="1:10" s="206" customFormat="1">
      <c r="A681" s="204"/>
      <c r="B681" s="205" t="s">
        <v>2349</v>
      </c>
      <c r="C681" s="215" t="s">
        <v>2269</v>
      </c>
      <c r="D681" s="215" t="s">
        <v>1595</v>
      </c>
      <c r="E681" s="204"/>
      <c r="F681" s="217" t="s">
        <v>2270</v>
      </c>
      <c r="G681" s="204" t="s">
        <v>1077</v>
      </c>
      <c r="H681" s="216">
        <f>'11'!S40</f>
        <v>15</v>
      </c>
      <c r="I681" s="204"/>
      <c r="J681" s="204"/>
    </row>
    <row r="682" spans="1:10" s="206" customFormat="1">
      <c r="A682" s="204"/>
      <c r="B682" s="205"/>
      <c r="C682" s="214" t="s">
        <v>2271</v>
      </c>
      <c r="D682" s="204"/>
      <c r="E682" s="204"/>
      <c r="F682" s="204"/>
      <c r="G682" s="218"/>
      <c r="H682" s="204"/>
      <c r="I682" s="204"/>
      <c r="J682" s="204"/>
    </row>
    <row r="683" spans="1:10" s="206" customFormat="1">
      <c r="A683" s="204"/>
      <c r="B683" s="205" t="s">
        <v>2368</v>
      </c>
      <c r="C683" s="215" t="s">
        <v>2272</v>
      </c>
      <c r="D683" s="215" t="s">
        <v>2273</v>
      </c>
      <c r="E683" s="215"/>
      <c r="F683" s="215" t="s">
        <v>2274</v>
      </c>
      <c r="G683" s="215" t="s">
        <v>1550</v>
      </c>
      <c r="H683" s="204">
        <f>H671+H673+H676</f>
        <v>10</v>
      </c>
      <c r="I683" s="204"/>
      <c r="J683" s="204"/>
    </row>
    <row r="684" spans="1:10" s="206" customFormat="1">
      <c r="A684" s="204"/>
      <c r="B684" s="205" t="s">
        <v>2351</v>
      </c>
      <c r="C684" s="215" t="s">
        <v>2275</v>
      </c>
      <c r="D684" s="215" t="s">
        <v>2276</v>
      </c>
      <c r="E684" s="215"/>
      <c r="F684" s="215" t="s">
        <v>2277</v>
      </c>
      <c r="G684" s="215" t="s">
        <v>1550</v>
      </c>
      <c r="H684" s="204">
        <f>H683</f>
        <v>10</v>
      </c>
      <c r="I684" s="204"/>
      <c r="J684" s="204"/>
    </row>
    <row r="685" spans="1:10" s="206" customFormat="1">
      <c r="A685" s="204"/>
      <c r="B685" s="205" t="s">
        <v>2390</v>
      </c>
      <c r="C685" s="215" t="s">
        <v>2278</v>
      </c>
      <c r="D685" s="215" t="s">
        <v>2279</v>
      </c>
      <c r="E685" s="215"/>
      <c r="F685" s="215" t="s">
        <v>2280</v>
      </c>
      <c r="G685" s="215" t="s">
        <v>1550</v>
      </c>
      <c r="H685" s="204">
        <f>H683</f>
        <v>10</v>
      </c>
      <c r="I685" s="204"/>
      <c r="J685" s="204"/>
    </row>
    <row r="686" spans="1:10" s="206" customFormat="1" ht="28.5">
      <c r="A686" s="204"/>
      <c r="B686" s="205" t="s">
        <v>2354</v>
      </c>
      <c r="C686" s="215" t="s">
        <v>2281</v>
      </c>
      <c r="D686" s="215">
        <v>91920</v>
      </c>
      <c r="E686" s="215"/>
      <c r="F686" s="204" t="s">
        <v>2277</v>
      </c>
      <c r="G686" s="215" t="s">
        <v>1077</v>
      </c>
      <c r="H686" s="204">
        <v>60</v>
      </c>
      <c r="I686" s="204"/>
      <c r="J686" s="204" t="s">
        <v>2329</v>
      </c>
    </row>
    <row r="687" spans="1:10" s="206" customFormat="1">
      <c r="A687" s="204"/>
      <c r="B687" s="205" t="s">
        <v>2356</v>
      </c>
      <c r="C687" s="215" t="s">
        <v>2282</v>
      </c>
      <c r="D687" s="215" t="s">
        <v>2283</v>
      </c>
      <c r="E687" s="215"/>
      <c r="F687" s="215"/>
      <c r="G687" s="215" t="s">
        <v>1550</v>
      </c>
      <c r="H687" s="204">
        <v>200</v>
      </c>
      <c r="I687" s="204"/>
      <c r="J687" s="204"/>
    </row>
    <row r="688" spans="1:10" s="206" customFormat="1" ht="28.5">
      <c r="A688" s="204"/>
      <c r="B688" s="205" t="s">
        <v>2361</v>
      </c>
      <c r="C688" s="215" t="s">
        <v>2284</v>
      </c>
      <c r="D688" s="215" t="s">
        <v>2285</v>
      </c>
      <c r="E688" s="215">
        <v>1786</v>
      </c>
      <c r="F688" s="215" t="s">
        <v>2277</v>
      </c>
      <c r="G688" s="215" t="s">
        <v>1550</v>
      </c>
      <c r="H688" s="204">
        <v>24</v>
      </c>
      <c r="I688" s="204"/>
      <c r="J688" s="204" t="s">
        <v>2329</v>
      </c>
    </row>
    <row r="689" spans="1:11" s="206" customFormat="1">
      <c r="A689" s="204"/>
      <c r="B689" s="205" t="s">
        <v>2365</v>
      </c>
      <c r="C689" s="215" t="s">
        <v>2286</v>
      </c>
      <c r="D689" s="215" t="s">
        <v>2287</v>
      </c>
      <c r="E689" s="215">
        <v>1745</v>
      </c>
      <c r="F689" s="215" t="s">
        <v>2277</v>
      </c>
      <c r="G689" s="215" t="s">
        <v>1550</v>
      </c>
      <c r="H689" s="204">
        <v>6</v>
      </c>
      <c r="I689" s="204"/>
      <c r="J689" s="204" t="s">
        <v>2329</v>
      </c>
    </row>
    <row r="690" spans="1:11" s="206" customFormat="1">
      <c r="A690" s="204"/>
      <c r="B690" s="205" t="s">
        <v>2369</v>
      </c>
      <c r="C690" s="215" t="s">
        <v>2288</v>
      </c>
      <c r="D690" s="215" t="s">
        <v>2289</v>
      </c>
      <c r="E690" s="215">
        <v>1761</v>
      </c>
      <c r="F690" s="215" t="s">
        <v>2277</v>
      </c>
      <c r="G690" s="215" t="s">
        <v>1550</v>
      </c>
      <c r="H690" s="204">
        <v>26</v>
      </c>
      <c r="I690" s="204"/>
      <c r="J690" s="204" t="s">
        <v>2329</v>
      </c>
    </row>
    <row r="691" spans="1:11" s="206" customFormat="1">
      <c r="A691" s="204"/>
      <c r="B691" s="205" t="s">
        <v>2370</v>
      </c>
      <c r="C691" s="215" t="s">
        <v>2290</v>
      </c>
      <c r="D691" s="215" t="s">
        <v>2291</v>
      </c>
      <c r="E691" s="215">
        <v>1776</v>
      </c>
      <c r="F691" s="215" t="s">
        <v>2277</v>
      </c>
      <c r="G691" s="215" t="s">
        <v>1550</v>
      </c>
      <c r="H691" s="204">
        <v>4</v>
      </c>
      <c r="I691" s="204"/>
      <c r="J691" s="204" t="s">
        <v>2329</v>
      </c>
    </row>
    <row r="692" spans="1:11" s="206" customFormat="1">
      <c r="A692" s="204"/>
      <c r="B692" s="205" t="s">
        <v>2371</v>
      </c>
      <c r="C692" s="215" t="s">
        <v>2292</v>
      </c>
      <c r="D692" s="215" t="s">
        <v>2293</v>
      </c>
      <c r="E692" s="215">
        <v>833</v>
      </c>
      <c r="F692" s="215" t="s">
        <v>2277</v>
      </c>
      <c r="G692" s="215" t="s">
        <v>1550</v>
      </c>
      <c r="H692" s="204">
        <v>4</v>
      </c>
      <c r="I692" s="204"/>
      <c r="J692" s="204" t="s">
        <v>2329</v>
      </c>
    </row>
    <row r="693" spans="1:11" s="206" customFormat="1">
      <c r="A693" s="204"/>
      <c r="B693" s="205" t="s">
        <v>2372</v>
      </c>
      <c r="C693" s="215" t="s">
        <v>2294</v>
      </c>
      <c r="D693" s="215" t="s">
        <v>2295</v>
      </c>
      <c r="E693" s="215">
        <v>887</v>
      </c>
      <c r="F693" s="215" t="s">
        <v>2277</v>
      </c>
      <c r="G693" s="215" t="s">
        <v>1550</v>
      </c>
      <c r="H693" s="204">
        <v>4</v>
      </c>
      <c r="I693" s="204"/>
      <c r="J693" s="204" t="s">
        <v>2329</v>
      </c>
    </row>
    <row r="694" spans="1:11" s="206" customFormat="1">
      <c r="A694" s="204"/>
      <c r="B694" s="205" t="s">
        <v>2374</v>
      </c>
      <c r="C694" s="215" t="s">
        <v>2298</v>
      </c>
      <c r="D694" s="215" t="s">
        <v>2299</v>
      </c>
      <c r="E694" s="215">
        <v>7714</v>
      </c>
      <c r="F694" s="215" t="s">
        <v>2277</v>
      </c>
      <c r="G694" s="215" t="s">
        <v>1550</v>
      </c>
      <c r="H694" s="204">
        <v>48</v>
      </c>
      <c r="I694" s="204"/>
      <c r="J694" s="204" t="s">
        <v>2329</v>
      </c>
    </row>
    <row r="695" spans="1:11" s="206" customFormat="1">
      <c r="A695" s="204"/>
      <c r="B695" s="205" t="s">
        <v>2375</v>
      </c>
      <c r="C695" s="215" t="s">
        <v>2300</v>
      </c>
      <c r="D695" s="215" t="s">
        <v>2301</v>
      </c>
      <c r="E695" s="215">
        <v>874</v>
      </c>
      <c r="F695" s="215" t="s">
        <v>2277</v>
      </c>
      <c r="G695" s="215" t="s">
        <v>1550</v>
      </c>
      <c r="H695" s="204">
        <v>6</v>
      </c>
      <c r="I695" s="204"/>
      <c r="J695" s="204" t="s">
        <v>2329</v>
      </c>
    </row>
    <row r="696" spans="1:11" s="206" customFormat="1" ht="28.5">
      <c r="A696" s="204"/>
      <c r="B696" s="205" t="s">
        <v>2376</v>
      </c>
      <c r="C696" s="215" t="s">
        <v>2302</v>
      </c>
      <c r="D696" s="215">
        <v>351</v>
      </c>
      <c r="E696" s="215"/>
      <c r="F696" s="215" t="s">
        <v>2277</v>
      </c>
      <c r="G696" s="215" t="s">
        <v>1550</v>
      </c>
      <c r="H696" s="204">
        <v>8</v>
      </c>
      <c r="I696" s="204"/>
      <c r="J696" s="204" t="s">
        <v>2329</v>
      </c>
    </row>
    <row r="697" spans="1:11" s="206" customFormat="1">
      <c r="A697" s="204"/>
      <c r="B697" s="205" t="s">
        <v>2377</v>
      </c>
      <c r="C697" s="215" t="s">
        <v>2303</v>
      </c>
      <c r="D697" s="215">
        <v>597</v>
      </c>
      <c r="E697" s="215"/>
      <c r="F697" s="215" t="s">
        <v>2277</v>
      </c>
      <c r="G697" s="215" t="s">
        <v>1550</v>
      </c>
      <c r="H697" s="204">
        <v>4</v>
      </c>
      <c r="I697" s="204"/>
      <c r="J697" s="204" t="s">
        <v>2329</v>
      </c>
    </row>
    <row r="698" spans="1:11" s="206" customFormat="1">
      <c r="A698" s="204"/>
      <c r="B698" s="205" t="s">
        <v>2378</v>
      </c>
      <c r="C698" s="215" t="s">
        <v>2304</v>
      </c>
      <c r="D698" s="215">
        <v>2150</v>
      </c>
      <c r="E698" s="215"/>
      <c r="F698" s="215" t="s">
        <v>2277</v>
      </c>
      <c r="G698" s="215" t="s">
        <v>1077</v>
      </c>
      <c r="H698" s="204">
        <v>3</v>
      </c>
      <c r="I698" s="204"/>
      <c r="J698" s="204" t="s">
        <v>2329</v>
      </c>
    </row>
    <row r="699" spans="1:11" s="206" customFormat="1">
      <c r="A699" s="204"/>
      <c r="B699" s="205" t="s">
        <v>2391</v>
      </c>
      <c r="C699" s="215" t="s">
        <v>2305</v>
      </c>
      <c r="D699" s="215">
        <v>53100</v>
      </c>
      <c r="E699" s="215"/>
      <c r="F699" s="215" t="s">
        <v>2277</v>
      </c>
      <c r="G699" s="215" t="s">
        <v>1550</v>
      </c>
      <c r="H699" s="204">
        <f>H683</f>
        <v>10</v>
      </c>
      <c r="I699" s="204"/>
      <c r="J699" s="204"/>
    </row>
    <row r="700" spans="1:11" s="209" customFormat="1">
      <c r="A700" s="207"/>
      <c r="B700" s="208" t="s">
        <v>2382</v>
      </c>
      <c r="C700" s="227" t="s">
        <v>2306</v>
      </c>
      <c r="D700" s="227"/>
      <c r="E700" s="227"/>
      <c r="F700" s="227"/>
      <c r="G700" s="227" t="s">
        <v>2237</v>
      </c>
      <c r="H700" s="207">
        <v>200</v>
      </c>
      <c r="I700" s="207"/>
      <c r="J700" s="207"/>
      <c r="K700" s="228">
        <f>H662*4+H664*4+H670*2+H683*3+H688*3+H696*3+H698*3+H669*3</f>
        <v>183</v>
      </c>
    </row>
    <row r="701" spans="1:11" s="206" customFormat="1">
      <c r="A701" s="204"/>
      <c r="B701" s="208" t="s">
        <v>2383</v>
      </c>
      <c r="C701" s="215" t="s">
        <v>2307</v>
      </c>
      <c r="D701" s="215" t="s">
        <v>2308</v>
      </c>
      <c r="E701" s="215" t="s">
        <v>2309</v>
      </c>
      <c r="F701" s="215" t="s">
        <v>2310</v>
      </c>
      <c r="G701" s="215" t="s">
        <v>1550</v>
      </c>
      <c r="H701" s="210">
        <f>H700</f>
        <v>200</v>
      </c>
      <c r="I701" s="204"/>
      <c r="J701" s="204" t="s">
        <v>2239</v>
      </c>
      <c r="K701" s="220"/>
    </row>
    <row r="702" spans="1:11" s="206" customFormat="1">
      <c r="A702" s="204"/>
      <c r="B702" s="208" t="s">
        <v>2384</v>
      </c>
      <c r="C702" s="215" t="s">
        <v>2311</v>
      </c>
      <c r="D702" s="215" t="s">
        <v>2338</v>
      </c>
      <c r="E702" s="215" t="s">
        <v>2339</v>
      </c>
      <c r="F702" s="215" t="s">
        <v>2310</v>
      </c>
      <c r="G702" s="215" t="s">
        <v>1550</v>
      </c>
      <c r="H702" s="210">
        <f>H700</f>
        <v>200</v>
      </c>
      <c r="I702" s="204"/>
      <c r="J702" s="204" t="s">
        <v>2239</v>
      </c>
      <c r="K702" s="230"/>
    </row>
    <row r="703" spans="1:11" s="209" customFormat="1">
      <c r="A703" s="207"/>
      <c r="B703" s="208" t="s">
        <v>2385</v>
      </c>
      <c r="C703" s="227" t="s">
        <v>2312</v>
      </c>
      <c r="D703" s="227"/>
      <c r="E703" s="227"/>
      <c r="F703" s="227"/>
      <c r="G703" s="227" t="s">
        <v>2237</v>
      </c>
      <c r="H703" s="207">
        <f>K703</f>
        <v>240</v>
      </c>
      <c r="I703" s="207"/>
      <c r="J703" s="207"/>
      <c r="K703" s="229">
        <f>H686*4</f>
        <v>240</v>
      </c>
    </row>
    <row r="704" spans="1:11" s="206" customFormat="1">
      <c r="A704" s="204"/>
      <c r="B704" s="208" t="s">
        <v>2392</v>
      </c>
      <c r="C704" s="215" t="s">
        <v>2313</v>
      </c>
      <c r="D704" s="215" t="s">
        <v>2314</v>
      </c>
      <c r="E704" s="215" t="s">
        <v>2315</v>
      </c>
      <c r="F704" s="215" t="s">
        <v>2310</v>
      </c>
      <c r="G704" s="215" t="s">
        <v>1550</v>
      </c>
      <c r="H704" s="210">
        <f>H703</f>
        <v>240</v>
      </c>
      <c r="I704" s="204"/>
      <c r="J704" s="204" t="s">
        <v>2239</v>
      </c>
    </row>
    <row r="705" spans="1:10" s="206" customFormat="1">
      <c r="A705" s="204"/>
      <c r="B705" s="208" t="s">
        <v>2393</v>
      </c>
      <c r="C705" s="215" t="s">
        <v>2311</v>
      </c>
      <c r="D705" s="215" t="s">
        <v>2338</v>
      </c>
      <c r="E705" s="215" t="s">
        <v>2339</v>
      </c>
      <c r="F705" s="215" t="s">
        <v>2310</v>
      </c>
      <c r="G705" s="215" t="s">
        <v>1550</v>
      </c>
      <c r="H705" s="210">
        <f>H703</f>
        <v>240</v>
      </c>
      <c r="I705" s="204"/>
      <c r="J705" s="204" t="s">
        <v>2239</v>
      </c>
    </row>
    <row r="706" spans="1:10" s="206" customFormat="1">
      <c r="A706" s="204"/>
      <c r="B706" s="205" t="s">
        <v>2386</v>
      </c>
      <c r="C706" s="215" t="s">
        <v>2319</v>
      </c>
      <c r="D706" s="215" t="s">
        <v>2320</v>
      </c>
      <c r="E706" s="215"/>
      <c r="F706" s="215" t="s">
        <v>2318</v>
      </c>
      <c r="G706" s="215" t="s">
        <v>2321</v>
      </c>
      <c r="H706" s="204">
        <v>4</v>
      </c>
      <c r="I706" s="204"/>
      <c r="J706" s="204" t="s">
        <v>2322</v>
      </c>
    </row>
    <row r="707" spans="1:10" s="206" customFormat="1">
      <c r="A707" s="204"/>
      <c r="B707" s="205" t="s">
        <v>2387</v>
      </c>
      <c r="C707" s="215" t="s">
        <v>2316</v>
      </c>
      <c r="D707" s="215" t="s">
        <v>2317</v>
      </c>
      <c r="E707" s="215"/>
      <c r="F707" s="215" t="s">
        <v>2318</v>
      </c>
      <c r="G707" s="215" t="s">
        <v>2321</v>
      </c>
      <c r="H707" s="204">
        <v>7</v>
      </c>
      <c r="I707" s="204"/>
      <c r="J707" s="204" t="s">
        <v>2406</v>
      </c>
    </row>
    <row r="708" spans="1:10" s="206" customFormat="1">
      <c r="A708" s="204"/>
      <c r="B708" s="205" t="s">
        <v>2396</v>
      </c>
      <c r="C708" s="215" t="s">
        <v>2324</v>
      </c>
      <c r="D708" s="215" t="s">
        <v>2325</v>
      </c>
      <c r="E708" s="215"/>
      <c r="F708" s="215" t="s">
        <v>2318</v>
      </c>
      <c r="G708" s="215" t="s">
        <v>2321</v>
      </c>
      <c r="H708" s="204">
        <v>4</v>
      </c>
      <c r="I708" s="204"/>
      <c r="J708" s="204" t="s">
        <v>2323</v>
      </c>
    </row>
    <row r="709" spans="1:10" s="203" customFormat="1">
      <c r="A709" s="200"/>
      <c r="B709" s="201"/>
      <c r="C709" s="200"/>
      <c r="D709" s="202" t="s">
        <v>800</v>
      </c>
      <c r="E709" s="200"/>
      <c r="F709" s="200"/>
      <c r="G709" s="200"/>
      <c r="H709" s="200"/>
      <c r="I709" s="200"/>
      <c r="J709" s="200"/>
    </row>
    <row r="710" spans="1:10" s="206" customFormat="1" ht="43.5">
      <c r="A710" s="204" t="s">
        <v>2230</v>
      </c>
      <c r="B710" s="205" t="s">
        <v>2388</v>
      </c>
      <c r="C710" s="204" t="s">
        <v>2342</v>
      </c>
      <c r="D710" s="204" t="s">
        <v>2231</v>
      </c>
      <c r="E710" s="204"/>
      <c r="F710" s="204" t="s">
        <v>2232</v>
      </c>
      <c r="G710" s="204" t="s">
        <v>1550</v>
      </c>
      <c r="H710" s="204">
        <v>2</v>
      </c>
      <c r="I710" s="204"/>
      <c r="J710" s="204"/>
    </row>
    <row r="711" spans="1:10" s="206" customFormat="1">
      <c r="A711" s="204"/>
      <c r="B711" s="205" t="s">
        <v>2389</v>
      </c>
      <c r="C711" s="204" t="s">
        <v>2233</v>
      </c>
      <c r="D711" s="204" t="s">
        <v>2234</v>
      </c>
      <c r="E711" s="204"/>
      <c r="F711" s="204" t="s">
        <v>2235</v>
      </c>
      <c r="G711" s="204" t="s">
        <v>1550</v>
      </c>
      <c r="H711" s="204">
        <v>2</v>
      </c>
      <c r="I711" s="204"/>
      <c r="J711" s="204"/>
    </row>
    <row r="712" spans="1:10" s="209" customFormat="1">
      <c r="A712" s="207" t="s">
        <v>2118</v>
      </c>
      <c r="B712" s="208" t="s">
        <v>2401</v>
      </c>
      <c r="C712" s="207" t="s">
        <v>2236</v>
      </c>
      <c r="D712" s="207"/>
      <c r="E712" s="207"/>
      <c r="F712" s="207"/>
      <c r="G712" s="207" t="s">
        <v>2237</v>
      </c>
      <c r="H712" s="207">
        <v>6</v>
      </c>
      <c r="I712" s="207"/>
      <c r="J712" s="207" t="s">
        <v>2329</v>
      </c>
    </row>
    <row r="713" spans="1:10" s="206" customFormat="1" ht="57.75">
      <c r="A713" s="322"/>
      <c r="B713" s="323" t="s">
        <v>2345</v>
      </c>
      <c r="C713" s="322" t="s">
        <v>2346</v>
      </c>
      <c r="D713" s="322" t="s">
        <v>2238</v>
      </c>
      <c r="E713" s="322"/>
      <c r="F713" s="322" t="s">
        <v>2232</v>
      </c>
      <c r="G713" s="322" t="s">
        <v>1550</v>
      </c>
      <c r="H713" s="322">
        <v>6</v>
      </c>
      <c r="I713" s="204"/>
      <c r="J713" s="204"/>
    </row>
    <row r="714" spans="1:10" s="206" customFormat="1" ht="28.5">
      <c r="A714" s="322"/>
      <c r="B714" s="323" t="s">
        <v>2347</v>
      </c>
      <c r="C714" s="322" t="s">
        <v>2240</v>
      </c>
      <c r="D714" s="322" t="s">
        <v>2241</v>
      </c>
      <c r="E714" s="322"/>
      <c r="F714" s="322" t="s">
        <v>2232</v>
      </c>
      <c r="G714" s="322" t="s">
        <v>1550</v>
      </c>
      <c r="H714" s="322">
        <v>6</v>
      </c>
      <c r="I714" s="204"/>
      <c r="J714" s="204"/>
    </row>
    <row r="715" spans="1:10" s="206" customFormat="1">
      <c r="A715" s="322"/>
      <c r="B715" s="323" t="s">
        <v>2348</v>
      </c>
      <c r="C715" s="322" t="s">
        <v>2233</v>
      </c>
      <c r="D715" s="322" t="s">
        <v>2234</v>
      </c>
      <c r="E715" s="322"/>
      <c r="F715" s="322" t="s">
        <v>2235</v>
      </c>
      <c r="G715" s="322" t="s">
        <v>1550</v>
      </c>
      <c r="H715" s="322">
        <v>6</v>
      </c>
      <c r="I715" s="204"/>
      <c r="J715" s="204"/>
    </row>
    <row r="716" spans="1:10" s="206" customFormat="1">
      <c r="A716" s="204" t="s">
        <v>2120</v>
      </c>
      <c r="B716" s="205" t="s">
        <v>2349</v>
      </c>
      <c r="C716" s="204" t="s">
        <v>2350</v>
      </c>
      <c r="D716" s="204" t="s">
        <v>2242</v>
      </c>
      <c r="E716" s="204"/>
      <c r="F716" s="204" t="s">
        <v>2243</v>
      </c>
      <c r="G716" s="204" t="s">
        <v>1550</v>
      </c>
      <c r="H716" s="204">
        <v>4</v>
      </c>
      <c r="I716" s="204"/>
      <c r="J716" s="204"/>
    </row>
    <row r="717" spans="1:10" s="206" customFormat="1">
      <c r="A717" s="204" t="s">
        <v>2244</v>
      </c>
      <c r="B717" s="205" t="s">
        <v>2351</v>
      </c>
      <c r="C717" s="204" t="s">
        <v>2245</v>
      </c>
      <c r="D717" s="204" t="s">
        <v>2246</v>
      </c>
      <c r="E717" s="204"/>
      <c r="F717" s="204" t="s">
        <v>2247</v>
      </c>
      <c r="G717" s="204" t="s">
        <v>1550</v>
      </c>
      <c r="H717" s="204">
        <v>4</v>
      </c>
      <c r="I717" s="204"/>
      <c r="J717" s="204"/>
    </row>
    <row r="718" spans="1:10" s="206" customFormat="1">
      <c r="A718" s="204"/>
      <c r="B718" s="205" t="s">
        <v>2352</v>
      </c>
      <c r="C718" s="204" t="s">
        <v>2248</v>
      </c>
      <c r="D718" s="204" t="s">
        <v>2328</v>
      </c>
      <c r="E718" s="204"/>
      <c r="F718" s="204" t="s">
        <v>2247</v>
      </c>
      <c r="G718" s="204" t="s">
        <v>1550</v>
      </c>
      <c r="H718" s="204">
        <v>2</v>
      </c>
      <c r="I718" s="204"/>
      <c r="J718" s="204"/>
    </row>
    <row r="719" spans="1:10" s="209" customFormat="1">
      <c r="A719" s="207" t="s">
        <v>2251</v>
      </c>
      <c r="B719" s="208" t="s">
        <v>2353</v>
      </c>
      <c r="C719" s="207" t="s">
        <v>2252</v>
      </c>
      <c r="D719" s="207"/>
      <c r="E719" s="207"/>
      <c r="F719" s="207"/>
      <c r="G719" s="207" t="s">
        <v>2237</v>
      </c>
      <c r="H719" s="207">
        <v>2</v>
      </c>
      <c r="I719" s="207"/>
      <c r="J719" s="207"/>
    </row>
    <row r="720" spans="1:10" s="206" customFormat="1">
      <c r="A720" s="204"/>
      <c r="B720" s="208" t="s">
        <v>2398</v>
      </c>
      <c r="C720" s="204" t="s">
        <v>2327</v>
      </c>
      <c r="D720" s="204" t="s">
        <v>2253</v>
      </c>
      <c r="E720" s="204"/>
      <c r="F720" s="204" t="s">
        <v>2254</v>
      </c>
      <c r="G720" s="204" t="s">
        <v>1550</v>
      </c>
      <c r="H720" s="204">
        <v>2</v>
      </c>
      <c r="I720" s="204"/>
      <c r="J720" s="204"/>
    </row>
    <row r="721" spans="1:10" s="209" customFormat="1">
      <c r="A721" s="207" t="s">
        <v>2255</v>
      </c>
      <c r="B721" s="208" t="s">
        <v>2354</v>
      </c>
      <c r="C721" s="207" t="s">
        <v>2256</v>
      </c>
      <c r="D721" s="207"/>
      <c r="E721" s="207"/>
      <c r="F721" s="207"/>
      <c r="G721" s="207" t="s">
        <v>2237</v>
      </c>
      <c r="H721" s="207">
        <v>6</v>
      </c>
      <c r="I721" s="207"/>
      <c r="J721" s="207"/>
    </row>
    <row r="722" spans="1:10" s="206" customFormat="1">
      <c r="A722" s="204"/>
      <c r="B722" s="208" t="s">
        <v>2355</v>
      </c>
      <c r="C722" s="204" t="s">
        <v>2327</v>
      </c>
      <c r="D722" s="204" t="s">
        <v>2253</v>
      </c>
      <c r="E722" s="204"/>
      <c r="F722" s="204" t="s">
        <v>2254</v>
      </c>
      <c r="G722" s="204" t="s">
        <v>1550</v>
      </c>
      <c r="H722" s="204">
        <v>12</v>
      </c>
      <c r="I722" s="204"/>
      <c r="J722" s="204"/>
    </row>
    <row r="723" spans="1:10" s="206" customFormat="1">
      <c r="A723" s="204"/>
      <c r="B723" s="208" t="s">
        <v>2399</v>
      </c>
      <c r="C723" s="204" t="s">
        <v>2359</v>
      </c>
      <c r="D723" s="204" t="s">
        <v>2257</v>
      </c>
      <c r="E723" s="204"/>
      <c r="F723" s="204" t="s">
        <v>2258</v>
      </c>
      <c r="G723" s="204" t="s">
        <v>1550</v>
      </c>
      <c r="H723" s="204">
        <v>6</v>
      </c>
      <c r="I723" s="204"/>
      <c r="J723" s="204"/>
    </row>
    <row r="724" spans="1:10" s="209" customFormat="1">
      <c r="A724" s="207" t="s">
        <v>2262</v>
      </c>
      <c r="B724" s="208" t="s">
        <v>2356</v>
      </c>
      <c r="C724" s="207" t="s">
        <v>2263</v>
      </c>
      <c r="D724" s="207"/>
      <c r="E724" s="207"/>
      <c r="F724" s="207"/>
      <c r="G724" s="207" t="s">
        <v>2237</v>
      </c>
      <c r="H724" s="207">
        <v>2</v>
      </c>
      <c r="I724" s="207"/>
      <c r="J724" s="207"/>
    </row>
    <row r="725" spans="1:10" s="206" customFormat="1">
      <c r="A725" s="204"/>
      <c r="B725" s="208" t="s">
        <v>2357</v>
      </c>
      <c r="C725" s="204" t="s">
        <v>2327</v>
      </c>
      <c r="D725" s="204" t="s">
        <v>2253</v>
      </c>
      <c r="E725" s="204"/>
      <c r="F725" s="204" t="s">
        <v>2254</v>
      </c>
      <c r="G725" s="204" t="s">
        <v>1550</v>
      </c>
      <c r="H725" s="204">
        <v>2</v>
      </c>
      <c r="I725" s="204"/>
      <c r="J725" s="204"/>
    </row>
    <row r="726" spans="1:10" s="206" customFormat="1">
      <c r="A726" s="204"/>
      <c r="B726" s="205"/>
      <c r="C726" s="214" t="s">
        <v>2264</v>
      </c>
      <c r="D726" s="204"/>
      <c r="E726" s="204"/>
      <c r="F726" s="204"/>
      <c r="G726" s="204"/>
      <c r="H726" s="204"/>
      <c r="I726" s="204"/>
      <c r="J726" s="204"/>
    </row>
    <row r="727" spans="1:10" s="206" customFormat="1">
      <c r="A727" s="204"/>
      <c r="B727" s="205" t="s">
        <v>2388</v>
      </c>
      <c r="C727" s="215" t="s">
        <v>2265</v>
      </c>
      <c r="D727" s="215" t="s">
        <v>1113</v>
      </c>
      <c r="E727" s="204"/>
      <c r="F727" s="204" t="s">
        <v>2266</v>
      </c>
      <c r="G727" s="204" t="s">
        <v>1077</v>
      </c>
      <c r="H727" s="216">
        <f>'12'!S38</f>
        <v>1005</v>
      </c>
      <c r="I727" s="204"/>
      <c r="J727" s="204"/>
    </row>
    <row r="728" spans="1:10" s="206" customFormat="1">
      <c r="A728" s="204"/>
      <c r="B728" s="205" t="s">
        <v>2343</v>
      </c>
      <c r="C728" s="215" t="s">
        <v>2267</v>
      </c>
      <c r="D728" s="215" t="s">
        <v>20</v>
      </c>
      <c r="E728" s="204"/>
      <c r="F728" s="204" t="s">
        <v>2268</v>
      </c>
      <c r="G728" s="204" t="s">
        <v>1077</v>
      </c>
      <c r="H728" s="216">
        <f>'12'!S39</f>
        <v>400</v>
      </c>
      <c r="I728" s="204"/>
      <c r="J728" s="204"/>
    </row>
    <row r="729" spans="1:10" s="206" customFormat="1">
      <c r="A729" s="204"/>
      <c r="B729" s="205" t="s">
        <v>2349</v>
      </c>
      <c r="C729" s="215" t="s">
        <v>2269</v>
      </c>
      <c r="D729" s="215" t="s">
        <v>1595</v>
      </c>
      <c r="E729" s="204"/>
      <c r="F729" s="217" t="s">
        <v>2270</v>
      </c>
      <c r="G729" s="204" t="s">
        <v>1077</v>
      </c>
      <c r="H729" s="216">
        <f>'12'!S40</f>
        <v>15</v>
      </c>
      <c r="I729" s="204"/>
      <c r="J729" s="204"/>
    </row>
    <row r="730" spans="1:10" s="206" customFormat="1">
      <c r="A730" s="204"/>
      <c r="B730" s="205"/>
      <c r="C730" s="214" t="s">
        <v>2271</v>
      </c>
      <c r="D730" s="204"/>
      <c r="E730" s="204"/>
      <c r="F730" s="204"/>
      <c r="G730" s="218"/>
      <c r="H730" s="204"/>
      <c r="I730" s="204"/>
      <c r="J730" s="204"/>
    </row>
    <row r="731" spans="1:10" s="206" customFormat="1">
      <c r="A731" s="204"/>
      <c r="B731" s="205" t="s">
        <v>2368</v>
      </c>
      <c r="C731" s="215" t="s">
        <v>2272</v>
      </c>
      <c r="D731" s="215" t="s">
        <v>2273</v>
      </c>
      <c r="E731" s="215"/>
      <c r="F731" s="215" t="s">
        <v>2274</v>
      </c>
      <c r="G731" s="215" t="s">
        <v>1550</v>
      </c>
      <c r="H731" s="204">
        <f>H719+H721+H724</f>
        <v>10</v>
      </c>
      <c r="I731" s="204"/>
      <c r="J731" s="204"/>
    </row>
    <row r="732" spans="1:10" s="206" customFormat="1">
      <c r="A732" s="204"/>
      <c r="B732" s="205" t="s">
        <v>2351</v>
      </c>
      <c r="C732" s="215" t="s">
        <v>2275</v>
      </c>
      <c r="D732" s="215" t="s">
        <v>2276</v>
      </c>
      <c r="E732" s="215"/>
      <c r="F732" s="215" t="s">
        <v>2277</v>
      </c>
      <c r="G732" s="215" t="s">
        <v>1550</v>
      </c>
      <c r="H732" s="204">
        <f>H731</f>
        <v>10</v>
      </c>
      <c r="I732" s="204"/>
      <c r="J732" s="204"/>
    </row>
    <row r="733" spans="1:10" s="206" customFormat="1">
      <c r="A733" s="204"/>
      <c r="B733" s="205" t="s">
        <v>2390</v>
      </c>
      <c r="C733" s="215" t="s">
        <v>2278</v>
      </c>
      <c r="D733" s="215" t="s">
        <v>2279</v>
      </c>
      <c r="E733" s="215"/>
      <c r="F733" s="215" t="s">
        <v>2280</v>
      </c>
      <c r="G733" s="215" t="s">
        <v>1550</v>
      </c>
      <c r="H733" s="204">
        <f>H731</f>
        <v>10</v>
      </c>
      <c r="I733" s="204"/>
      <c r="J733" s="204"/>
    </row>
    <row r="734" spans="1:10" s="206" customFormat="1" ht="28.5">
      <c r="A734" s="204"/>
      <c r="B734" s="205" t="s">
        <v>2354</v>
      </c>
      <c r="C734" s="215" t="s">
        <v>2281</v>
      </c>
      <c r="D734" s="215">
        <v>91920</v>
      </c>
      <c r="E734" s="215"/>
      <c r="F734" s="204" t="s">
        <v>2277</v>
      </c>
      <c r="G734" s="215" t="s">
        <v>1077</v>
      </c>
      <c r="H734" s="204">
        <v>60</v>
      </c>
      <c r="I734" s="204"/>
      <c r="J734" s="204" t="s">
        <v>2329</v>
      </c>
    </row>
    <row r="735" spans="1:10" s="206" customFormat="1">
      <c r="A735" s="204"/>
      <c r="B735" s="205" t="s">
        <v>2356</v>
      </c>
      <c r="C735" s="215" t="s">
        <v>2282</v>
      </c>
      <c r="D735" s="215" t="s">
        <v>2283</v>
      </c>
      <c r="E735" s="215"/>
      <c r="F735" s="215"/>
      <c r="G735" s="215" t="s">
        <v>1550</v>
      </c>
      <c r="H735" s="204">
        <v>200</v>
      </c>
      <c r="I735" s="204"/>
      <c r="J735" s="204"/>
    </row>
    <row r="736" spans="1:10" s="206" customFormat="1" ht="28.5">
      <c r="A736" s="204"/>
      <c r="B736" s="205" t="s">
        <v>2361</v>
      </c>
      <c r="C736" s="215" t="s">
        <v>2284</v>
      </c>
      <c r="D736" s="215" t="s">
        <v>2285</v>
      </c>
      <c r="E736" s="215">
        <v>1786</v>
      </c>
      <c r="F736" s="215" t="s">
        <v>2277</v>
      </c>
      <c r="G736" s="215" t="s">
        <v>1550</v>
      </c>
      <c r="H736" s="204">
        <v>24</v>
      </c>
      <c r="I736" s="204"/>
      <c r="J736" s="204" t="s">
        <v>2329</v>
      </c>
    </row>
    <row r="737" spans="1:11" s="206" customFormat="1">
      <c r="A737" s="204"/>
      <c r="B737" s="205" t="s">
        <v>2365</v>
      </c>
      <c r="C737" s="215" t="s">
        <v>2286</v>
      </c>
      <c r="D737" s="215" t="s">
        <v>2287</v>
      </c>
      <c r="E737" s="215">
        <v>1745</v>
      </c>
      <c r="F737" s="215" t="s">
        <v>2277</v>
      </c>
      <c r="G737" s="215" t="s">
        <v>1550</v>
      </c>
      <c r="H737" s="204">
        <v>6</v>
      </c>
      <c r="I737" s="204"/>
      <c r="J737" s="204" t="s">
        <v>2329</v>
      </c>
    </row>
    <row r="738" spans="1:11" s="206" customFormat="1">
      <c r="A738" s="204"/>
      <c r="B738" s="205" t="s">
        <v>2369</v>
      </c>
      <c r="C738" s="215" t="s">
        <v>2288</v>
      </c>
      <c r="D738" s="215" t="s">
        <v>2289</v>
      </c>
      <c r="E738" s="215">
        <v>1761</v>
      </c>
      <c r="F738" s="215" t="s">
        <v>2277</v>
      </c>
      <c r="G738" s="215" t="s">
        <v>1550</v>
      </c>
      <c r="H738" s="204">
        <v>26</v>
      </c>
      <c r="I738" s="204"/>
      <c r="J738" s="204" t="s">
        <v>2329</v>
      </c>
    </row>
    <row r="739" spans="1:11" s="206" customFormat="1">
      <c r="A739" s="204"/>
      <c r="B739" s="205" t="s">
        <v>2370</v>
      </c>
      <c r="C739" s="215" t="s">
        <v>2290</v>
      </c>
      <c r="D739" s="215" t="s">
        <v>2291</v>
      </c>
      <c r="E739" s="215">
        <v>1776</v>
      </c>
      <c r="F739" s="215" t="s">
        <v>2277</v>
      </c>
      <c r="G739" s="215" t="s">
        <v>1550</v>
      </c>
      <c r="H739" s="204">
        <v>4</v>
      </c>
      <c r="I739" s="204"/>
      <c r="J739" s="204" t="s">
        <v>2329</v>
      </c>
    </row>
    <row r="740" spans="1:11" s="206" customFormat="1">
      <c r="A740" s="204"/>
      <c r="B740" s="205" t="s">
        <v>2371</v>
      </c>
      <c r="C740" s="215" t="s">
        <v>2292</v>
      </c>
      <c r="D740" s="215" t="s">
        <v>2293</v>
      </c>
      <c r="E740" s="215">
        <v>833</v>
      </c>
      <c r="F740" s="215" t="s">
        <v>2277</v>
      </c>
      <c r="G740" s="215" t="s">
        <v>1550</v>
      </c>
      <c r="H740" s="204">
        <v>4</v>
      </c>
      <c r="I740" s="204"/>
      <c r="J740" s="204" t="s">
        <v>2329</v>
      </c>
    </row>
    <row r="741" spans="1:11" s="206" customFormat="1">
      <c r="A741" s="204"/>
      <c r="B741" s="205" t="s">
        <v>2372</v>
      </c>
      <c r="C741" s="215" t="s">
        <v>2294</v>
      </c>
      <c r="D741" s="215" t="s">
        <v>2295</v>
      </c>
      <c r="E741" s="215">
        <v>887</v>
      </c>
      <c r="F741" s="215" t="s">
        <v>2277</v>
      </c>
      <c r="G741" s="215" t="s">
        <v>1550</v>
      </c>
      <c r="H741" s="204">
        <v>4</v>
      </c>
      <c r="I741" s="204"/>
      <c r="J741" s="204" t="s">
        <v>2329</v>
      </c>
    </row>
    <row r="742" spans="1:11" s="206" customFormat="1">
      <c r="A742" s="204"/>
      <c r="B742" s="205" t="s">
        <v>2374</v>
      </c>
      <c r="C742" s="215" t="s">
        <v>2298</v>
      </c>
      <c r="D742" s="215" t="s">
        <v>2299</v>
      </c>
      <c r="E742" s="215">
        <v>7714</v>
      </c>
      <c r="F742" s="215" t="s">
        <v>2277</v>
      </c>
      <c r="G742" s="215" t="s">
        <v>1550</v>
      </c>
      <c r="H742" s="204">
        <v>48</v>
      </c>
      <c r="I742" s="204"/>
      <c r="J742" s="204" t="s">
        <v>2329</v>
      </c>
    </row>
    <row r="743" spans="1:11" s="206" customFormat="1">
      <c r="A743" s="204"/>
      <c r="B743" s="205" t="s">
        <v>2375</v>
      </c>
      <c r="C743" s="215" t="s">
        <v>2300</v>
      </c>
      <c r="D743" s="215" t="s">
        <v>2301</v>
      </c>
      <c r="E743" s="215">
        <v>874</v>
      </c>
      <c r="F743" s="215" t="s">
        <v>2277</v>
      </c>
      <c r="G743" s="215" t="s">
        <v>1550</v>
      </c>
      <c r="H743" s="204">
        <v>6</v>
      </c>
      <c r="I743" s="204"/>
      <c r="J743" s="204" t="s">
        <v>2329</v>
      </c>
    </row>
    <row r="744" spans="1:11" s="206" customFormat="1" ht="28.5">
      <c r="A744" s="204"/>
      <c r="B744" s="205" t="s">
        <v>2376</v>
      </c>
      <c r="C744" s="215" t="s">
        <v>2302</v>
      </c>
      <c r="D744" s="215">
        <v>351</v>
      </c>
      <c r="E744" s="215"/>
      <c r="F744" s="215" t="s">
        <v>2277</v>
      </c>
      <c r="G744" s="215" t="s">
        <v>1550</v>
      </c>
      <c r="H744" s="204">
        <v>8</v>
      </c>
      <c r="I744" s="204"/>
      <c r="J744" s="204" t="s">
        <v>2329</v>
      </c>
    </row>
    <row r="745" spans="1:11" s="206" customFormat="1">
      <c r="A745" s="204"/>
      <c r="B745" s="205" t="s">
        <v>2377</v>
      </c>
      <c r="C745" s="215" t="s">
        <v>2303</v>
      </c>
      <c r="D745" s="215">
        <v>597</v>
      </c>
      <c r="E745" s="215"/>
      <c r="F745" s="215" t="s">
        <v>2277</v>
      </c>
      <c r="G745" s="215" t="s">
        <v>1550</v>
      </c>
      <c r="H745" s="204">
        <v>4</v>
      </c>
      <c r="I745" s="204"/>
      <c r="J745" s="204" t="s">
        <v>2329</v>
      </c>
    </row>
    <row r="746" spans="1:11" s="206" customFormat="1">
      <c r="A746" s="204"/>
      <c r="B746" s="205" t="s">
        <v>2378</v>
      </c>
      <c r="C746" s="215" t="s">
        <v>2304</v>
      </c>
      <c r="D746" s="215">
        <v>2150</v>
      </c>
      <c r="E746" s="215"/>
      <c r="F746" s="215" t="s">
        <v>2277</v>
      </c>
      <c r="G746" s="215" t="s">
        <v>1077</v>
      </c>
      <c r="H746" s="204">
        <v>3</v>
      </c>
      <c r="I746" s="204"/>
      <c r="J746" s="204" t="s">
        <v>2329</v>
      </c>
    </row>
    <row r="747" spans="1:11" s="206" customFormat="1">
      <c r="A747" s="204"/>
      <c r="B747" s="205" t="s">
        <v>2391</v>
      </c>
      <c r="C747" s="215" t="s">
        <v>2305</v>
      </c>
      <c r="D747" s="215">
        <v>53100</v>
      </c>
      <c r="E747" s="215"/>
      <c r="F747" s="215" t="s">
        <v>2277</v>
      </c>
      <c r="G747" s="215" t="s">
        <v>1550</v>
      </c>
      <c r="H747" s="204">
        <f>H731</f>
        <v>10</v>
      </c>
      <c r="I747" s="204"/>
      <c r="J747" s="204"/>
    </row>
    <row r="748" spans="1:11" s="206" customFormat="1">
      <c r="A748" s="204"/>
      <c r="B748" s="205" t="s">
        <v>2382</v>
      </c>
      <c r="C748" s="215" t="s">
        <v>2306</v>
      </c>
      <c r="D748" s="215"/>
      <c r="E748" s="215"/>
      <c r="F748" s="215"/>
      <c r="G748" s="215" t="s">
        <v>2237</v>
      </c>
      <c r="H748" s="210">
        <v>200</v>
      </c>
      <c r="I748" s="204"/>
      <c r="J748" s="204"/>
      <c r="K748" s="228">
        <f>H710*4+H712*4+H718*2+H731*3+H736*3+H744*3+H746*3+H717*3</f>
        <v>183</v>
      </c>
    </row>
    <row r="749" spans="1:11" s="206" customFormat="1">
      <c r="A749" s="204"/>
      <c r="B749" s="205" t="s">
        <v>2383</v>
      </c>
      <c r="C749" s="215" t="s">
        <v>2307</v>
      </c>
      <c r="D749" s="215" t="s">
        <v>2308</v>
      </c>
      <c r="E749" s="215" t="s">
        <v>2309</v>
      </c>
      <c r="F749" s="215" t="s">
        <v>2310</v>
      </c>
      <c r="G749" s="215" t="s">
        <v>1550</v>
      </c>
      <c r="H749" s="210">
        <f>H748</f>
        <v>200</v>
      </c>
      <c r="I749" s="204"/>
      <c r="J749" s="204" t="s">
        <v>2239</v>
      </c>
      <c r="K749" s="220"/>
    </row>
    <row r="750" spans="1:11" s="206" customFormat="1">
      <c r="A750" s="204"/>
      <c r="B750" s="205" t="s">
        <v>2384</v>
      </c>
      <c r="C750" s="215" t="s">
        <v>2311</v>
      </c>
      <c r="D750" s="215" t="s">
        <v>2338</v>
      </c>
      <c r="E750" s="215" t="s">
        <v>2339</v>
      </c>
      <c r="F750" s="215" t="s">
        <v>2310</v>
      </c>
      <c r="G750" s="215" t="s">
        <v>1550</v>
      </c>
      <c r="H750" s="210">
        <f>H748</f>
        <v>200</v>
      </c>
      <c r="I750" s="204"/>
      <c r="J750" s="204" t="s">
        <v>2239</v>
      </c>
      <c r="K750" s="230"/>
    </row>
    <row r="751" spans="1:11" s="206" customFormat="1">
      <c r="A751" s="204"/>
      <c r="B751" s="205" t="s">
        <v>2385</v>
      </c>
      <c r="C751" s="215" t="s">
        <v>2312</v>
      </c>
      <c r="D751" s="215"/>
      <c r="E751" s="215"/>
      <c r="F751" s="215"/>
      <c r="G751" s="215" t="s">
        <v>2237</v>
      </c>
      <c r="H751" s="210">
        <f>K751</f>
        <v>240</v>
      </c>
      <c r="I751" s="204"/>
      <c r="J751" s="204"/>
      <c r="K751" s="229">
        <f>H734*4</f>
        <v>240</v>
      </c>
    </row>
    <row r="752" spans="1:11" s="206" customFormat="1">
      <c r="A752" s="204"/>
      <c r="B752" s="205" t="s">
        <v>2392</v>
      </c>
      <c r="C752" s="215" t="s">
        <v>2313</v>
      </c>
      <c r="D752" s="215" t="s">
        <v>2314</v>
      </c>
      <c r="E752" s="215" t="s">
        <v>2315</v>
      </c>
      <c r="F752" s="215" t="s">
        <v>2310</v>
      </c>
      <c r="G752" s="215" t="s">
        <v>1550</v>
      </c>
      <c r="H752" s="210">
        <f>H751</f>
        <v>240</v>
      </c>
      <c r="I752" s="204"/>
      <c r="J752" s="204" t="s">
        <v>2239</v>
      </c>
    </row>
    <row r="753" spans="1:10" s="206" customFormat="1">
      <c r="A753" s="204"/>
      <c r="B753" s="205" t="s">
        <v>2393</v>
      </c>
      <c r="C753" s="215" t="s">
        <v>2311</v>
      </c>
      <c r="D753" s="215" t="s">
        <v>2338</v>
      </c>
      <c r="E753" s="215" t="s">
        <v>2339</v>
      </c>
      <c r="F753" s="215" t="s">
        <v>2310</v>
      </c>
      <c r="G753" s="215" t="s">
        <v>1550</v>
      </c>
      <c r="H753" s="210">
        <f>H751</f>
        <v>240</v>
      </c>
      <c r="I753" s="204"/>
      <c r="J753" s="204" t="s">
        <v>2239</v>
      </c>
    </row>
    <row r="754" spans="1:10" s="206" customFormat="1">
      <c r="A754" s="204"/>
      <c r="B754" s="205" t="s">
        <v>2386</v>
      </c>
      <c r="C754" s="215" t="s">
        <v>2319</v>
      </c>
      <c r="D754" s="215" t="s">
        <v>2320</v>
      </c>
      <c r="E754" s="215"/>
      <c r="F754" s="215" t="s">
        <v>2318</v>
      </c>
      <c r="G754" s="215" t="s">
        <v>2321</v>
      </c>
      <c r="H754" s="204">
        <v>4</v>
      </c>
      <c r="I754" s="204"/>
      <c r="J754" s="204" t="s">
        <v>2322</v>
      </c>
    </row>
    <row r="755" spans="1:10" s="206" customFormat="1">
      <c r="A755" s="204"/>
      <c r="B755" s="205" t="s">
        <v>2387</v>
      </c>
      <c r="C755" s="215" t="s">
        <v>2316</v>
      </c>
      <c r="D755" s="215" t="s">
        <v>2317</v>
      </c>
      <c r="E755" s="215"/>
      <c r="F755" s="215" t="s">
        <v>2318</v>
      </c>
      <c r="G755" s="215" t="s">
        <v>2321</v>
      </c>
      <c r="H755" s="204">
        <v>7</v>
      </c>
      <c r="I755" s="204"/>
      <c r="J755" s="204" t="s">
        <v>2406</v>
      </c>
    </row>
    <row r="756" spans="1:10" s="206" customFormat="1">
      <c r="A756" s="204"/>
      <c r="B756" s="205" t="s">
        <v>2396</v>
      </c>
      <c r="C756" s="215" t="s">
        <v>2324</v>
      </c>
      <c r="D756" s="215" t="s">
        <v>2325</v>
      </c>
      <c r="E756" s="215"/>
      <c r="F756" s="215" t="s">
        <v>2318</v>
      </c>
      <c r="G756" s="215" t="s">
        <v>2321</v>
      </c>
      <c r="H756" s="204">
        <v>4</v>
      </c>
      <c r="I756" s="204"/>
      <c r="J756" s="204" t="s">
        <v>2323</v>
      </c>
    </row>
    <row r="757" spans="1:10" s="203" customFormat="1">
      <c r="A757" s="200"/>
      <c r="B757" s="201"/>
      <c r="C757" s="200"/>
      <c r="D757" s="202" t="s">
        <v>833</v>
      </c>
      <c r="E757" s="200"/>
      <c r="F757" s="200"/>
      <c r="G757" s="200"/>
      <c r="H757" s="200"/>
      <c r="I757" s="200"/>
      <c r="J757" s="200"/>
    </row>
    <row r="758" spans="1:10" s="206" customFormat="1" ht="43.5">
      <c r="A758" s="204" t="s">
        <v>2230</v>
      </c>
      <c r="B758" s="205" t="s">
        <v>2388</v>
      </c>
      <c r="C758" s="204" t="s">
        <v>2342</v>
      </c>
      <c r="D758" s="204" t="s">
        <v>2231</v>
      </c>
      <c r="E758" s="204"/>
      <c r="F758" s="204" t="s">
        <v>2232</v>
      </c>
      <c r="G758" s="204" t="s">
        <v>1550</v>
      </c>
      <c r="H758" s="204">
        <v>2</v>
      </c>
      <c r="I758" s="204"/>
      <c r="J758" s="204"/>
    </row>
    <row r="759" spans="1:10" s="206" customFormat="1">
      <c r="A759" s="204"/>
      <c r="B759" s="205" t="s">
        <v>2389</v>
      </c>
      <c r="C759" s="204" t="s">
        <v>2233</v>
      </c>
      <c r="D759" s="204" t="s">
        <v>2234</v>
      </c>
      <c r="E759" s="204"/>
      <c r="F759" s="204" t="s">
        <v>2235</v>
      </c>
      <c r="G759" s="204" t="s">
        <v>1550</v>
      </c>
      <c r="H759" s="204">
        <v>2</v>
      </c>
      <c r="I759" s="204"/>
      <c r="J759" s="204"/>
    </row>
    <row r="760" spans="1:10" s="209" customFormat="1">
      <c r="A760" s="207" t="s">
        <v>2118</v>
      </c>
      <c r="B760" s="208" t="s">
        <v>2401</v>
      </c>
      <c r="C760" s="207" t="s">
        <v>2236</v>
      </c>
      <c r="D760" s="207"/>
      <c r="E760" s="207"/>
      <c r="F760" s="207"/>
      <c r="G760" s="207" t="s">
        <v>2237</v>
      </c>
      <c r="H760" s="207">
        <v>6</v>
      </c>
      <c r="I760" s="207"/>
      <c r="J760" s="207" t="s">
        <v>2329</v>
      </c>
    </row>
    <row r="761" spans="1:10" s="206" customFormat="1" ht="57.75">
      <c r="A761" s="322"/>
      <c r="B761" s="323" t="s">
        <v>2345</v>
      </c>
      <c r="C761" s="322" t="s">
        <v>2346</v>
      </c>
      <c r="D761" s="322" t="s">
        <v>2238</v>
      </c>
      <c r="E761" s="322"/>
      <c r="F761" s="322" t="s">
        <v>2232</v>
      </c>
      <c r="G761" s="322" t="s">
        <v>1550</v>
      </c>
      <c r="H761" s="322">
        <v>6</v>
      </c>
      <c r="I761" s="204"/>
      <c r="J761" s="204"/>
    </row>
    <row r="762" spans="1:10" s="206" customFormat="1" ht="28.5">
      <c r="A762" s="322"/>
      <c r="B762" s="323" t="s">
        <v>2347</v>
      </c>
      <c r="C762" s="322" t="s">
        <v>2240</v>
      </c>
      <c r="D762" s="322" t="s">
        <v>2241</v>
      </c>
      <c r="E762" s="322"/>
      <c r="F762" s="322" t="s">
        <v>2232</v>
      </c>
      <c r="G762" s="322" t="s">
        <v>1550</v>
      </c>
      <c r="H762" s="322">
        <v>6</v>
      </c>
      <c r="I762" s="204"/>
      <c r="J762" s="204"/>
    </row>
    <row r="763" spans="1:10" s="206" customFormat="1">
      <c r="A763" s="322"/>
      <c r="B763" s="323" t="s">
        <v>2348</v>
      </c>
      <c r="C763" s="322" t="s">
        <v>2233</v>
      </c>
      <c r="D763" s="322" t="s">
        <v>2234</v>
      </c>
      <c r="E763" s="322"/>
      <c r="F763" s="322" t="s">
        <v>2235</v>
      </c>
      <c r="G763" s="322" t="s">
        <v>1550</v>
      </c>
      <c r="H763" s="322">
        <v>6</v>
      </c>
      <c r="I763" s="204"/>
      <c r="J763" s="204"/>
    </row>
    <row r="764" spans="1:10" s="206" customFormat="1">
      <c r="A764" s="204" t="s">
        <v>2120</v>
      </c>
      <c r="B764" s="205" t="s">
        <v>2349</v>
      </c>
      <c r="C764" s="204" t="s">
        <v>2350</v>
      </c>
      <c r="D764" s="204" t="s">
        <v>2242</v>
      </c>
      <c r="E764" s="204"/>
      <c r="F764" s="204" t="s">
        <v>2243</v>
      </c>
      <c r="G764" s="204" t="s">
        <v>1550</v>
      </c>
      <c r="H764" s="204">
        <v>4</v>
      </c>
      <c r="I764" s="204"/>
      <c r="J764" s="204"/>
    </row>
    <row r="765" spans="1:10" s="206" customFormat="1">
      <c r="A765" s="204" t="s">
        <v>2244</v>
      </c>
      <c r="B765" s="205" t="s">
        <v>2351</v>
      </c>
      <c r="C765" s="204" t="s">
        <v>2245</v>
      </c>
      <c r="D765" s="204" t="s">
        <v>2246</v>
      </c>
      <c r="E765" s="204"/>
      <c r="F765" s="204" t="s">
        <v>2247</v>
      </c>
      <c r="G765" s="204" t="s">
        <v>1550</v>
      </c>
      <c r="H765" s="204">
        <v>4</v>
      </c>
      <c r="I765" s="204"/>
      <c r="J765" s="204"/>
    </row>
    <row r="766" spans="1:10" s="206" customFormat="1">
      <c r="A766" s="204"/>
      <c r="B766" s="205" t="s">
        <v>2352</v>
      </c>
      <c r="C766" s="204" t="s">
        <v>2248</v>
      </c>
      <c r="D766" s="204" t="s">
        <v>2328</v>
      </c>
      <c r="E766" s="204"/>
      <c r="F766" s="204" t="s">
        <v>2247</v>
      </c>
      <c r="G766" s="204" t="s">
        <v>1550</v>
      </c>
      <c r="H766" s="204">
        <v>2</v>
      </c>
      <c r="I766" s="204"/>
      <c r="J766" s="204"/>
    </row>
    <row r="767" spans="1:10" s="209" customFormat="1">
      <c r="A767" s="207" t="s">
        <v>2251</v>
      </c>
      <c r="B767" s="208" t="s">
        <v>2353</v>
      </c>
      <c r="C767" s="207" t="s">
        <v>2252</v>
      </c>
      <c r="D767" s="207"/>
      <c r="E767" s="207"/>
      <c r="F767" s="207"/>
      <c r="G767" s="207" t="s">
        <v>2237</v>
      </c>
      <c r="H767" s="207">
        <v>2</v>
      </c>
      <c r="I767" s="207"/>
      <c r="J767" s="207"/>
    </row>
    <row r="768" spans="1:10" s="206" customFormat="1">
      <c r="A768" s="204"/>
      <c r="B768" s="208" t="s">
        <v>2398</v>
      </c>
      <c r="C768" s="204" t="s">
        <v>2327</v>
      </c>
      <c r="D768" s="204" t="s">
        <v>2253</v>
      </c>
      <c r="E768" s="204"/>
      <c r="F768" s="204" t="s">
        <v>2254</v>
      </c>
      <c r="G768" s="204" t="s">
        <v>1550</v>
      </c>
      <c r="H768" s="204">
        <v>2</v>
      </c>
      <c r="I768" s="204"/>
      <c r="J768" s="204"/>
    </row>
    <row r="769" spans="1:10" s="209" customFormat="1">
      <c r="A769" s="207" t="s">
        <v>2255</v>
      </c>
      <c r="B769" s="208" t="s">
        <v>2354</v>
      </c>
      <c r="C769" s="207" t="s">
        <v>2256</v>
      </c>
      <c r="D769" s="207"/>
      <c r="E769" s="207"/>
      <c r="F769" s="207"/>
      <c r="G769" s="207" t="s">
        <v>2237</v>
      </c>
      <c r="H769" s="207">
        <v>6</v>
      </c>
      <c r="I769" s="207"/>
      <c r="J769" s="207"/>
    </row>
    <row r="770" spans="1:10" s="206" customFormat="1">
      <c r="A770" s="204"/>
      <c r="B770" s="208" t="s">
        <v>2355</v>
      </c>
      <c r="C770" s="204" t="s">
        <v>2327</v>
      </c>
      <c r="D770" s="204" t="s">
        <v>2253</v>
      </c>
      <c r="E770" s="204"/>
      <c r="F770" s="204" t="s">
        <v>2254</v>
      </c>
      <c r="G770" s="204" t="s">
        <v>1550</v>
      </c>
      <c r="H770" s="204">
        <v>12</v>
      </c>
      <c r="I770" s="204"/>
      <c r="J770" s="204"/>
    </row>
    <row r="771" spans="1:10" s="206" customFormat="1">
      <c r="A771" s="204"/>
      <c r="B771" s="208" t="s">
        <v>2399</v>
      </c>
      <c r="C771" s="204" t="s">
        <v>2359</v>
      </c>
      <c r="D771" s="204" t="s">
        <v>2257</v>
      </c>
      <c r="E771" s="204"/>
      <c r="F771" s="204" t="s">
        <v>2258</v>
      </c>
      <c r="G771" s="204" t="s">
        <v>1550</v>
      </c>
      <c r="H771" s="204">
        <v>6</v>
      </c>
      <c r="I771" s="204"/>
      <c r="J771" s="204"/>
    </row>
    <row r="772" spans="1:10" s="209" customFormat="1">
      <c r="A772" s="207" t="s">
        <v>2262</v>
      </c>
      <c r="B772" s="208" t="s">
        <v>2356</v>
      </c>
      <c r="C772" s="207" t="s">
        <v>2263</v>
      </c>
      <c r="D772" s="207"/>
      <c r="E772" s="207"/>
      <c r="F772" s="207"/>
      <c r="G772" s="207" t="s">
        <v>2237</v>
      </c>
      <c r="H772" s="207">
        <v>2</v>
      </c>
      <c r="I772" s="207"/>
      <c r="J772" s="207"/>
    </row>
    <row r="773" spans="1:10" s="206" customFormat="1">
      <c r="A773" s="204"/>
      <c r="B773" s="208" t="s">
        <v>2357</v>
      </c>
      <c r="C773" s="204" t="s">
        <v>2327</v>
      </c>
      <c r="D773" s="204" t="s">
        <v>2253</v>
      </c>
      <c r="E773" s="204"/>
      <c r="F773" s="204" t="s">
        <v>2254</v>
      </c>
      <c r="G773" s="204" t="s">
        <v>1550</v>
      </c>
      <c r="H773" s="204">
        <v>2</v>
      </c>
      <c r="I773" s="204"/>
      <c r="J773" s="204"/>
    </row>
    <row r="774" spans="1:10" s="206" customFormat="1">
      <c r="A774" s="204"/>
      <c r="B774" s="205"/>
      <c r="C774" s="214" t="s">
        <v>2264</v>
      </c>
      <c r="D774" s="204"/>
      <c r="E774" s="204"/>
      <c r="F774" s="204"/>
      <c r="G774" s="204"/>
      <c r="H774" s="204"/>
      <c r="I774" s="204"/>
      <c r="J774" s="204"/>
    </row>
    <row r="775" spans="1:10" s="206" customFormat="1">
      <c r="A775" s="204"/>
      <c r="B775" s="205" t="s">
        <v>2388</v>
      </c>
      <c r="C775" s="215" t="s">
        <v>2265</v>
      </c>
      <c r="D775" s="215" t="s">
        <v>1113</v>
      </c>
      <c r="E775" s="204"/>
      <c r="F775" s="204" t="s">
        <v>2266</v>
      </c>
      <c r="G775" s="204" t="s">
        <v>1077</v>
      </c>
      <c r="H775" s="216">
        <f>'13'!S38</f>
        <v>1005</v>
      </c>
      <c r="I775" s="204"/>
      <c r="J775" s="204"/>
    </row>
    <row r="776" spans="1:10" s="206" customFormat="1">
      <c r="A776" s="204"/>
      <c r="B776" s="205" t="s">
        <v>2343</v>
      </c>
      <c r="C776" s="215" t="s">
        <v>2267</v>
      </c>
      <c r="D776" s="215" t="s">
        <v>20</v>
      </c>
      <c r="E776" s="204"/>
      <c r="F776" s="204" t="s">
        <v>2268</v>
      </c>
      <c r="G776" s="204" t="s">
        <v>1077</v>
      </c>
      <c r="H776" s="216">
        <f>'13'!S39</f>
        <v>400</v>
      </c>
      <c r="I776" s="204"/>
      <c r="J776" s="204"/>
    </row>
    <row r="777" spans="1:10" s="206" customFormat="1">
      <c r="A777" s="204"/>
      <c r="B777" s="205" t="s">
        <v>2349</v>
      </c>
      <c r="C777" s="215" t="s">
        <v>2269</v>
      </c>
      <c r="D777" s="215" t="s">
        <v>1595</v>
      </c>
      <c r="E777" s="204"/>
      <c r="F777" s="217" t="s">
        <v>2270</v>
      </c>
      <c r="G777" s="204" t="s">
        <v>1077</v>
      </c>
      <c r="H777" s="216">
        <f>'13'!S40</f>
        <v>15</v>
      </c>
      <c r="I777" s="204"/>
      <c r="J777" s="204"/>
    </row>
    <row r="778" spans="1:10" s="206" customFormat="1">
      <c r="A778" s="204"/>
      <c r="B778" s="205"/>
      <c r="C778" s="214" t="s">
        <v>2271</v>
      </c>
      <c r="D778" s="204"/>
      <c r="E778" s="204"/>
      <c r="F778" s="204"/>
      <c r="G778" s="218"/>
      <c r="H778" s="204"/>
      <c r="I778" s="204"/>
      <c r="J778" s="204"/>
    </row>
    <row r="779" spans="1:10" s="206" customFormat="1">
      <c r="A779" s="204"/>
      <c r="B779" s="205" t="s">
        <v>2368</v>
      </c>
      <c r="C779" s="215" t="s">
        <v>2272</v>
      </c>
      <c r="D779" s="215" t="s">
        <v>2273</v>
      </c>
      <c r="E779" s="215"/>
      <c r="F779" s="215" t="s">
        <v>2274</v>
      </c>
      <c r="G779" s="215" t="s">
        <v>1550</v>
      </c>
      <c r="H779" s="204">
        <f>H767+H769+H772</f>
        <v>10</v>
      </c>
      <c r="I779" s="204"/>
      <c r="J779" s="204"/>
    </row>
    <row r="780" spans="1:10" s="206" customFormat="1">
      <c r="A780" s="204"/>
      <c r="B780" s="205" t="s">
        <v>2351</v>
      </c>
      <c r="C780" s="215" t="s">
        <v>2275</v>
      </c>
      <c r="D780" s="215" t="s">
        <v>2276</v>
      </c>
      <c r="E780" s="215"/>
      <c r="F780" s="215" t="s">
        <v>2277</v>
      </c>
      <c r="G780" s="215" t="s">
        <v>1550</v>
      </c>
      <c r="H780" s="204">
        <f>H779</f>
        <v>10</v>
      </c>
      <c r="I780" s="204"/>
      <c r="J780" s="204"/>
    </row>
    <row r="781" spans="1:10" s="206" customFormat="1">
      <c r="A781" s="204"/>
      <c r="B781" s="205" t="s">
        <v>2390</v>
      </c>
      <c r="C781" s="215" t="s">
        <v>2278</v>
      </c>
      <c r="D781" s="215" t="s">
        <v>2279</v>
      </c>
      <c r="E781" s="215"/>
      <c r="F781" s="215" t="s">
        <v>2280</v>
      </c>
      <c r="G781" s="215" t="s">
        <v>1550</v>
      </c>
      <c r="H781" s="204">
        <f>H779</f>
        <v>10</v>
      </c>
      <c r="I781" s="204"/>
      <c r="J781" s="204"/>
    </row>
    <row r="782" spans="1:10" s="206" customFormat="1" ht="28.5">
      <c r="A782" s="204"/>
      <c r="B782" s="205" t="s">
        <v>2354</v>
      </c>
      <c r="C782" s="215" t="s">
        <v>2281</v>
      </c>
      <c r="D782" s="215">
        <v>91920</v>
      </c>
      <c r="E782" s="215"/>
      <c r="F782" s="204" t="s">
        <v>2277</v>
      </c>
      <c r="G782" s="215" t="s">
        <v>1077</v>
      </c>
      <c r="H782" s="204">
        <v>60</v>
      </c>
      <c r="I782" s="204"/>
      <c r="J782" s="204" t="s">
        <v>2329</v>
      </c>
    </row>
    <row r="783" spans="1:10" s="206" customFormat="1">
      <c r="A783" s="204"/>
      <c r="B783" s="205" t="s">
        <v>2356</v>
      </c>
      <c r="C783" s="215" t="s">
        <v>2282</v>
      </c>
      <c r="D783" s="215" t="s">
        <v>2283</v>
      </c>
      <c r="E783" s="215"/>
      <c r="F783" s="215"/>
      <c r="G783" s="215" t="s">
        <v>1550</v>
      </c>
      <c r="H783" s="204">
        <v>200</v>
      </c>
      <c r="I783" s="204"/>
      <c r="J783" s="204"/>
    </row>
    <row r="784" spans="1:10" s="206" customFormat="1" ht="28.5">
      <c r="A784" s="204"/>
      <c r="B784" s="205" t="s">
        <v>2361</v>
      </c>
      <c r="C784" s="215" t="s">
        <v>2284</v>
      </c>
      <c r="D784" s="215" t="s">
        <v>2285</v>
      </c>
      <c r="E784" s="215">
        <v>1786</v>
      </c>
      <c r="F784" s="215" t="s">
        <v>2277</v>
      </c>
      <c r="G784" s="215" t="s">
        <v>1550</v>
      </c>
      <c r="H784" s="204">
        <v>24</v>
      </c>
      <c r="I784" s="204"/>
      <c r="J784" s="204" t="s">
        <v>2329</v>
      </c>
    </row>
    <row r="785" spans="1:11" s="206" customFormat="1">
      <c r="A785" s="204"/>
      <c r="B785" s="205" t="s">
        <v>2365</v>
      </c>
      <c r="C785" s="215" t="s">
        <v>2286</v>
      </c>
      <c r="D785" s="215" t="s">
        <v>2287</v>
      </c>
      <c r="E785" s="215">
        <v>1745</v>
      </c>
      <c r="F785" s="215" t="s">
        <v>2277</v>
      </c>
      <c r="G785" s="215" t="s">
        <v>1550</v>
      </c>
      <c r="H785" s="204">
        <v>6</v>
      </c>
      <c r="I785" s="204"/>
      <c r="J785" s="204" t="s">
        <v>2329</v>
      </c>
    </row>
    <row r="786" spans="1:11" s="206" customFormat="1">
      <c r="A786" s="204"/>
      <c r="B786" s="205" t="s">
        <v>2369</v>
      </c>
      <c r="C786" s="215" t="s">
        <v>2288</v>
      </c>
      <c r="D786" s="215" t="s">
        <v>2289</v>
      </c>
      <c r="E786" s="215">
        <v>1761</v>
      </c>
      <c r="F786" s="215" t="s">
        <v>2277</v>
      </c>
      <c r="G786" s="215" t="s">
        <v>1550</v>
      </c>
      <c r="H786" s="204">
        <v>26</v>
      </c>
      <c r="I786" s="204"/>
      <c r="J786" s="204" t="s">
        <v>2329</v>
      </c>
    </row>
    <row r="787" spans="1:11" s="206" customFormat="1">
      <c r="A787" s="204"/>
      <c r="B787" s="205" t="s">
        <v>2370</v>
      </c>
      <c r="C787" s="215" t="s">
        <v>2290</v>
      </c>
      <c r="D787" s="215" t="s">
        <v>2291</v>
      </c>
      <c r="E787" s="215">
        <v>1776</v>
      </c>
      <c r="F787" s="215" t="s">
        <v>2277</v>
      </c>
      <c r="G787" s="215" t="s">
        <v>1550</v>
      </c>
      <c r="H787" s="204">
        <v>4</v>
      </c>
      <c r="I787" s="204"/>
      <c r="J787" s="204" t="s">
        <v>2329</v>
      </c>
    </row>
    <row r="788" spans="1:11" s="206" customFormat="1">
      <c r="A788" s="204"/>
      <c r="B788" s="205" t="s">
        <v>2371</v>
      </c>
      <c r="C788" s="215" t="s">
        <v>2292</v>
      </c>
      <c r="D788" s="215" t="s">
        <v>2293</v>
      </c>
      <c r="E788" s="215">
        <v>833</v>
      </c>
      <c r="F788" s="215" t="s">
        <v>2277</v>
      </c>
      <c r="G788" s="215" t="s">
        <v>1550</v>
      </c>
      <c r="H788" s="204">
        <v>4</v>
      </c>
      <c r="I788" s="204"/>
      <c r="J788" s="204" t="s">
        <v>2329</v>
      </c>
    </row>
    <row r="789" spans="1:11" s="206" customFormat="1">
      <c r="A789" s="204"/>
      <c r="B789" s="205" t="s">
        <v>2372</v>
      </c>
      <c r="C789" s="215" t="s">
        <v>2294</v>
      </c>
      <c r="D789" s="215" t="s">
        <v>2295</v>
      </c>
      <c r="E789" s="215">
        <v>887</v>
      </c>
      <c r="F789" s="215" t="s">
        <v>2277</v>
      </c>
      <c r="G789" s="215" t="s">
        <v>1550</v>
      </c>
      <c r="H789" s="204">
        <v>4</v>
      </c>
      <c r="I789" s="204"/>
      <c r="J789" s="204" t="s">
        <v>2329</v>
      </c>
    </row>
    <row r="790" spans="1:11" s="206" customFormat="1">
      <c r="A790" s="204"/>
      <c r="B790" s="205" t="s">
        <v>2374</v>
      </c>
      <c r="C790" s="215" t="s">
        <v>2298</v>
      </c>
      <c r="D790" s="215" t="s">
        <v>2299</v>
      </c>
      <c r="E790" s="215">
        <v>7714</v>
      </c>
      <c r="F790" s="215" t="s">
        <v>2277</v>
      </c>
      <c r="G790" s="215" t="s">
        <v>1550</v>
      </c>
      <c r="H790" s="204">
        <v>48</v>
      </c>
      <c r="I790" s="204"/>
      <c r="J790" s="204" t="s">
        <v>2329</v>
      </c>
    </row>
    <row r="791" spans="1:11" s="206" customFormat="1">
      <c r="A791" s="204"/>
      <c r="B791" s="205" t="s">
        <v>2375</v>
      </c>
      <c r="C791" s="215" t="s">
        <v>2300</v>
      </c>
      <c r="D791" s="215" t="s">
        <v>2301</v>
      </c>
      <c r="E791" s="215">
        <v>874</v>
      </c>
      <c r="F791" s="215" t="s">
        <v>2277</v>
      </c>
      <c r="G791" s="215" t="s">
        <v>1550</v>
      </c>
      <c r="H791" s="204">
        <v>6</v>
      </c>
      <c r="I791" s="204"/>
      <c r="J791" s="204" t="s">
        <v>2329</v>
      </c>
    </row>
    <row r="792" spans="1:11" s="206" customFormat="1" ht="28.5">
      <c r="A792" s="204"/>
      <c r="B792" s="205" t="s">
        <v>2376</v>
      </c>
      <c r="C792" s="215" t="s">
        <v>2302</v>
      </c>
      <c r="D792" s="215">
        <v>351</v>
      </c>
      <c r="E792" s="215"/>
      <c r="F792" s="215" t="s">
        <v>2277</v>
      </c>
      <c r="G792" s="215" t="s">
        <v>1550</v>
      </c>
      <c r="H792" s="204">
        <v>8</v>
      </c>
      <c r="I792" s="204"/>
      <c r="J792" s="204" t="s">
        <v>2329</v>
      </c>
    </row>
    <row r="793" spans="1:11" s="206" customFormat="1">
      <c r="A793" s="204"/>
      <c r="B793" s="205" t="s">
        <v>2377</v>
      </c>
      <c r="C793" s="215" t="s">
        <v>2303</v>
      </c>
      <c r="D793" s="215">
        <v>597</v>
      </c>
      <c r="E793" s="215"/>
      <c r="F793" s="215" t="s">
        <v>2277</v>
      </c>
      <c r="G793" s="215" t="s">
        <v>1550</v>
      </c>
      <c r="H793" s="204">
        <v>4</v>
      </c>
      <c r="I793" s="204"/>
      <c r="J793" s="204" t="s">
        <v>2329</v>
      </c>
    </row>
    <row r="794" spans="1:11" s="206" customFormat="1">
      <c r="A794" s="204"/>
      <c r="B794" s="205" t="s">
        <v>2378</v>
      </c>
      <c r="C794" s="215" t="s">
        <v>2304</v>
      </c>
      <c r="D794" s="215">
        <v>2150</v>
      </c>
      <c r="E794" s="215"/>
      <c r="F794" s="215" t="s">
        <v>2277</v>
      </c>
      <c r="G794" s="215" t="s">
        <v>1077</v>
      </c>
      <c r="H794" s="204">
        <v>3</v>
      </c>
      <c r="I794" s="204"/>
      <c r="J794" s="204" t="s">
        <v>2329</v>
      </c>
    </row>
    <row r="795" spans="1:11" s="206" customFormat="1">
      <c r="A795" s="204"/>
      <c r="B795" s="205" t="s">
        <v>2391</v>
      </c>
      <c r="C795" s="215" t="s">
        <v>2305</v>
      </c>
      <c r="D795" s="215">
        <v>53100</v>
      </c>
      <c r="E795" s="215"/>
      <c r="F795" s="215" t="s">
        <v>2277</v>
      </c>
      <c r="G795" s="215" t="s">
        <v>1550</v>
      </c>
      <c r="H795" s="204">
        <f>H779</f>
        <v>10</v>
      </c>
      <c r="I795" s="204"/>
      <c r="J795" s="204"/>
    </row>
    <row r="796" spans="1:11" s="206" customFormat="1">
      <c r="A796" s="204"/>
      <c r="B796" s="205" t="s">
        <v>2382</v>
      </c>
      <c r="C796" s="215" t="s">
        <v>2306</v>
      </c>
      <c r="D796" s="215"/>
      <c r="E796" s="215"/>
      <c r="F796" s="215"/>
      <c r="G796" s="215" t="s">
        <v>2237</v>
      </c>
      <c r="H796" s="210">
        <v>200</v>
      </c>
      <c r="I796" s="204"/>
      <c r="J796" s="204"/>
      <c r="K796" s="228">
        <f>H758*4+H760*4+H766*2+H779*3+H784*3+H792*3+H794*3+H765*3</f>
        <v>183</v>
      </c>
    </row>
    <row r="797" spans="1:11" s="206" customFormat="1">
      <c r="A797" s="204"/>
      <c r="B797" s="205" t="s">
        <v>2383</v>
      </c>
      <c r="C797" s="215" t="s">
        <v>2307</v>
      </c>
      <c r="D797" s="215" t="s">
        <v>2308</v>
      </c>
      <c r="E797" s="215" t="s">
        <v>2309</v>
      </c>
      <c r="F797" s="215" t="s">
        <v>2310</v>
      </c>
      <c r="G797" s="215" t="s">
        <v>1550</v>
      </c>
      <c r="H797" s="210">
        <f>H796</f>
        <v>200</v>
      </c>
      <c r="I797" s="204"/>
      <c r="J797" s="204" t="s">
        <v>2239</v>
      </c>
      <c r="K797" s="220"/>
    </row>
    <row r="798" spans="1:11" s="206" customFormat="1">
      <c r="A798" s="204"/>
      <c r="B798" s="205" t="s">
        <v>2384</v>
      </c>
      <c r="C798" s="215" t="s">
        <v>2311</v>
      </c>
      <c r="D798" s="215" t="s">
        <v>2338</v>
      </c>
      <c r="E798" s="215" t="s">
        <v>2339</v>
      </c>
      <c r="F798" s="215" t="s">
        <v>2310</v>
      </c>
      <c r="G798" s="215" t="s">
        <v>1550</v>
      </c>
      <c r="H798" s="210">
        <f>H796</f>
        <v>200</v>
      </c>
      <c r="I798" s="204"/>
      <c r="J798" s="204" t="s">
        <v>2239</v>
      </c>
      <c r="K798" s="230"/>
    </row>
    <row r="799" spans="1:11" s="206" customFormat="1">
      <c r="A799" s="204"/>
      <c r="B799" s="205" t="s">
        <v>2385</v>
      </c>
      <c r="C799" s="215" t="s">
        <v>2312</v>
      </c>
      <c r="D799" s="215"/>
      <c r="E799" s="215"/>
      <c r="F799" s="215"/>
      <c r="G799" s="215" t="s">
        <v>2237</v>
      </c>
      <c r="H799" s="210">
        <f>K799</f>
        <v>240</v>
      </c>
      <c r="I799" s="204"/>
      <c r="J799" s="204"/>
      <c r="K799" s="229">
        <f>H782*4</f>
        <v>240</v>
      </c>
    </row>
    <row r="800" spans="1:11" s="206" customFormat="1">
      <c r="A800" s="204"/>
      <c r="B800" s="205" t="s">
        <v>2392</v>
      </c>
      <c r="C800" s="215" t="s">
        <v>2313</v>
      </c>
      <c r="D800" s="215" t="s">
        <v>2314</v>
      </c>
      <c r="E800" s="215" t="s">
        <v>2315</v>
      </c>
      <c r="F800" s="215" t="s">
        <v>2310</v>
      </c>
      <c r="G800" s="215" t="s">
        <v>1550</v>
      </c>
      <c r="H800" s="210">
        <f>H799</f>
        <v>240</v>
      </c>
      <c r="I800" s="204"/>
      <c r="J800" s="204" t="s">
        <v>2239</v>
      </c>
    </row>
    <row r="801" spans="1:10" s="206" customFormat="1">
      <c r="A801" s="204"/>
      <c r="B801" s="205" t="s">
        <v>2393</v>
      </c>
      <c r="C801" s="215" t="s">
        <v>2311</v>
      </c>
      <c r="D801" s="215" t="s">
        <v>2338</v>
      </c>
      <c r="E801" s="215" t="s">
        <v>2339</v>
      </c>
      <c r="F801" s="215" t="s">
        <v>2310</v>
      </c>
      <c r="G801" s="215" t="s">
        <v>1550</v>
      </c>
      <c r="H801" s="210">
        <f>H799</f>
        <v>240</v>
      </c>
      <c r="I801" s="204"/>
      <c r="J801" s="204" t="s">
        <v>2239</v>
      </c>
    </row>
    <row r="802" spans="1:10" s="206" customFormat="1">
      <c r="A802" s="204"/>
      <c r="B802" s="205" t="s">
        <v>2386</v>
      </c>
      <c r="C802" s="215" t="s">
        <v>2319</v>
      </c>
      <c r="D802" s="215" t="s">
        <v>2320</v>
      </c>
      <c r="E802" s="215"/>
      <c r="F802" s="215" t="s">
        <v>2318</v>
      </c>
      <c r="G802" s="215" t="s">
        <v>2321</v>
      </c>
      <c r="H802" s="204">
        <v>4</v>
      </c>
      <c r="I802" s="204"/>
      <c r="J802" s="204" t="s">
        <v>2322</v>
      </c>
    </row>
    <row r="803" spans="1:10" s="206" customFormat="1">
      <c r="A803" s="204"/>
      <c r="B803" s="205" t="s">
        <v>2387</v>
      </c>
      <c r="C803" s="215" t="s">
        <v>2316</v>
      </c>
      <c r="D803" s="215" t="s">
        <v>2317</v>
      </c>
      <c r="E803" s="215"/>
      <c r="F803" s="215" t="s">
        <v>2318</v>
      </c>
      <c r="G803" s="215" t="s">
        <v>2321</v>
      </c>
      <c r="H803" s="204">
        <v>7</v>
      </c>
      <c r="I803" s="204"/>
      <c r="J803" s="204" t="s">
        <v>2406</v>
      </c>
    </row>
    <row r="804" spans="1:10" s="206" customFormat="1">
      <c r="A804" s="204"/>
      <c r="B804" s="205" t="s">
        <v>2396</v>
      </c>
      <c r="C804" s="215" t="s">
        <v>2324</v>
      </c>
      <c r="D804" s="215" t="s">
        <v>2325</v>
      </c>
      <c r="E804" s="215"/>
      <c r="F804" s="215" t="s">
        <v>2318</v>
      </c>
      <c r="G804" s="215" t="s">
        <v>2321</v>
      </c>
      <c r="H804" s="204">
        <v>4</v>
      </c>
      <c r="I804" s="204"/>
      <c r="J804" s="204" t="s">
        <v>2323</v>
      </c>
    </row>
    <row r="805" spans="1:10" s="203" customFormat="1">
      <c r="A805" s="200"/>
      <c r="B805" s="201"/>
      <c r="C805" s="200"/>
      <c r="D805" s="202" t="s">
        <v>866</v>
      </c>
      <c r="E805" s="200"/>
      <c r="F805" s="200"/>
      <c r="G805" s="200"/>
      <c r="H805" s="200"/>
      <c r="I805" s="200"/>
      <c r="J805" s="200"/>
    </row>
    <row r="806" spans="1:10" s="206" customFormat="1" ht="43.5">
      <c r="A806" s="204" t="s">
        <v>2230</v>
      </c>
      <c r="B806" s="205" t="s">
        <v>2388</v>
      </c>
      <c r="C806" s="204" t="s">
        <v>2342</v>
      </c>
      <c r="D806" s="204" t="s">
        <v>2231</v>
      </c>
      <c r="E806" s="204"/>
      <c r="F806" s="204" t="s">
        <v>2232</v>
      </c>
      <c r="G806" s="204" t="s">
        <v>1550</v>
      </c>
      <c r="H806" s="204">
        <v>2</v>
      </c>
      <c r="I806" s="204"/>
      <c r="J806" s="204"/>
    </row>
    <row r="807" spans="1:10" s="206" customFormat="1">
      <c r="A807" s="204"/>
      <c r="B807" s="205" t="s">
        <v>2389</v>
      </c>
      <c r="C807" s="204" t="s">
        <v>2233</v>
      </c>
      <c r="D807" s="204" t="s">
        <v>2234</v>
      </c>
      <c r="E807" s="204"/>
      <c r="F807" s="204" t="s">
        <v>2235</v>
      </c>
      <c r="G807" s="204" t="s">
        <v>1550</v>
      </c>
      <c r="H807" s="204">
        <v>2</v>
      </c>
      <c r="I807" s="204"/>
      <c r="J807" s="204"/>
    </row>
    <row r="808" spans="1:10" s="209" customFormat="1">
      <c r="A808" s="207" t="s">
        <v>2118</v>
      </c>
      <c r="B808" s="208" t="s">
        <v>2401</v>
      </c>
      <c r="C808" s="207" t="s">
        <v>2236</v>
      </c>
      <c r="D808" s="207"/>
      <c r="E808" s="207"/>
      <c r="F808" s="207"/>
      <c r="G808" s="207" t="s">
        <v>2237</v>
      </c>
      <c r="H808" s="207">
        <v>6</v>
      </c>
      <c r="I808" s="207"/>
      <c r="J808" s="207" t="s">
        <v>2329</v>
      </c>
    </row>
    <row r="809" spans="1:10" s="206" customFormat="1" ht="57.75">
      <c r="A809" s="322"/>
      <c r="B809" s="323" t="s">
        <v>2345</v>
      </c>
      <c r="C809" s="322" t="s">
        <v>2346</v>
      </c>
      <c r="D809" s="322" t="s">
        <v>2238</v>
      </c>
      <c r="E809" s="322"/>
      <c r="F809" s="322" t="s">
        <v>2232</v>
      </c>
      <c r="G809" s="322" t="s">
        <v>1550</v>
      </c>
      <c r="H809" s="322">
        <v>6</v>
      </c>
      <c r="I809" s="204"/>
      <c r="J809" s="204"/>
    </row>
    <row r="810" spans="1:10" s="206" customFormat="1" ht="28.5">
      <c r="A810" s="322"/>
      <c r="B810" s="323" t="s">
        <v>2347</v>
      </c>
      <c r="C810" s="322" t="s">
        <v>2240</v>
      </c>
      <c r="D810" s="322" t="s">
        <v>2241</v>
      </c>
      <c r="E810" s="322"/>
      <c r="F810" s="322" t="s">
        <v>2232</v>
      </c>
      <c r="G810" s="322" t="s">
        <v>1550</v>
      </c>
      <c r="H810" s="322">
        <v>6</v>
      </c>
      <c r="I810" s="204"/>
      <c r="J810" s="204"/>
    </row>
    <row r="811" spans="1:10" s="206" customFormat="1">
      <c r="A811" s="322"/>
      <c r="B811" s="323" t="s">
        <v>2348</v>
      </c>
      <c r="C811" s="322" t="s">
        <v>2233</v>
      </c>
      <c r="D811" s="322" t="s">
        <v>2234</v>
      </c>
      <c r="E811" s="322"/>
      <c r="F811" s="322" t="s">
        <v>2235</v>
      </c>
      <c r="G811" s="322" t="s">
        <v>1550</v>
      </c>
      <c r="H811" s="322">
        <v>6</v>
      </c>
      <c r="I811" s="204"/>
      <c r="J811" s="204"/>
    </row>
    <row r="812" spans="1:10" s="206" customFormat="1">
      <c r="A812" s="204" t="s">
        <v>2120</v>
      </c>
      <c r="B812" s="205" t="s">
        <v>2349</v>
      </c>
      <c r="C812" s="204" t="s">
        <v>2350</v>
      </c>
      <c r="D812" s="204" t="s">
        <v>2242</v>
      </c>
      <c r="E812" s="204"/>
      <c r="F812" s="204" t="s">
        <v>2243</v>
      </c>
      <c r="G812" s="204" t="s">
        <v>1550</v>
      </c>
      <c r="H812" s="204">
        <v>4</v>
      </c>
      <c r="I812" s="204"/>
      <c r="J812" s="204"/>
    </row>
    <row r="813" spans="1:10" s="206" customFormat="1">
      <c r="A813" s="204" t="s">
        <v>2244</v>
      </c>
      <c r="B813" s="205" t="s">
        <v>2351</v>
      </c>
      <c r="C813" s="204" t="s">
        <v>2245</v>
      </c>
      <c r="D813" s="204" t="s">
        <v>2246</v>
      </c>
      <c r="E813" s="204"/>
      <c r="F813" s="204" t="s">
        <v>2247</v>
      </c>
      <c r="G813" s="204" t="s">
        <v>1550</v>
      </c>
      <c r="H813" s="204">
        <v>4</v>
      </c>
      <c r="I813" s="204"/>
      <c r="J813" s="204"/>
    </row>
    <row r="814" spans="1:10" s="206" customFormat="1">
      <c r="A814" s="204"/>
      <c r="B814" s="205" t="s">
        <v>2352</v>
      </c>
      <c r="C814" s="204" t="s">
        <v>2248</v>
      </c>
      <c r="D814" s="204" t="s">
        <v>2328</v>
      </c>
      <c r="E814" s="204"/>
      <c r="F814" s="204" t="s">
        <v>2247</v>
      </c>
      <c r="G814" s="204" t="s">
        <v>1550</v>
      </c>
      <c r="H814" s="204">
        <v>2</v>
      </c>
      <c r="I814" s="204"/>
      <c r="J814" s="204"/>
    </row>
    <row r="815" spans="1:10" s="209" customFormat="1">
      <c r="A815" s="207" t="s">
        <v>2251</v>
      </c>
      <c r="B815" s="208" t="s">
        <v>2353</v>
      </c>
      <c r="C815" s="207" t="s">
        <v>2252</v>
      </c>
      <c r="D815" s="207"/>
      <c r="E815" s="207"/>
      <c r="F815" s="207"/>
      <c r="G815" s="207" t="s">
        <v>2237</v>
      </c>
      <c r="H815" s="207">
        <v>2</v>
      </c>
      <c r="I815" s="207"/>
      <c r="J815" s="207"/>
    </row>
    <row r="816" spans="1:10" s="206" customFormat="1">
      <c r="A816" s="204"/>
      <c r="B816" s="208" t="s">
        <v>2398</v>
      </c>
      <c r="C816" s="204" t="s">
        <v>2327</v>
      </c>
      <c r="D816" s="204" t="s">
        <v>2253</v>
      </c>
      <c r="E816" s="204"/>
      <c r="F816" s="204" t="s">
        <v>2254</v>
      </c>
      <c r="G816" s="204" t="s">
        <v>1550</v>
      </c>
      <c r="H816" s="204">
        <v>2</v>
      </c>
      <c r="I816" s="204"/>
      <c r="J816" s="204"/>
    </row>
    <row r="817" spans="1:10" s="209" customFormat="1">
      <c r="A817" s="207" t="s">
        <v>2255</v>
      </c>
      <c r="B817" s="208" t="s">
        <v>2354</v>
      </c>
      <c r="C817" s="207" t="s">
        <v>2256</v>
      </c>
      <c r="D817" s="207"/>
      <c r="E817" s="207"/>
      <c r="F817" s="207"/>
      <c r="G817" s="207" t="s">
        <v>2237</v>
      </c>
      <c r="H817" s="207">
        <v>6</v>
      </c>
      <c r="I817" s="207"/>
      <c r="J817" s="207"/>
    </row>
    <row r="818" spans="1:10" s="206" customFormat="1">
      <c r="A818" s="204"/>
      <c r="B818" s="208" t="s">
        <v>2355</v>
      </c>
      <c r="C818" s="204" t="s">
        <v>2327</v>
      </c>
      <c r="D818" s="204" t="s">
        <v>2253</v>
      </c>
      <c r="E818" s="204"/>
      <c r="F818" s="204" t="s">
        <v>2254</v>
      </c>
      <c r="G818" s="204" t="s">
        <v>1550</v>
      </c>
      <c r="H818" s="204">
        <v>12</v>
      </c>
      <c r="I818" s="204"/>
      <c r="J818" s="204"/>
    </row>
    <row r="819" spans="1:10" s="206" customFormat="1">
      <c r="A819" s="204"/>
      <c r="B819" s="208" t="s">
        <v>2399</v>
      </c>
      <c r="C819" s="204" t="s">
        <v>2359</v>
      </c>
      <c r="D819" s="204" t="s">
        <v>2257</v>
      </c>
      <c r="E819" s="204"/>
      <c r="F819" s="204" t="s">
        <v>2258</v>
      </c>
      <c r="G819" s="204" t="s">
        <v>1550</v>
      </c>
      <c r="H819" s="204">
        <v>6</v>
      </c>
      <c r="I819" s="204"/>
      <c r="J819" s="204"/>
    </row>
    <row r="820" spans="1:10" s="209" customFormat="1">
      <c r="A820" s="207" t="s">
        <v>2262</v>
      </c>
      <c r="B820" s="208" t="s">
        <v>2356</v>
      </c>
      <c r="C820" s="207" t="s">
        <v>2263</v>
      </c>
      <c r="D820" s="207"/>
      <c r="E820" s="207"/>
      <c r="F820" s="207"/>
      <c r="G820" s="207" t="s">
        <v>2237</v>
      </c>
      <c r="H820" s="207">
        <v>2</v>
      </c>
      <c r="I820" s="207"/>
      <c r="J820" s="207"/>
    </row>
    <row r="821" spans="1:10" s="206" customFormat="1">
      <c r="A821" s="204"/>
      <c r="B821" s="208" t="s">
        <v>2357</v>
      </c>
      <c r="C821" s="204" t="s">
        <v>2327</v>
      </c>
      <c r="D821" s="204" t="s">
        <v>2253</v>
      </c>
      <c r="E821" s="204"/>
      <c r="F821" s="204" t="s">
        <v>2254</v>
      </c>
      <c r="G821" s="204" t="s">
        <v>1550</v>
      </c>
      <c r="H821" s="204">
        <v>2</v>
      </c>
      <c r="I821" s="204"/>
      <c r="J821" s="204"/>
    </row>
    <row r="822" spans="1:10" s="206" customFormat="1">
      <c r="A822" s="204"/>
      <c r="B822" s="205"/>
      <c r="C822" s="214" t="s">
        <v>2264</v>
      </c>
      <c r="D822" s="204"/>
      <c r="E822" s="204"/>
      <c r="F822" s="204"/>
      <c r="G822" s="204"/>
      <c r="H822" s="204"/>
      <c r="I822" s="204"/>
      <c r="J822" s="204"/>
    </row>
    <row r="823" spans="1:10" s="206" customFormat="1">
      <c r="A823" s="204"/>
      <c r="B823" s="205" t="s">
        <v>2388</v>
      </c>
      <c r="C823" s="215" t="s">
        <v>2265</v>
      </c>
      <c r="D823" s="215" t="s">
        <v>1113</v>
      </c>
      <c r="E823" s="204"/>
      <c r="F823" s="204" t="s">
        <v>2266</v>
      </c>
      <c r="G823" s="204" t="s">
        <v>1077</v>
      </c>
      <c r="H823" s="216">
        <f>'14'!S38</f>
        <v>1005</v>
      </c>
      <c r="I823" s="204"/>
      <c r="J823" s="204"/>
    </row>
    <row r="824" spans="1:10" s="206" customFormat="1">
      <c r="A824" s="204"/>
      <c r="B824" s="205" t="s">
        <v>2343</v>
      </c>
      <c r="C824" s="215" t="s">
        <v>2267</v>
      </c>
      <c r="D824" s="215" t="s">
        <v>20</v>
      </c>
      <c r="E824" s="204"/>
      <c r="F824" s="204" t="s">
        <v>2268</v>
      </c>
      <c r="G824" s="204" t="s">
        <v>1077</v>
      </c>
      <c r="H824" s="216">
        <f>'14'!S39</f>
        <v>400</v>
      </c>
      <c r="I824" s="204"/>
      <c r="J824" s="204"/>
    </row>
    <row r="825" spans="1:10" s="206" customFormat="1">
      <c r="A825" s="204"/>
      <c r="B825" s="205" t="s">
        <v>2349</v>
      </c>
      <c r="C825" s="215" t="s">
        <v>2269</v>
      </c>
      <c r="D825" s="215" t="s">
        <v>1595</v>
      </c>
      <c r="E825" s="204"/>
      <c r="F825" s="217" t="s">
        <v>2270</v>
      </c>
      <c r="G825" s="204" t="s">
        <v>1077</v>
      </c>
      <c r="H825" s="216">
        <f>'14'!S40</f>
        <v>15</v>
      </c>
      <c r="I825" s="204"/>
      <c r="J825" s="204"/>
    </row>
    <row r="826" spans="1:10" s="206" customFormat="1">
      <c r="A826" s="204"/>
      <c r="B826" s="205"/>
      <c r="C826" s="214" t="s">
        <v>2271</v>
      </c>
      <c r="D826" s="204"/>
      <c r="E826" s="204"/>
      <c r="F826" s="204"/>
      <c r="G826" s="218"/>
      <c r="H826" s="204"/>
      <c r="I826" s="204"/>
      <c r="J826" s="204"/>
    </row>
    <row r="827" spans="1:10" s="206" customFormat="1">
      <c r="A827" s="204"/>
      <c r="B827" s="205" t="s">
        <v>2368</v>
      </c>
      <c r="C827" s="215" t="s">
        <v>2272</v>
      </c>
      <c r="D827" s="215" t="s">
        <v>2273</v>
      </c>
      <c r="E827" s="215"/>
      <c r="F827" s="215" t="s">
        <v>2274</v>
      </c>
      <c r="G827" s="215" t="s">
        <v>1550</v>
      </c>
      <c r="H827" s="204">
        <f>H815+H817+H820</f>
        <v>10</v>
      </c>
      <c r="I827" s="204"/>
      <c r="J827" s="204"/>
    </row>
    <row r="828" spans="1:10" s="206" customFormat="1">
      <c r="A828" s="204"/>
      <c r="B828" s="205" t="s">
        <v>2351</v>
      </c>
      <c r="C828" s="215" t="s">
        <v>2275</v>
      </c>
      <c r="D828" s="215" t="s">
        <v>2276</v>
      </c>
      <c r="E828" s="215"/>
      <c r="F828" s="215" t="s">
        <v>2277</v>
      </c>
      <c r="G828" s="215" t="s">
        <v>1550</v>
      </c>
      <c r="H828" s="204">
        <f>H827</f>
        <v>10</v>
      </c>
      <c r="I828" s="204"/>
      <c r="J828" s="204"/>
    </row>
    <row r="829" spans="1:10" s="206" customFormat="1">
      <c r="A829" s="204"/>
      <c r="B829" s="205" t="s">
        <v>2390</v>
      </c>
      <c r="C829" s="215" t="s">
        <v>2278</v>
      </c>
      <c r="D829" s="215" t="s">
        <v>2279</v>
      </c>
      <c r="E829" s="215"/>
      <c r="F829" s="215" t="s">
        <v>2280</v>
      </c>
      <c r="G829" s="215" t="s">
        <v>1550</v>
      </c>
      <c r="H829" s="204">
        <f>H827</f>
        <v>10</v>
      </c>
      <c r="I829" s="204"/>
      <c r="J829" s="204"/>
    </row>
    <row r="830" spans="1:10" s="206" customFormat="1" ht="28.5">
      <c r="A830" s="204"/>
      <c r="B830" s="205" t="s">
        <v>2354</v>
      </c>
      <c r="C830" s="215" t="s">
        <v>2281</v>
      </c>
      <c r="D830" s="215">
        <v>91920</v>
      </c>
      <c r="E830" s="215"/>
      <c r="F830" s="204" t="s">
        <v>2277</v>
      </c>
      <c r="G830" s="215" t="s">
        <v>1077</v>
      </c>
      <c r="H830" s="204">
        <v>60</v>
      </c>
      <c r="I830" s="204"/>
      <c r="J830" s="204" t="s">
        <v>2329</v>
      </c>
    </row>
    <row r="831" spans="1:10" s="206" customFormat="1">
      <c r="A831" s="204"/>
      <c r="B831" s="205" t="s">
        <v>2356</v>
      </c>
      <c r="C831" s="215" t="s">
        <v>2282</v>
      </c>
      <c r="D831" s="215" t="s">
        <v>2283</v>
      </c>
      <c r="E831" s="215"/>
      <c r="F831" s="215"/>
      <c r="G831" s="215" t="s">
        <v>1550</v>
      </c>
      <c r="H831" s="204">
        <v>200</v>
      </c>
      <c r="I831" s="204"/>
      <c r="J831" s="204"/>
    </row>
    <row r="832" spans="1:10" s="206" customFormat="1" ht="28.5">
      <c r="A832" s="204"/>
      <c r="B832" s="205" t="s">
        <v>2361</v>
      </c>
      <c r="C832" s="215" t="s">
        <v>2284</v>
      </c>
      <c r="D832" s="215" t="s">
        <v>2285</v>
      </c>
      <c r="E832" s="215">
        <v>1786</v>
      </c>
      <c r="F832" s="215" t="s">
        <v>2277</v>
      </c>
      <c r="G832" s="215" t="s">
        <v>1550</v>
      </c>
      <c r="H832" s="204">
        <v>24</v>
      </c>
      <c r="I832" s="204"/>
      <c r="J832" s="204" t="s">
        <v>2329</v>
      </c>
    </row>
    <row r="833" spans="1:11" s="206" customFormat="1">
      <c r="A833" s="204"/>
      <c r="B833" s="205" t="s">
        <v>2365</v>
      </c>
      <c r="C833" s="215" t="s">
        <v>2286</v>
      </c>
      <c r="D833" s="215" t="s">
        <v>2287</v>
      </c>
      <c r="E833" s="215">
        <v>1745</v>
      </c>
      <c r="F833" s="215" t="s">
        <v>2277</v>
      </c>
      <c r="G833" s="215" t="s">
        <v>1550</v>
      </c>
      <c r="H833" s="204">
        <v>6</v>
      </c>
      <c r="I833" s="204"/>
      <c r="J833" s="204" t="s">
        <v>2329</v>
      </c>
    </row>
    <row r="834" spans="1:11" s="206" customFormat="1">
      <c r="A834" s="204"/>
      <c r="B834" s="205" t="s">
        <v>2369</v>
      </c>
      <c r="C834" s="215" t="s">
        <v>2288</v>
      </c>
      <c r="D834" s="215" t="s">
        <v>2289</v>
      </c>
      <c r="E834" s="215">
        <v>1761</v>
      </c>
      <c r="F834" s="215" t="s">
        <v>2277</v>
      </c>
      <c r="G834" s="215" t="s">
        <v>1550</v>
      </c>
      <c r="H834" s="204">
        <v>26</v>
      </c>
      <c r="I834" s="204"/>
      <c r="J834" s="204" t="s">
        <v>2329</v>
      </c>
    </row>
    <row r="835" spans="1:11" s="206" customFormat="1">
      <c r="A835" s="204"/>
      <c r="B835" s="205" t="s">
        <v>2370</v>
      </c>
      <c r="C835" s="215" t="s">
        <v>2290</v>
      </c>
      <c r="D835" s="215" t="s">
        <v>2291</v>
      </c>
      <c r="E835" s="215">
        <v>1776</v>
      </c>
      <c r="F835" s="215" t="s">
        <v>2277</v>
      </c>
      <c r="G835" s="215" t="s">
        <v>1550</v>
      </c>
      <c r="H835" s="204">
        <v>4</v>
      </c>
      <c r="I835" s="204"/>
      <c r="J835" s="204" t="s">
        <v>2329</v>
      </c>
    </row>
    <row r="836" spans="1:11" s="206" customFormat="1">
      <c r="A836" s="204"/>
      <c r="B836" s="205" t="s">
        <v>2371</v>
      </c>
      <c r="C836" s="215" t="s">
        <v>2292</v>
      </c>
      <c r="D836" s="215" t="s">
        <v>2293</v>
      </c>
      <c r="E836" s="215">
        <v>833</v>
      </c>
      <c r="F836" s="215" t="s">
        <v>2277</v>
      </c>
      <c r="G836" s="215" t="s">
        <v>1550</v>
      </c>
      <c r="H836" s="204">
        <v>4</v>
      </c>
      <c r="I836" s="204"/>
      <c r="J836" s="204" t="s">
        <v>2329</v>
      </c>
    </row>
    <row r="837" spans="1:11" s="206" customFormat="1">
      <c r="A837" s="204"/>
      <c r="B837" s="205" t="s">
        <v>2372</v>
      </c>
      <c r="C837" s="215" t="s">
        <v>2294</v>
      </c>
      <c r="D837" s="215" t="s">
        <v>2295</v>
      </c>
      <c r="E837" s="215">
        <v>887</v>
      </c>
      <c r="F837" s="215" t="s">
        <v>2277</v>
      </c>
      <c r="G837" s="215" t="s">
        <v>1550</v>
      </c>
      <c r="H837" s="204">
        <v>4</v>
      </c>
      <c r="I837" s="204"/>
      <c r="J837" s="204" t="s">
        <v>2329</v>
      </c>
    </row>
    <row r="838" spans="1:11" s="206" customFormat="1">
      <c r="A838" s="204"/>
      <c r="B838" s="205" t="s">
        <v>2374</v>
      </c>
      <c r="C838" s="215" t="s">
        <v>2298</v>
      </c>
      <c r="D838" s="215" t="s">
        <v>2299</v>
      </c>
      <c r="E838" s="215">
        <v>7714</v>
      </c>
      <c r="F838" s="215" t="s">
        <v>2277</v>
      </c>
      <c r="G838" s="215" t="s">
        <v>1550</v>
      </c>
      <c r="H838" s="204">
        <v>48</v>
      </c>
      <c r="I838" s="204"/>
      <c r="J838" s="204" t="s">
        <v>2329</v>
      </c>
    </row>
    <row r="839" spans="1:11" s="206" customFormat="1">
      <c r="A839" s="204"/>
      <c r="B839" s="205" t="s">
        <v>2375</v>
      </c>
      <c r="C839" s="215" t="s">
        <v>2300</v>
      </c>
      <c r="D839" s="215" t="s">
        <v>2301</v>
      </c>
      <c r="E839" s="215">
        <v>874</v>
      </c>
      <c r="F839" s="215" t="s">
        <v>2277</v>
      </c>
      <c r="G839" s="215" t="s">
        <v>1550</v>
      </c>
      <c r="H839" s="204">
        <v>6</v>
      </c>
      <c r="I839" s="204"/>
      <c r="J839" s="204" t="s">
        <v>2329</v>
      </c>
    </row>
    <row r="840" spans="1:11" s="206" customFormat="1" ht="28.5">
      <c r="A840" s="204"/>
      <c r="B840" s="205" t="s">
        <v>2376</v>
      </c>
      <c r="C840" s="215" t="s">
        <v>2302</v>
      </c>
      <c r="D840" s="215">
        <v>351</v>
      </c>
      <c r="E840" s="215"/>
      <c r="F840" s="215" t="s">
        <v>2277</v>
      </c>
      <c r="G840" s="215" t="s">
        <v>1550</v>
      </c>
      <c r="H840" s="204">
        <v>8</v>
      </c>
      <c r="I840" s="204"/>
      <c r="J840" s="204" t="s">
        <v>2329</v>
      </c>
    </row>
    <row r="841" spans="1:11" s="206" customFormat="1">
      <c r="A841" s="204"/>
      <c r="B841" s="205" t="s">
        <v>2377</v>
      </c>
      <c r="C841" s="215" t="s">
        <v>2303</v>
      </c>
      <c r="D841" s="215">
        <v>597</v>
      </c>
      <c r="E841" s="215"/>
      <c r="F841" s="215" t="s">
        <v>2277</v>
      </c>
      <c r="G841" s="215" t="s">
        <v>1550</v>
      </c>
      <c r="H841" s="204">
        <v>4</v>
      </c>
      <c r="I841" s="204"/>
      <c r="J841" s="204" t="s">
        <v>2329</v>
      </c>
    </row>
    <row r="842" spans="1:11" s="206" customFormat="1">
      <c r="A842" s="204"/>
      <c r="B842" s="205" t="s">
        <v>2378</v>
      </c>
      <c r="C842" s="215" t="s">
        <v>2304</v>
      </c>
      <c r="D842" s="215">
        <v>2150</v>
      </c>
      <c r="E842" s="215"/>
      <c r="F842" s="215" t="s">
        <v>2277</v>
      </c>
      <c r="G842" s="215" t="s">
        <v>1077</v>
      </c>
      <c r="H842" s="204">
        <v>3</v>
      </c>
      <c r="I842" s="204"/>
      <c r="J842" s="204" t="s">
        <v>2329</v>
      </c>
    </row>
    <row r="843" spans="1:11" s="206" customFormat="1">
      <c r="A843" s="204"/>
      <c r="B843" s="205" t="s">
        <v>2391</v>
      </c>
      <c r="C843" s="215" t="s">
        <v>2305</v>
      </c>
      <c r="D843" s="215">
        <v>53100</v>
      </c>
      <c r="E843" s="215"/>
      <c r="F843" s="215" t="s">
        <v>2277</v>
      </c>
      <c r="G843" s="215" t="s">
        <v>1550</v>
      </c>
      <c r="H843" s="204">
        <f>H827</f>
        <v>10</v>
      </c>
      <c r="I843" s="204"/>
      <c r="J843" s="204"/>
    </row>
    <row r="844" spans="1:11" s="206" customFormat="1">
      <c r="A844" s="204"/>
      <c r="B844" s="205" t="s">
        <v>2382</v>
      </c>
      <c r="C844" s="215" t="s">
        <v>2306</v>
      </c>
      <c r="D844" s="215"/>
      <c r="E844" s="215"/>
      <c r="F844" s="215"/>
      <c r="G844" s="215" t="s">
        <v>2237</v>
      </c>
      <c r="H844" s="210">
        <v>200</v>
      </c>
      <c r="I844" s="204"/>
      <c r="J844" s="204"/>
      <c r="K844" s="228">
        <f>H806*4+H808*4+H814*2+H827*3+H832*3+H840*3+H842*3+H813*3</f>
        <v>183</v>
      </c>
    </row>
    <row r="845" spans="1:11" s="206" customFormat="1">
      <c r="A845" s="204"/>
      <c r="B845" s="205" t="s">
        <v>2383</v>
      </c>
      <c r="C845" s="215" t="s">
        <v>2307</v>
      </c>
      <c r="D845" s="215" t="s">
        <v>2308</v>
      </c>
      <c r="E845" s="215" t="s">
        <v>2309</v>
      </c>
      <c r="F845" s="215" t="s">
        <v>2310</v>
      </c>
      <c r="G845" s="215" t="s">
        <v>1550</v>
      </c>
      <c r="H845" s="210">
        <f>H844</f>
        <v>200</v>
      </c>
      <c r="I845" s="204"/>
      <c r="J845" s="204" t="s">
        <v>2239</v>
      </c>
      <c r="K845" s="220"/>
    </row>
    <row r="846" spans="1:11" s="206" customFormat="1">
      <c r="A846" s="204"/>
      <c r="B846" s="205" t="s">
        <v>2384</v>
      </c>
      <c r="C846" s="215" t="s">
        <v>2311</v>
      </c>
      <c r="D846" s="215" t="s">
        <v>2338</v>
      </c>
      <c r="E846" s="215" t="s">
        <v>2339</v>
      </c>
      <c r="F846" s="215" t="s">
        <v>2310</v>
      </c>
      <c r="G846" s="215" t="s">
        <v>1550</v>
      </c>
      <c r="H846" s="210">
        <f>H844</f>
        <v>200</v>
      </c>
      <c r="I846" s="204"/>
      <c r="J846" s="204" t="s">
        <v>2239</v>
      </c>
      <c r="K846" s="230"/>
    </row>
    <row r="847" spans="1:11" s="206" customFormat="1">
      <c r="A847" s="204"/>
      <c r="B847" s="205" t="s">
        <v>2385</v>
      </c>
      <c r="C847" s="215" t="s">
        <v>2312</v>
      </c>
      <c r="D847" s="215"/>
      <c r="E847" s="215"/>
      <c r="F847" s="215"/>
      <c r="G847" s="215" t="s">
        <v>2237</v>
      </c>
      <c r="H847" s="210">
        <f>K847</f>
        <v>240</v>
      </c>
      <c r="I847" s="204"/>
      <c r="J847" s="204"/>
      <c r="K847" s="229">
        <f>H830*4</f>
        <v>240</v>
      </c>
    </row>
    <row r="848" spans="1:11" s="206" customFormat="1">
      <c r="A848" s="204"/>
      <c r="B848" s="205" t="s">
        <v>2392</v>
      </c>
      <c r="C848" s="215" t="s">
        <v>2313</v>
      </c>
      <c r="D848" s="215" t="s">
        <v>2314</v>
      </c>
      <c r="E848" s="215" t="s">
        <v>2315</v>
      </c>
      <c r="F848" s="215" t="s">
        <v>2310</v>
      </c>
      <c r="G848" s="215" t="s">
        <v>1550</v>
      </c>
      <c r="H848" s="210">
        <f>H847</f>
        <v>240</v>
      </c>
      <c r="I848" s="204"/>
      <c r="J848" s="204" t="s">
        <v>2239</v>
      </c>
    </row>
    <row r="849" spans="1:10" s="206" customFormat="1">
      <c r="A849" s="204"/>
      <c r="B849" s="205" t="s">
        <v>2393</v>
      </c>
      <c r="C849" s="215" t="s">
        <v>2311</v>
      </c>
      <c r="D849" s="215" t="s">
        <v>2338</v>
      </c>
      <c r="E849" s="215" t="s">
        <v>2339</v>
      </c>
      <c r="F849" s="215" t="s">
        <v>2310</v>
      </c>
      <c r="G849" s="215" t="s">
        <v>1550</v>
      </c>
      <c r="H849" s="210">
        <f>H847</f>
        <v>240</v>
      </c>
      <c r="I849" s="204"/>
      <c r="J849" s="204" t="s">
        <v>2239</v>
      </c>
    </row>
    <row r="850" spans="1:10" s="206" customFormat="1">
      <c r="A850" s="204"/>
      <c r="B850" s="205" t="s">
        <v>2386</v>
      </c>
      <c r="C850" s="215" t="s">
        <v>2319</v>
      </c>
      <c r="D850" s="215" t="s">
        <v>2320</v>
      </c>
      <c r="E850" s="215"/>
      <c r="F850" s="215" t="s">
        <v>2318</v>
      </c>
      <c r="G850" s="215" t="s">
        <v>2321</v>
      </c>
      <c r="H850" s="204">
        <v>4</v>
      </c>
      <c r="I850" s="204"/>
      <c r="J850" s="204" t="s">
        <v>2322</v>
      </c>
    </row>
    <row r="851" spans="1:10" s="206" customFormat="1">
      <c r="A851" s="204"/>
      <c r="B851" s="205" t="s">
        <v>2387</v>
      </c>
      <c r="C851" s="215" t="s">
        <v>2316</v>
      </c>
      <c r="D851" s="215" t="s">
        <v>2317</v>
      </c>
      <c r="E851" s="215"/>
      <c r="F851" s="215" t="s">
        <v>2318</v>
      </c>
      <c r="G851" s="215" t="s">
        <v>2321</v>
      </c>
      <c r="H851" s="204">
        <v>7</v>
      </c>
      <c r="I851" s="204"/>
      <c r="J851" s="204" t="s">
        <v>2406</v>
      </c>
    </row>
    <row r="852" spans="1:10" s="206" customFormat="1">
      <c r="A852" s="204"/>
      <c r="B852" s="205" t="s">
        <v>2396</v>
      </c>
      <c r="C852" s="215" t="s">
        <v>2324</v>
      </c>
      <c r="D852" s="215" t="s">
        <v>2325</v>
      </c>
      <c r="E852" s="215"/>
      <c r="F852" s="215" t="s">
        <v>2318</v>
      </c>
      <c r="G852" s="215" t="s">
        <v>2321</v>
      </c>
      <c r="H852" s="204">
        <v>4</v>
      </c>
      <c r="I852" s="204"/>
      <c r="J852" s="204" t="s">
        <v>2323</v>
      </c>
    </row>
    <row r="853" spans="1:10" s="203" customFormat="1">
      <c r="A853" s="200"/>
      <c r="B853" s="201"/>
      <c r="C853" s="200"/>
      <c r="D853" s="202" t="s">
        <v>891</v>
      </c>
      <c r="E853" s="200"/>
      <c r="F853" s="200"/>
      <c r="G853" s="200"/>
      <c r="H853" s="200"/>
      <c r="I853" s="200"/>
      <c r="J853" s="200"/>
    </row>
    <row r="854" spans="1:10" s="206" customFormat="1" ht="43.5">
      <c r="A854" s="204" t="s">
        <v>2230</v>
      </c>
      <c r="B854" s="205" t="s">
        <v>2388</v>
      </c>
      <c r="C854" s="204" t="s">
        <v>2342</v>
      </c>
      <c r="D854" s="204" t="s">
        <v>2231</v>
      </c>
      <c r="E854" s="204"/>
      <c r="F854" s="204" t="s">
        <v>2232</v>
      </c>
      <c r="G854" s="204" t="s">
        <v>1550</v>
      </c>
      <c r="H854" s="204">
        <v>2</v>
      </c>
      <c r="I854" s="204"/>
      <c r="J854" s="204"/>
    </row>
    <row r="855" spans="1:10" s="206" customFormat="1">
      <c r="A855" s="204"/>
      <c r="B855" s="205" t="s">
        <v>2389</v>
      </c>
      <c r="C855" s="204" t="s">
        <v>2233</v>
      </c>
      <c r="D855" s="204" t="s">
        <v>2234</v>
      </c>
      <c r="E855" s="204"/>
      <c r="F855" s="204" t="s">
        <v>2235</v>
      </c>
      <c r="G855" s="204" t="s">
        <v>1550</v>
      </c>
      <c r="H855" s="204">
        <v>2</v>
      </c>
      <c r="I855" s="204"/>
      <c r="J855" s="204"/>
    </row>
    <row r="856" spans="1:10" s="209" customFormat="1">
      <c r="A856" s="207" t="s">
        <v>2118</v>
      </c>
      <c r="B856" s="208" t="s">
        <v>2401</v>
      </c>
      <c r="C856" s="207" t="s">
        <v>2236</v>
      </c>
      <c r="D856" s="207"/>
      <c r="E856" s="207"/>
      <c r="F856" s="207"/>
      <c r="G856" s="207" t="s">
        <v>2237</v>
      </c>
      <c r="H856" s="207">
        <v>6</v>
      </c>
      <c r="I856" s="207"/>
      <c r="J856" s="207" t="s">
        <v>2329</v>
      </c>
    </row>
    <row r="857" spans="1:10" s="206" customFormat="1" ht="57.75">
      <c r="A857" s="322"/>
      <c r="B857" s="323" t="s">
        <v>2345</v>
      </c>
      <c r="C857" s="322" t="s">
        <v>2346</v>
      </c>
      <c r="D857" s="322" t="s">
        <v>2238</v>
      </c>
      <c r="E857" s="322"/>
      <c r="F857" s="322" t="s">
        <v>2232</v>
      </c>
      <c r="G857" s="322" t="s">
        <v>1550</v>
      </c>
      <c r="H857" s="322">
        <v>6</v>
      </c>
      <c r="I857" s="204"/>
      <c r="J857" s="204"/>
    </row>
    <row r="858" spans="1:10" s="206" customFormat="1" ht="28.5">
      <c r="A858" s="322"/>
      <c r="B858" s="323" t="s">
        <v>2347</v>
      </c>
      <c r="C858" s="322" t="s">
        <v>2240</v>
      </c>
      <c r="D858" s="322" t="s">
        <v>2241</v>
      </c>
      <c r="E858" s="322"/>
      <c r="F858" s="322" t="s">
        <v>2232</v>
      </c>
      <c r="G858" s="322" t="s">
        <v>1550</v>
      </c>
      <c r="H858" s="322">
        <v>6</v>
      </c>
      <c r="I858" s="204"/>
      <c r="J858" s="204"/>
    </row>
    <row r="859" spans="1:10" s="206" customFormat="1">
      <c r="A859" s="322"/>
      <c r="B859" s="323" t="s">
        <v>2348</v>
      </c>
      <c r="C859" s="322" t="s">
        <v>2233</v>
      </c>
      <c r="D859" s="322" t="s">
        <v>2234</v>
      </c>
      <c r="E859" s="322"/>
      <c r="F859" s="322" t="s">
        <v>2235</v>
      </c>
      <c r="G859" s="322" t="s">
        <v>1550</v>
      </c>
      <c r="H859" s="322">
        <v>6</v>
      </c>
      <c r="I859" s="204"/>
      <c r="J859" s="204"/>
    </row>
    <row r="860" spans="1:10" s="206" customFormat="1">
      <c r="A860" s="204" t="s">
        <v>2120</v>
      </c>
      <c r="B860" s="205" t="s">
        <v>2349</v>
      </c>
      <c r="C860" s="204" t="s">
        <v>2350</v>
      </c>
      <c r="D860" s="204" t="s">
        <v>2242</v>
      </c>
      <c r="E860" s="204"/>
      <c r="F860" s="204" t="s">
        <v>2243</v>
      </c>
      <c r="G860" s="204" t="s">
        <v>1550</v>
      </c>
      <c r="H860" s="204">
        <v>4</v>
      </c>
      <c r="I860" s="204"/>
      <c r="J860" s="204"/>
    </row>
    <row r="861" spans="1:10" s="206" customFormat="1">
      <c r="A861" s="204" t="s">
        <v>2244</v>
      </c>
      <c r="B861" s="205" t="s">
        <v>2351</v>
      </c>
      <c r="C861" s="204" t="s">
        <v>2245</v>
      </c>
      <c r="D861" s="204" t="s">
        <v>2246</v>
      </c>
      <c r="E861" s="204"/>
      <c r="F861" s="204" t="s">
        <v>2247</v>
      </c>
      <c r="G861" s="204" t="s">
        <v>1550</v>
      </c>
      <c r="H861" s="204">
        <v>4</v>
      </c>
      <c r="I861" s="204"/>
      <c r="J861" s="204"/>
    </row>
    <row r="862" spans="1:10" s="206" customFormat="1">
      <c r="A862" s="204"/>
      <c r="B862" s="205" t="s">
        <v>2352</v>
      </c>
      <c r="C862" s="204" t="s">
        <v>2248</v>
      </c>
      <c r="D862" s="204" t="s">
        <v>2328</v>
      </c>
      <c r="E862" s="204"/>
      <c r="F862" s="204" t="s">
        <v>2247</v>
      </c>
      <c r="G862" s="204" t="s">
        <v>1550</v>
      </c>
      <c r="H862" s="204">
        <v>2</v>
      </c>
      <c r="I862" s="204"/>
      <c r="J862" s="204"/>
    </row>
    <row r="863" spans="1:10" s="209" customFormat="1">
      <c r="A863" s="207" t="s">
        <v>2251</v>
      </c>
      <c r="B863" s="208" t="s">
        <v>2353</v>
      </c>
      <c r="C863" s="207" t="s">
        <v>2252</v>
      </c>
      <c r="D863" s="207"/>
      <c r="E863" s="207"/>
      <c r="F863" s="207"/>
      <c r="G863" s="207" t="s">
        <v>2237</v>
      </c>
      <c r="H863" s="207">
        <v>2</v>
      </c>
      <c r="I863" s="207"/>
      <c r="J863" s="207"/>
    </row>
    <row r="864" spans="1:10" s="206" customFormat="1">
      <c r="A864" s="204"/>
      <c r="B864" s="208" t="s">
        <v>2398</v>
      </c>
      <c r="C864" s="204" t="s">
        <v>2327</v>
      </c>
      <c r="D864" s="204" t="s">
        <v>2253</v>
      </c>
      <c r="E864" s="204"/>
      <c r="F864" s="204" t="s">
        <v>2254</v>
      </c>
      <c r="G864" s="204" t="s">
        <v>1550</v>
      </c>
      <c r="H864" s="204">
        <v>2</v>
      </c>
      <c r="I864" s="204"/>
      <c r="J864" s="204"/>
    </row>
    <row r="865" spans="1:10" s="209" customFormat="1">
      <c r="A865" s="207" t="s">
        <v>2255</v>
      </c>
      <c r="B865" s="208" t="s">
        <v>2354</v>
      </c>
      <c r="C865" s="207" t="s">
        <v>2256</v>
      </c>
      <c r="D865" s="207"/>
      <c r="E865" s="207"/>
      <c r="F865" s="207"/>
      <c r="G865" s="207" t="s">
        <v>2237</v>
      </c>
      <c r="H865" s="207">
        <v>6</v>
      </c>
      <c r="I865" s="207"/>
      <c r="J865" s="207"/>
    </row>
    <row r="866" spans="1:10" s="206" customFormat="1">
      <c r="A866" s="204"/>
      <c r="B866" s="208" t="s">
        <v>2355</v>
      </c>
      <c r="C866" s="204" t="s">
        <v>2327</v>
      </c>
      <c r="D866" s="204" t="s">
        <v>2253</v>
      </c>
      <c r="E866" s="204"/>
      <c r="F866" s="204" t="s">
        <v>2254</v>
      </c>
      <c r="G866" s="204" t="s">
        <v>1550</v>
      </c>
      <c r="H866" s="204">
        <v>12</v>
      </c>
      <c r="I866" s="204"/>
      <c r="J866" s="204"/>
    </row>
    <row r="867" spans="1:10" s="206" customFormat="1">
      <c r="A867" s="204"/>
      <c r="B867" s="208" t="s">
        <v>2399</v>
      </c>
      <c r="C867" s="204" t="s">
        <v>2359</v>
      </c>
      <c r="D867" s="204" t="s">
        <v>2257</v>
      </c>
      <c r="E867" s="204"/>
      <c r="F867" s="204" t="s">
        <v>2258</v>
      </c>
      <c r="G867" s="204" t="s">
        <v>1550</v>
      </c>
      <c r="H867" s="204">
        <v>6</v>
      </c>
      <c r="I867" s="204"/>
      <c r="J867" s="204"/>
    </row>
    <row r="868" spans="1:10" s="209" customFormat="1">
      <c r="A868" s="207" t="s">
        <v>2262</v>
      </c>
      <c r="B868" s="208" t="s">
        <v>2356</v>
      </c>
      <c r="C868" s="207" t="s">
        <v>2263</v>
      </c>
      <c r="D868" s="207"/>
      <c r="E868" s="207"/>
      <c r="F868" s="207"/>
      <c r="G868" s="207" t="s">
        <v>2237</v>
      </c>
      <c r="H868" s="207">
        <v>2</v>
      </c>
      <c r="I868" s="207"/>
      <c r="J868" s="207"/>
    </row>
    <row r="869" spans="1:10" s="206" customFormat="1">
      <c r="A869" s="204"/>
      <c r="B869" s="208" t="s">
        <v>2357</v>
      </c>
      <c r="C869" s="204" t="s">
        <v>2327</v>
      </c>
      <c r="D869" s="204" t="s">
        <v>2253</v>
      </c>
      <c r="E869" s="204"/>
      <c r="F869" s="204" t="s">
        <v>2254</v>
      </c>
      <c r="G869" s="204" t="s">
        <v>1550</v>
      </c>
      <c r="H869" s="204">
        <v>2</v>
      </c>
      <c r="I869" s="204"/>
      <c r="J869" s="204"/>
    </row>
    <row r="870" spans="1:10" s="206" customFormat="1">
      <c r="A870" s="204"/>
      <c r="B870" s="205"/>
      <c r="C870" s="214" t="s">
        <v>2264</v>
      </c>
      <c r="D870" s="204"/>
      <c r="E870" s="204"/>
      <c r="F870" s="204"/>
      <c r="G870" s="204"/>
      <c r="H870" s="204"/>
      <c r="I870" s="204"/>
      <c r="J870" s="204"/>
    </row>
    <row r="871" spans="1:10" s="206" customFormat="1">
      <c r="A871" s="204"/>
      <c r="B871" s="205" t="s">
        <v>2388</v>
      </c>
      <c r="C871" s="215" t="s">
        <v>2265</v>
      </c>
      <c r="D871" s="215" t="s">
        <v>1113</v>
      </c>
      <c r="E871" s="204"/>
      <c r="F871" s="204" t="s">
        <v>2266</v>
      </c>
      <c r="G871" s="204" t="s">
        <v>1077</v>
      </c>
      <c r="H871" s="216">
        <f>'15'!S38</f>
        <v>1005</v>
      </c>
      <c r="I871" s="204"/>
      <c r="J871" s="204"/>
    </row>
    <row r="872" spans="1:10" s="206" customFormat="1">
      <c r="A872" s="204"/>
      <c r="B872" s="205" t="s">
        <v>2343</v>
      </c>
      <c r="C872" s="215" t="s">
        <v>2267</v>
      </c>
      <c r="D872" s="215" t="s">
        <v>20</v>
      </c>
      <c r="E872" s="204"/>
      <c r="F872" s="204" t="s">
        <v>2268</v>
      </c>
      <c r="G872" s="204" t="s">
        <v>1077</v>
      </c>
      <c r="H872" s="216">
        <f>'15'!S39</f>
        <v>400</v>
      </c>
      <c r="I872" s="204"/>
      <c r="J872" s="204"/>
    </row>
    <row r="873" spans="1:10" s="206" customFormat="1">
      <c r="A873" s="204"/>
      <c r="B873" s="205" t="s">
        <v>2349</v>
      </c>
      <c r="C873" s="215" t="s">
        <v>2269</v>
      </c>
      <c r="D873" s="215" t="s">
        <v>1595</v>
      </c>
      <c r="E873" s="204"/>
      <c r="F873" s="217" t="s">
        <v>2270</v>
      </c>
      <c r="G873" s="204" t="s">
        <v>1077</v>
      </c>
      <c r="H873" s="216">
        <f>'15'!S40</f>
        <v>15</v>
      </c>
      <c r="I873" s="204"/>
      <c r="J873" s="204"/>
    </row>
    <row r="874" spans="1:10" s="206" customFormat="1">
      <c r="A874" s="204"/>
      <c r="B874" s="205"/>
      <c r="C874" s="214" t="s">
        <v>2271</v>
      </c>
      <c r="D874" s="204"/>
      <c r="E874" s="204"/>
      <c r="F874" s="204"/>
      <c r="G874" s="218"/>
      <c r="H874" s="204"/>
      <c r="I874" s="204"/>
      <c r="J874" s="204"/>
    </row>
    <row r="875" spans="1:10" s="206" customFormat="1">
      <c r="A875" s="204"/>
      <c r="B875" s="205" t="s">
        <v>2368</v>
      </c>
      <c r="C875" s="215" t="s">
        <v>2272</v>
      </c>
      <c r="D875" s="215" t="s">
        <v>2273</v>
      </c>
      <c r="E875" s="215"/>
      <c r="F875" s="215" t="s">
        <v>2274</v>
      </c>
      <c r="G875" s="215" t="s">
        <v>1550</v>
      </c>
      <c r="H875" s="204">
        <f>H863+H865+H868</f>
        <v>10</v>
      </c>
      <c r="I875" s="204"/>
      <c r="J875" s="204"/>
    </row>
    <row r="876" spans="1:10" s="206" customFormat="1">
      <c r="A876" s="204"/>
      <c r="B876" s="205" t="s">
        <v>2351</v>
      </c>
      <c r="C876" s="215" t="s">
        <v>2275</v>
      </c>
      <c r="D876" s="215" t="s">
        <v>2276</v>
      </c>
      <c r="E876" s="215"/>
      <c r="F876" s="215" t="s">
        <v>2277</v>
      </c>
      <c r="G876" s="215" t="s">
        <v>1550</v>
      </c>
      <c r="H876" s="204">
        <f>H875</f>
        <v>10</v>
      </c>
      <c r="I876" s="204"/>
      <c r="J876" s="204"/>
    </row>
    <row r="877" spans="1:10" s="206" customFormat="1">
      <c r="A877" s="204"/>
      <c r="B877" s="205" t="s">
        <v>2390</v>
      </c>
      <c r="C877" s="215" t="s">
        <v>2278</v>
      </c>
      <c r="D877" s="215" t="s">
        <v>2279</v>
      </c>
      <c r="E877" s="215"/>
      <c r="F877" s="215" t="s">
        <v>2280</v>
      </c>
      <c r="G877" s="215" t="s">
        <v>1550</v>
      </c>
      <c r="H877" s="204">
        <f>H875</f>
        <v>10</v>
      </c>
      <c r="I877" s="204"/>
      <c r="J877" s="204"/>
    </row>
    <row r="878" spans="1:10" s="206" customFormat="1" ht="28.5">
      <c r="A878" s="204"/>
      <c r="B878" s="205" t="s">
        <v>2354</v>
      </c>
      <c r="C878" s="215" t="s">
        <v>2281</v>
      </c>
      <c r="D878" s="215">
        <v>91920</v>
      </c>
      <c r="E878" s="215"/>
      <c r="F878" s="204" t="s">
        <v>2277</v>
      </c>
      <c r="G878" s="215" t="s">
        <v>1077</v>
      </c>
      <c r="H878" s="204">
        <v>60</v>
      </c>
      <c r="I878" s="204"/>
      <c r="J878" s="204" t="s">
        <v>2329</v>
      </c>
    </row>
    <row r="879" spans="1:10" s="206" customFormat="1">
      <c r="A879" s="204"/>
      <c r="B879" s="205" t="s">
        <v>2356</v>
      </c>
      <c r="C879" s="215" t="s">
        <v>2282</v>
      </c>
      <c r="D879" s="215" t="s">
        <v>2283</v>
      </c>
      <c r="E879" s="215"/>
      <c r="F879" s="215"/>
      <c r="G879" s="215" t="s">
        <v>1550</v>
      </c>
      <c r="H879" s="204">
        <v>200</v>
      </c>
      <c r="I879" s="204"/>
      <c r="J879" s="204"/>
    </row>
    <row r="880" spans="1:10" s="206" customFormat="1" ht="28.5">
      <c r="A880" s="204"/>
      <c r="B880" s="205" t="s">
        <v>2361</v>
      </c>
      <c r="C880" s="215" t="s">
        <v>2284</v>
      </c>
      <c r="D880" s="215" t="s">
        <v>2285</v>
      </c>
      <c r="E880" s="215">
        <v>1786</v>
      </c>
      <c r="F880" s="215" t="s">
        <v>2277</v>
      </c>
      <c r="G880" s="215" t="s">
        <v>1550</v>
      </c>
      <c r="H880" s="204">
        <v>24</v>
      </c>
      <c r="I880" s="204"/>
      <c r="J880" s="204" t="s">
        <v>2329</v>
      </c>
    </row>
    <row r="881" spans="1:11" s="206" customFormat="1">
      <c r="A881" s="204"/>
      <c r="B881" s="205" t="s">
        <v>2365</v>
      </c>
      <c r="C881" s="215" t="s">
        <v>2286</v>
      </c>
      <c r="D881" s="215" t="s">
        <v>2287</v>
      </c>
      <c r="E881" s="215">
        <v>1745</v>
      </c>
      <c r="F881" s="215" t="s">
        <v>2277</v>
      </c>
      <c r="G881" s="215" t="s">
        <v>1550</v>
      </c>
      <c r="H881" s="204">
        <v>6</v>
      </c>
      <c r="I881" s="204"/>
      <c r="J881" s="204" t="s">
        <v>2329</v>
      </c>
    </row>
    <row r="882" spans="1:11" s="206" customFormat="1">
      <c r="A882" s="204"/>
      <c r="B882" s="205" t="s">
        <v>2369</v>
      </c>
      <c r="C882" s="215" t="s">
        <v>2288</v>
      </c>
      <c r="D882" s="215" t="s">
        <v>2289</v>
      </c>
      <c r="E882" s="215">
        <v>1761</v>
      </c>
      <c r="F882" s="215" t="s">
        <v>2277</v>
      </c>
      <c r="G882" s="215" t="s">
        <v>1550</v>
      </c>
      <c r="H882" s="204">
        <v>26</v>
      </c>
      <c r="I882" s="204"/>
      <c r="J882" s="204" t="s">
        <v>2329</v>
      </c>
    </row>
    <row r="883" spans="1:11" s="206" customFormat="1">
      <c r="A883" s="204"/>
      <c r="B883" s="205" t="s">
        <v>2370</v>
      </c>
      <c r="C883" s="215" t="s">
        <v>2290</v>
      </c>
      <c r="D883" s="215" t="s">
        <v>2291</v>
      </c>
      <c r="E883" s="215">
        <v>1776</v>
      </c>
      <c r="F883" s="215" t="s">
        <v>2277</v>
      </c>
      <c r="G883" s="215" t="s">
        <v>1550</v>
      </c>
      <c r="H883" s="204">
        <v>4</v>
      </c>
      <c r="I883" s="204"/>
      <c r="J883" s="204" t="s">
        <v>2329</v>
      </c>
    </row>
    <row r="884" spans="1:11" s="206" customFormat="1">
      <c r="A884" s="204"/>
      <c r="B884" s="205" t="s">
        <v>2371</v>
      </c>
      <c r="C884" s="215" t="s">
        <v>2292</v>
      </c>
      <c r="D884" s="215" t="s">
        <v>2293</v>
      </c>
      <c r="E884" s="215">
        <v>833</v>
      </c>
      <c r="F884" s="215" t="s">
        <v>2277</v>
      </c>
      <c r="G884" s="215" t="s">
        <v>1550</v>
      </c>
      <c r="H884" s="204">
        <v>4</v>
      </c>
      <c r="I884" s="204"/>
      <c r="J884" s="204" t="s">
        <v>2329</v>
      </c>
    </row>
    <row r="885" spans="1:11" s="206" customFormat="1">
      <c r="A885" s="204"/>
      <c r="B885" s="205" t="s">
        <v>2372</v>
      </c>
      <c r="C885" s="215" t="s">
        <v>2294</v>
      </c>
      <c r="D885" s="215" t="s">
        <v>2295</v>
      </c>
      <c r="E885" s="215">
        <v>887</v>
      </c>
      <c r="F885" s="215" t="s">
        <v>2277</v>
      </c>
      <c r="G885" s="215" t="s">
        <v>1550</v>
      </c>
      <c r="H885" s="204">
        <v>4</v>
      </c>
      <c r="I885" s="204"/>
      <c r="J885" s="204" t="s">
        <v>2329</v>
      </c>
    </row>
    <row r="886" spans="1:11" s="206" customFormat="1">
      <c r="A886" s="204"/>
      <c r="B886" s="205" t="s">
        <v>2374</v>
      </c>
      <c r="C886" s="215" t="s">
        <v>2298</v>
      </c>
      <c r="D886" s="215" t="s">
        <v>2299</v>
      </c>
      <c r="E886" s="215">
        <v>7714</v>
      </c>
      <c r="F886" s="215" t="s">
        <v>2277</v>
      </c>
      <c r="G886" s="215" t="s">
        <v>1550</v>
      </c>
      <c r="H886" s="204">
        <v>48</v>
      </c>
      <c r="I886" s="204"/>
      <c r="J886" s="204" t="s">
        <v>2329</v>
      </c>
    </row>
    <row r="887" spans="1:11" s="206" customFormat="1">
      <c r="A887" s="204"/>
      <c r="B887" s="205" t="s">
        <v>2375</v>
      </c>
      <c r="C887" s="215" t="s">
        <v>2300</v>
      </c>
      <c r="D887" s="215" t="s">
        <v>2301</v>
      </c>
      <c r="E887" s="215">
        <v>874</v>
      </c>
      <c r="F887" s="215" t="s">
        <v>2277</v>
      </c>
      <c r="G887" s="215" t="s">
        <v>1550</v>
      </c>
      <c r="H887" s="204">
        <v>6</v>
      </c>
      <c r="I887" s="204"/>
      <c r="J887" s="204" t="s">
        <v>2329</v>
      </c>
    </row>
    <row r="888" spans="1:11" s="206" customFormat="1" ht="28.5">
      <c r="A888" s="204"/>
      <c r="B888" s="205" t="s">
        <v>2376</v>
      </c>
      <c r="C888" s="215" t="s">
        <v>2302</v>
      </c>
      <c r="D888" s="215">
        <v>351</v>
      </c>
      <c r="E888" s="215"/>
      <c r="F888" s="215" t="s">
        <v>2277</v>
      </c>
      <c r="G888" s="215" t="s">
        <v>1550</v>
      </c>
      <c r="H888" s="204">
        <v>8</v>
      </c>
      <c r="I888" s="204"/>
      <c r="J888" s="204" t="s">
        <v>2329</v>
      </c>
    </row>
    <row r="889" spans="1:11" s="206" customFormat="1">
      <c r="A889" s="204"/>
      <c r="B889" s="205" t="s">
        <v>2377</v>
      </c>
      <c r="C889" s="215" t="s">
        <v>2303</v>
      </c>
      <c r="D889" s="215">
        <v>597</v>
      </c>
      <c r="E889" s="215"/>
      <c r="F889" s="215" t="s">
        <v>2277</v>
      </c>
      <c r="G889" s="215" t="s">
        <v>1550</v>
      </c>
      <c r="H889" s="204">
        <v>4</v>
      </c>
      <c r="I889" s="204"/>
      <c r="J889" s="204" t="s">
        <v>2329</v>
      </c>
    </row>
    <row r="890" spans="1:11" s="206" customFormat="1">
      <c r="A890" s="204"/>
      <c r="B890" s="205" t="s">
        <v>2378</v>
      </c>
      <c r="C890" s="215" t="s">
        <v>2304</v>
      </c>
      <c r="D890" s="215">
        <v>2150</v>
      </c>
      <c r="E890" s="215"/>
      <c r="F890" s="215" t="s">
        <v>2277</v>
      </c>
      <c r="G890" s="215" t="s">
        <v>1077</v>
      </c>
      <c r="H890" s="204">
        <v>3</v>
      </c>
      <c r="I890" s="204"/>
      <c r="J890" s="204" t="s">
        <v>2329</v>
      </c>
    </row>
    <row r="891" spans="1:11" s="206" customFormat="1">
      <c r="A891" s="204"/>
      <c r="B891" s="205" t="s">
        <v>2391</v>
      </c>
      <c r="C891" s="215" t="s">
        <v>2305</v>
      </c>
      <c r="D891" s="215">
        <v>53100</v>
      </c>
      <c r="E891" s="215"/>
      <c r="F891" s="215" t="s">
        <v>2277</v>
      </c>
      <c r="G891" s="215" t="s">
        <v>1550</v>
      </c>
      <c r="H891" s="204">
        <f>H875</f>
        <v>10</v>
      </c>
      <c r="I891" s="204"/>
      <c r="J891" s="204"/>
    </row>
    <row r="892" spans="1:11" s="206" customFormat="1">
      <c r="A892" s="204"/>
      <c r="B892" s="205" t="s">
        <v>2382</v>
      </c>
      <c r="C892" s="215" t="s">
        <v>2306</v>
      </c>
      <c r="D892" s="215"/>
      <c r="E892" s="215"/>
      <c r="F892" s="215"/>
      <c r="G892" s="215" t="s">
        <v>2237</v>
      </c>
      <c r="H892" s="210">
        <v>200</v>
      </c>
      <c r="I892" s="204"/>
      <c r="J892" s="204"/>
      <c r="K892" s="228">
        <f>H854*4+H856*4+H862*2+H875*3+H880*3+H888*3+H890*3+H861*3</f>
        <v>183</v>
      </c>
    </row>
    <row r="893" spans="1:11" s="206" customFormat="1">
      <c r="A893" s="204"/>
      <c r="B893" s="205" t="s">
        <v>2383</v>
      </c>
      <c r="C893" s="215" t="s">
        <v>2307</v>
      </c>
      <c r="D893" s="215" t="s">
        <v>2308</v>
      </c>
      <c r="E893" s="215" t="s">
        <v>2309</v>
      </c>
      <c r="F893" s="215" t="s">
        <v>2310</v>
      </c>
      <c r="G893" s="215" t="s">
        <v>1550</v>
      </c>
      <c r="H893" s="210">
        <f>H892</f>
        <v>200</v>
      </c>
      <c r="I893" s="204"/>
      <c r="J893" s="204" t="s">
        <v>2239</v>
      </c>
      <c r="K893" s="220"/>
    </row>
    <row r="894" spans="1:11" s="206" customFormat="1">
      <c r="A894" s="204"/>
      <c r="B894" s="205" t="s">
        <v>2384</v>
      </c>
      <c r="C894" s="215" t="s">
        <v>2311</v>
      </c>
      <c r="D894" s="215" t="s">
        <v>2338</v>
      </c>
      <c r="E894" s="215" t="s">
        <v>2339</v>
      </c>
      <c r="F894" s="215" t="s">
        <v>2310</v>
      </c>
      <c r="G894" s="215" t="s">
        <v>1550</v>
      </c>
      <c r="H894" s="210">
        <f>H892</f>
        <v>200</v>
      </c>
      <c r="I894" s="204"/>
      <c r="J894" s="204" t="s">
        <v>2239</v>
      </c>
      <c r="K894" s="230"/>
    </row>
    <row r="895" spans="1:11" s="206" customFormat="1">
      <c r="A895" s="204"/>
      <c r="B895" s="205" t="s">
        <v>2385</v>
      </c>
      <c r="C895" s="215" t="s">
        <v>2312</v>
      </c>
      <c r="D895" s="215"/>
      <c r="E895" s="215"/>
      <c r="F895" s="215"/>
      <c r="G895" s="215" t="s">
        <v>2237</v>
      </c>
      <c r="H895" s="210">
        <f>K895</f>
        <v>240</v>
      </c>
      <c r="I895" s="204"/>
      <c r="J895" s="204"/>
      <c r="K895" s="229">
        <f>H878*4</f>
        <v>240</v>
      </c>
    </row>
    <row r="896" spans="1:11" s="206" customFormat="1">
      <c r="A896" s="204"/>
      <c r="B896" s="205" t="s">
        <v>2392</v>
      </c>
      <c r="C896" s="215" t="s">
        <v>2313</v>
      </c>
      <c r="D896" s="215" t="s">
        <v>2314</v>
      </c>
      <c r="E896" s="215" t="s">
        <v>2315</v>
      </c>
      <c r="F896" s="215" t="s">
        <v>2310</v>
      </c>
      <c r="G896" s="215" t="s">
        <v>1550</v>
      </c>
      <c r="H896" s="210">
        <f>H895</f>
        <v>240</v>
      </c>
      <c r="I896" s="204"/>
      <c r="J896" s="204" t="s">
        <v>2239</v>
      </c>
    </row>
    <row r="897" spans="1:10" s="206" customFormat="1">
      <c r="A897" s="204"/>
      <c r="B897" s="205" t="s">
        <v>2393</v>
      </c>
      <c r="C897" s="215" t="s">
        <v>2311</v>
      </c>
      <c r="D897" s="215" t="s">
        <v>2338</v>
      </c>
      <c r="E897" s="215" t="s">
        <v>2339</v>
      </c>
      <c r="F897" s="215" t="s">
        <v>2310</v>
      </c>
      <c r="G897" s="215" t="s">
        <v>1550</v>
      </c>
      <c r="H897" s="210">
        <f>H895</f>
        <v>240</v>
      </c>
      <c r="I897" s="204"/>
      <c r="J897" s="204" t="s">
        <v>2239</v>
      </c>
    </row>
    <row r="898" spans="1:10" s="206" customFormat="1">
      <c r="A898" s="204"/>
      <c r="B898" s="205" t="s">
        <v>2386</v>
      </c>
      <c r="C898" s="215" t="s">
        <v>2319</v>
      </c>
      <c r="D898" s="215" t="s">
        <v>2320</v>
      </c>
      <c r="E898" s="215"/>
      <c r="F898" s="215" t="s">
        <v>2318</v>
      </c>
      <c r="G898" s="215" t="s">
        <v>2321</v>
      </c>
      <c r="H898" s="204">
        <v>4</v>
      </c>
      <c r="I898" s="204"/>
      <c r="J898" s="204" t="s">
        <v>2322</v>
      </c>
    </row>
    <row r="899" spans="1:10" s="206" customFormat="1">
      <c r="A899" s="204"/>
      <c r="B899" s="205" t="s">
        <v>2387</v>
      </c>
      <c r="C899" s="215" t="s">
        <v>2316</v>
      </c>
      <c r="D899" s="215" t="s">
        <v>2317</v>
      </c>
      <c r="E899" s="215"/>
      <c r="F899" s="215" t="s">
        <v>2318</v>
      </c>
      <c r="G899" s="215" t="s">
        <v>2321</v>
      </c>
      <c r="H899" s="204">
        <v>7</v>
      </c>
      <c r="I899" s="204"/>
      <c r="J899" s="204" t="s">
        <v>2406</v>
      </c>
    </row>
    <row r="900" spans="1:10" s="206" customFormat="1">
      <c r="A900" s="204"/>
      <c r="B900" s="205" t="s">
        <v>2396</v>
      </c>
      <c r="C900" s="215" t="s">
        <v>2324</v>
      </c>
      <c r="D900" s="215" t="s">
        <v>2325</v>
      </c>
      <c r="E900" s="215"/>
      <c r="F900" s="215" t="s">
        <v>2318</v>
      </c>
      <c r="G900" s="215" t="s">
        <v>2321</v>
      </c>
      <c r="H900" s="204">
        <v>4</v>
      </c>
      <c r="I900" s="204"/>
      <c r="J900" s="204" t="s">
        <v>2323</v>
      </c>
    </row>
    <row r="901" spans="1:10" s="203" customFormat="1">
      <c r="A901" s="200"/>
      <c r="B901" s="201"/>
      <c r="C901" s="200"/>
      <c r="D901" s="202" t="s">
        <v>916</v>
      </c>
      <c r="E901" s="200"/>
      <c r="F901" s="200"/>
      <c r="G901" s="200"/>
      <c r="H901" s="200"/>
      <c r="I901" s="200"/>
      <c r="J901" s="200"/>
    </row>
    <row r="902" spans="1:10" s="206" customFormat="1" ht="43.5">
      <c r="A902" s="204" t="s">
        <v>2230</v>
      </c>
      <c r="B902" s="205" t="s">
        <v>2388</v>
      </c>
      <c r="C902" s="204" t="s">
        <v>2342</v>
      </c>
      <c r="D902" s="204" t="s">
        <v>2231</v>
      </c>
      <c r="E902" s="204"/>
      <c r="F902" s="204" t="s">
        <v>2232</v>
      </c>
      <c r="G902" s="204" t="s">
        <v>1550</v>
      </c>
      <c r="H902" s="204">
        <v>2</v>
      </c>
      <c r="I902" s="204"/>
      <c r="J902" s="204"/>
    </row>
    <row r="903" spans="1:10" s="206" customFormat="1">
      <c r="A903" s="204"/>
      <c r="B903" s="205" t="s">
        <v>2389</v>
      </c>
      <c r="C903" s="204" t="s">
        <v>2233</v>
      </c>
      <c r="D903" s="204" t="s">
        <v>2234</v>
      </c>
      <c r="E903" s="204"/>
      <c r="F903" s="204" t="s">
        <v>2235</v>
      </c>
      <c r="G903" s="204" t="s">
        <v>1550</v>
      </c>
      <c r="H903" s="204">
        <v>2</v>
      </c>
      <c r="I903" s="204"/>
      <c r="J903" s="204"/>
    </row>
    <row r="904" spans="1:10" s="209" customFormat="1">
      <c r="A904" s="207" t="s">
        <v>2118</v>
      </c>
      <c r="B904" s="208" t="s">
        <v>2401</v>
      </c>
      <c r="C904" s="207" t="s">
        <v>2236</v>
      </c>
      <c r="D904" s="207"/>
      <c r="E904" s="207"/>
      <c r="F904" s="207"/>
      <c r="G904" s="207" t="s">
        <v>2237</v>
      </c>
      <c r="H904" s="207">
        <v>6</v>
      </c>
      <c r="I904" s="207"/>
      <c r="J904" s="207" t="s">
        <v>2329</v>
      </c>
    </row>
    <row r="905" spans="1:10" s="206" customFormat="1" ht="57.75">
      <c r="A905" s="322"/>
      <c r="B905" s="323" t="s">
        <v>2345</v>
      </c>
      <c r="C905" s="322" t="s">
        <v>2346</v>
      </c>
      <c r="D905" s="322" t="s">
        <v>2238</v>
      </c>
      <c r="E905" s="322"/>
      <c r="F905" s="322" t="s">
        <v>2232</v>
      </c>
      <c r="G905" s="322" t="s">
        <v>1550</v>
      </c>
      <c r="H905" s="322">
        <v>6</v>
      </c>
      <c r="I905" s="204"/>
      <c r="J905" s="204"/>
    </row>
    <row r="906" spans="1:10" s="206" customFormat="1" ht="28.5">
      <c r="A906" s="322"/>
      <c r="B906" s="323" t="s">
        <v>2347</v>
      </c>
      <c r="C906" s="322" t="s">
        <v>2240</v>
      </c>
      <c r="D906" s="322" t="s">
        <v>2241</v>
      </c>
      <c r="E906" s="322"/>
      <c r="F906" s="322" t="s">
        <v>2232</v>
      </c>
      <c r="G906" s="322" t="s">
        <v>1550</v>
      </c>
      <c r="H906" s="322">
        <v>6</v>
      </c>
      <c r="I906" s="204"/>
      <c r="J906" s="204"/>
    </row>
    <row r="907" spans="1:10" s="206" customFormat="1">
      <c r="A907" s="322"/>
      <c r="B907" s="323" t="s">
        <v>2348</v>
      </c>
      <c r="C907" s="322" t="s">
        <v>2233</v>
      </c>
      <c r="D907" s="322" t="s">
        <v>2234</v>
      </c>
      <c r="E907" s="322"/>
      <c r="F907" s="322" t="s">
        <v>2235</v>
      </c>
      <c r="G907" s="322" t="s">
        <v>1550</v>
      </c>
      <c r="H907" s="322">
        <v>6</v>
      </c>
      <c r="I907" s="204"/>
      <c r="J907" s="204"/>
    </row>
    <row r="908" spans="1:10" s="206" customFormat="1">
      <c r="A908" s="204" t="s">
        <v>2120</v>
      </c>
      <c r="B908" s="205" t="s">
        <v>2349</v>
      </c>
      <c r="C908" s="204" t="s">
        <v>2350</v>
      </c>
      <c r="D908" s="204" t="s">
        <v>2242</v>
      </c>
      <c r="E908" s="204"/>
      <c r="F908" s="204" t="s">
        <v>2243</v>
      </c>
      <c r="G908" s="204" t="s">
        <v>1550</v>
      </c>
      <c r="H908" s="204">
        <v>4</v>
      </c>
      <c r="I908" s="204"/>
      <c r="J908" s="204"/>
    </row>
    <row r="909" spans="1:10" s="206" customFormat="1">
      <c r="A909" s="204" t="s">
        <v>2244</v>
      </c>
      <c r="B909" s="205" t="s">
        <v>2351</v>
      </c>
      <c r="C909" s="204" t="s">
        <v>2245</v>
      </c>
      <c r="D909" s="204" t="s">
        <v>2246</v>
      </c>
      <c r="E909" s="204"/>
      <c r="F909" s="204" t="s">
        <v>2247</v>
      </c>
      <c r="G909" s="204" t="s">
        <v>1550</v>
      </c>
      <c r="H909" s="204">
        <v>4</v>
      </c>
      <c r="I909" s="204"/>
      <c r="J909" s="204"/>
    </row>
    <row r="910" spans="1:10" s="206" customFormat="1">
      <c r="A910" s="204"/>
      <c r="B910" s="205" t="s">
        <v>2352</v>
      </c>
      <c r="C910" s="204" t="s">
        <v>2248</v>
      </c>
      <c r="D910" s="204" t="s">
        <v>2328</v>
      </c>
      <c r="E910" s="204"/>
      <c r="F910" s="204" t="s">
        <v>2247</v>
      </c>
      <c r="G910" s="204" t="s">
        <v>1550</v>
      </c>
      <c r="H910" s="204">
        <v>2</v>
      </c>
      <c r="I910" s="204"/>
      <c r="J910" s="204"/>
    </row>
    <row r="911" spans="1:10" s="209" customFormat="1">
      <c r="A911" s="207" t="s">
        <v>2251</v>
      </c>
      <c r="B911" s="208" t="s">
        <v>2353</v>
      </c>
      <c r="C911" s="207" t="s">
        <v>2252</v>
      </c>
      <c r="D911" s="207"/>
      <c r="E911" s="207"/>
      <c r="F911" s="207"/>
      <c r="G911" s="207" t="s">
        <v>2237</v>
      </c>
      <c r="H911" s="207">
        <v>2</v>
      </c>
      <c r="I911" s="207"/>
      <c r="J911" s="207"/>
    </row>
    <row r="912" spans="1:10" s="206" customFormat="1">
      <c r="A912" s="204"/>
      <c r="B912" s="208" t="s">
        <v>2398</v>
      </c>
      <c r="C912" s="204" t="s">
        <v>2327</v>
      </c>
      <c r="D912" s="204" t="s">
        <v>2253</v>
      </c>
      <c r="E912" s="204"/>
      <c r="F912" s="204" t="s">
        <v>2254</v>
      </c>
      <c r="G912" s="204" t="s">
        <v>1550</v>
      </c>
      <c r="H912" s="204">
        <v>2</v>
      </c>
      <c r="I912" s="204"/>
      <c r="J912" s="204"/>
    </row>
    <row r="913" spans="1:10" s="209" customFormat="1">
      <c r="A913" s="207" t="s">
        <v>2255</v>
      </c>
      <c r="B913" s="208" t="s">
        <v>2354</v>
      </c>
      <c r="C913" s="207" t="s">
        <v>2256</v>
      </c>
      <c r="D913" s="207"/>
      <c r="E913" s="207"/>
      <c r="F913" s="207"/>
      <c r="G913" s="207" t="s">
        <v>2237</v>
      </c>
      <c r="H913" s="207">
        <v>6</v>
      </c>
      <c r="I913" s="207"/>
      <c r="J913" s="207"/>
    </row>
    <row r="914" spans="1:10" s="206" customFormat="1">
      <c r="A914" s="204"/>
      <c r="B914" s="208" t="s">
        <v>2355</v>
      </c>
      <c r="C914" s="204" t="s">
        <v>2327</v>
      </c>
      <c r="D914" s="204" t="s">
        <v>2253</v>
      </c>
      <c r="E914" s="204"/>
      <c r="F914" s="204" t="s">
        <v>2254</v>
      </c>
      <c r="G914" s="204" t="s">
        <v>1550</v>
      </c>
      <c r="H914" s="204">
        <v>12</v>
      </c>
      <c r="I914" s="204"/>
      <c r="J914" s="204"/>
    </row>
    <row r="915" spans="1:10" s="206" customFormat="1">
      <c r="A915" s="204"/>
      <c r="B915" s="208" t="s">
        <v>2399</v>
      </c>
      <c r="C915" s="204" t="s">
        <v>2359</v>
      </c>
      <c r="D915" s="204" t="s">
        <v>2257</v>
      </c>
      <c r="E915" s="204"/>
      <c r="F915" s="204" t="s">
        <v>2258</v>
      </c>
      <c r="G915" s="204" t="s">
        <v>1550</v>
      </c>
      <c r="H915" s="204">
        <v>6</v>
      </c>
      <c r="I915" s="204"/>
      <c r="J915" s="204"/>
    </row>
    <row r="916" spans="1:10" s="209" customFormat="1">
      <c r="A916" s="207" t="s">
        <v>2262</v>
      </c>
      <c r="B916" s="208" t="s">
        <v>2356</v>
      </c>
      <c r="C916" s="207" t="s">
        <v>2263</v>
      </c>
      <c r="D916" s="207"/>
      <c r="E916" s="207"/>
      <c r="F916" s="207"/>
      <c r="G916" s="207" t="s">
        <v>2237</v>
      </c>
      <c r="H916" s="207">
        <v>2</v>
      </c>
      <c r="I916" s="207"/>
      <c r="J916" s="207"/>
    </row>
    <row r="917" spans="1:10" s="206" customFormat="1">
      <c r="A917" s="204"/>
      <c r="B917" s="208" t="s">
        <v>2357</v>
      </c>
      <c r="C917" s="204" t="s">
        <v>2327</v>
      </c>
      <c r="D917" s="204" t="s">
        <v>2253</v>
      </c>
      <c r="E917" s="204"/>
      <c r="F917" s="204" t="s">
        <v>2254</v>
      </c>
      <c r="G917" s="204" t="s">
        <v>1550</v>
      </c>
      <c r="H917" s="204">
        <v>2</v>
      </c>
      <c r="I917" s="204"/>
      <c r="J917" s="204"/>
    </row>
    <row r="918" spans="1:10" s="206" customFormat="1">
      <c r="A918" s="204"/>
      <c r="B918" s="205"/>
      <c r="C918" s="214" t="s">
        <v>2264</v>
      </c>
      <c r="D918" s="204"/>
      <c r="E918" s="204"/>
      <c r="F918" s="204"/>
      <c r="G918" s="204"/>
      <c r="H918" s="204"/>
      <c r="I918" s="204"/>
      <c r="J918" s="204"/>
    </row>
    <row r="919" spans="1:10" s="206" customFormat="1">
      <c r="A919" s="204"/>
      <c r="B919" s="205" t="s">
        <v>2388</v>
      </c>
      <c r="C919" s="215" t="s">
        <v>2265</v>
      </c>
      <c r="D919" s="215" t="s">
        <v>1113</v>
      </c>
      <c r="E919" s="204"/>
      <c r="F919" s="204" t="s">
        <v>2266</v>
      </c>
      <c r="G919" s="204" t="s">
        <v>1077</v>
      </c>
      <c r="H919" s="216">
        <f>'16'!S38</f>
        <v>1005</v>
      </c>
      <c r="I919" s="204"/>
      <c r="J919" s="204"/>
    </row>
    <row r="920" spans="1:10" s="206" customFormat="1">
      <c r="A920" s="204"/>
      <c r="B920" s="205" t="s">
        <v>2343</v>
      </c>
      <c r="C920" s="215" t="s">
        <v>2267</v>
      </c>
      <c r="D920" s="215" t="s">
        <v>20</v>
      </c>
      <c r="E920" s="204"/>
      <c r="F920" s="204" t="s">
        <v>2268</v>
      </c>
      <c r="G920" s="204" t="s">
        <v>1077</v>
      </c>
      <c r="H920" s="216">
        <f>'16'!S39</f>
        <v>400</v>
      </c>
      <c r="I920" s="204"/>
      <c r="J920" s="204"/>
    </row>
    <row r="921" spans="1:10" s="206" customFormat="1">
      <c r="A921" s="204"/>
      <c r="B921" s="205" t="s">
        <v>2349</v>
      </c>
      <c r="C921" s="215" t="s">
        <v>2269</v>
      </c>
      <c r="D921" s="215" t="s">
        <v>1595</v>
      </c>
      <c r="E921" s="204"/>
      <c r="F921" s="217" t="s">
        <v>2270</v>
      </c>
      <c r="G921" s="204" t="s">
        <v>1077</v>
      </c>
      <c r="H921" s="216">
        <f>'16'!S40</f>
        <v>15</v>
      </c>
      <c r="I921" s="204"/>
      <c r="J921" s="204"/>
    </row>
    <row r="922" spans="1:10" s="206" customFormat="1">
      <c r="A922" s="204"/>
      <c r="B922" s="205"/>
      <c r="C922" s="214" t="s">
        <v>2271</v>
      </c>
      <c r="D922" s="204"/>
      <c r="E922" s="204"/>
      <c r="F922" s="204"/>
      <c r="G922" s="218"/>
      <c r="H922" s="204"/>
      <c r="I922" s="204"/>
      <c r="J922" s="204"/>
    </row>
    <row r="923" spans="1:10" s="206" customFormat="1">
      <c r="A923" s="204"/>
      <c r="B923" s="205" t="s">
        <v>2368</v>
      </c>
      <c r="C923" s="215" t="s">
        <v>2272</v>
      </c>
      <c r="D923" s="215" t="s">
        <v>2273</v>
      </c>
      <c r="E923" s="215"/>
      <c r="F923" s="215" t="s">
        <v>2274</v>
      </c>
      <c r="G923" s="215" t="s">
        <v>1550</v>
      </c>
      <c r="H923" s="204">
        <f>H911+H913+H916</f>
        <v>10</v>
      </c>
      <c r="I923" s="204"/>
      <c r="J923" s="204"/>
    </row>
    <row r="924" spans="1:10" s="206" customFormat="1">
      <c r="A924" s="204"/>
      <c r="B924" s="205" t="s">
        <v>2351</v>
      </c>
      <c r="C924" s="215" t="s">
        <v>2275</v>
      </c>
      <c r="D924" s="215" t="s">
        <v>2276</v>
      </c>
      <c r="E924" s="215"/>
      <c r="F924" s="215" t="s">
        <v>2277</v>
      </c>
      <c r="G924" s="215" t="s">
        <v>1550</v>
      </c>
      <c r="H924" s="204">
        <f>H923</f>
        <v>10</v>
      </c>
      <c r="I924" s="204"/>
      <c r="J924" s="204"/>
    </row>
    <row r="925" spans="1:10" s="206" customFormat="1">
      <c r="A925" s="204"/>
      <c r="B925" s="205" t="s">
        <v>2390</v>
      </c>
      <c r="C925" s="215" t="s">
        <v>2278</v>
      </c>
      <c r="D925" s="215" t="s">
        <v>2279</v>
      </c>
      <c r="E925" s="215"/>
      <c r="F925" s="215" t="s">
        <v>2280</v>
      </c>
      <c r="G925" s="215" t="s">
        <v>1550</v>
      </c>
      <c r="H925" s="204">
        <f>H923</f>
        <v>10</v>
      </c>
      <c r="I925" s="204"/>
      <c r="J925" s="204"/>
    </row>
    <row r="926" spans="1:10" s="206" customFormat="1" ht="28.5">
      <c r="A926" s="204"/>
      <c r="B926" s="205" t="s">
        <v>2354</v>
      </c>
      <c r="C926" s="215" t="s">
        <v>2281</v>
      </c>
      <c r="D926" s="215">
        <v>91920</v>
      </c>
      <c r="E926" s="215"/>
      <c r="F926" s="204" t="s">
        <v>2277</v>
      </c>
      <c r="G926" s="215" t="s">
        <v>1077</v>
      </c>
      <c r="H926" s="204">
        <v>60</v>
      </c>
      <c r="I926" s="204"/>
      <c r="J926" s="204" t="s">
        <v>2329</v>
      </c>
    </row>
    <row r="927" spans="1:10" s="206" customFormat="1">
      <c r="A927" s="204"/>
      <c r="B927" s="205" t="s">
        <v>2356</v>
      </c>
      <c r="C927" s="215" t="s">
        <v>2282</v>
      </c>
      <c r="D927" s="215" t="s">
        <v>2283</v>
      </c>
      <c r="E927" s="215"/>
      <c r="F927" s="215"/>
      <c r="G927" s="215" t="s">
        <v>1550</v>
      </c>
      <c r="H927" s="204">
        <v>200</v>
      </c>
      <c r="I927" s="204"/>
      <c r="J927" s="204"/>
    </row>
    <row r="928" spans="1:10" s="206" customFormat="1" ht="28.5">
      <c r="A928" s="204"/>
      <c r="B928" s="205" t="s">
        <v>2361</v>
      </c>
      <c r="C928" s="215" t="s">
        <v>2284</v>
      </c>
      <c r="D928" s="215" t="s">
        <v>2285</v>
      </c>
      <c r="E928" s="215">
        <v>1786</v>
      </c>
      <c r="F928" s="215" t="s">
        <v>2277</v>
      </c>
      <c r="G928" s="215" t="s">
        <v>1550</v>
      </c>
      <c r="H928" s="204">
        <v>24</v>
      </c>
      <c r="I928" s="204"/>
      <c r="J928" s="204" t="s">
        <v>2329</v>
      </c>
    </row>
    <row r="929" spans="1:11" s="206" customFormat="1">
      <c r="A929" s="204"/>
      <c r="B929" s="205" t="s">
        <v>2365</v>
      </c>
      <c r="C929" s="215" t="s">
        <v>2286</v>
      </c>
      <c r="D929" s="215" t="s">
        <v>2287</v>
      </c>
      <c r="E929" s="215">
        <v>1745</v>
      </c>
      <c r="F929" s="215" t="s">
        <v>2277</v>
      </c>
      <c r="G929" s="215" t="s">
        <v>1550</v>
      </c>
      <c r="H929" s="204">
        <v>6</v>
      </c>
      <c r="I929" s="204"/>
      <c r="J929" s="204" t="s">
        <v>2329</v>
      </c>
    </row>
    <row r="930" spans="1:11" s="206" customFormat="1">
      <c r="A930" s="204"/>
      <c r="B930" s="205" t="s">
        <v>2369</v>
      </c>
      <c r="C930" s="215" t="s">
        <v>2288</v>
      </c>
      <c r="D930" s="215" t="s">
        <v>2289</v>
      </c>
      <c r="E930" s="215">
        <v>1761</v>
      </c>
      <c r="F930" s="215" t="s">
        <v>2277</v>
      </c>
      <c r="G930" s="215" t="s">
        <v>1550</v>
      </c>
      <c r="H930" s="204">
        <v>26</v>
      </c>
      <c r="I930" s="204"/>
      <c r="J930" s="204" t="s">
        <v>2329</v>
      </c>
    </row>
    <row r="931" spans="1:11" s="206" customFormat="1">
      <c r="A931" s="204"/>
      <c r="B931" s="205" t="s">
        <v>2370</v>
      </c>
      <c r="C931" s="215" t="s">
        <v>2290</v>
      </c>
      <c r="D931" s="215" t="s">
        <v>2291</v>
      </c>
      <c r="E931" s="215">
        <v>1776</v>
      </c>
      <c r="F931" s="215" t="s">
        <v>2277</v>
      </c>
      <c r="G931" s="215" t="s">
        <v>1550</v>
      </c>
      <c r="H931" s="204">
        <v>4</v>
      </c>
      <c r="I931" s="204"/>
      <c r="J931" s="204" t="s">
        <v>2329</v>
      </c>
    </row>
    <row r="932" spans="1:11" s="206" customFormat="1">
      <c r="A932" s="204"/>
      <c r="B932" s="205" t="s">
        <v>2371</v>
      </c>
      <c r="C932" s="215" t="s">
        <v>2292</v>
      </c>
      <c r="D932" s="215" t="s">
        <v>2293</v>
      </c>
      <c r="E932" s="215">
        <v>833</v>
      </c>
      <c r="F932" s="215" t="s">
        <v>2277</v>
      </c>
      <c r="G932" s="215" t="s">
        <v>1550</v>
      </c>
      <c r="H932" s="204">
        <v>4</v>
      </c>
      <c r="I932" s="204"/>
      <c r="J932" s="204" t="s">
        <v>2329</v>
      </c>
    </row>
    <row r="933" spans="1:11" s="206" customFormat="1">
      <c r="A933" s="204"/>
      <c r="B933" s="205" t="s">
        <v>2372</v>
      </c>
      <c r="C933" s="215" t="s">
        <v>2294</v>
      </c>
      <c r="D933" s="215" t="s">
        <v>2295</v>
      </c>
      <c r="E933" s="215">
        <v>887</v>
      </c>
      <c r="F933" s="215" t="s">
        <v>2277</v>
      </c>
      <c r="G933" s="215" t="s">
        <v>1550</v>
      </c>
      <c r="H933" s="204">
        <v>4</v>
      </c>
      <c r="I933" s="204"/>
      <c r="J933" s="204" t="s">
        <v>2329</v>
      </c>
    </row>
    <row r="934" spans="1:11" s="206" customFormat="1">
      <c r="A934" s="204"/>
      <c r="B934" s="205" t="s">
        <v>2374</v>
      </c>
      <c r="C934" s="215" t="s">
        <v>2298</v>
      </c>
      <c r="D934" s="215" t="s">
        <v>2299</v>
      </c>
      <c r="E934" s="215">
        <v>7714</v>
      </c>
      <c r="F934" s="215" t="s">
        <v>2277</v>
      </c>
      <c r="G934" s="215" t="s">
        <v>1550</v>
      </c>
      <c r="H934" s="204">
        <v>48</v>
      </c>
      <c r="I934" s="204"/>
      <c r="J934" s="204" t="s">
        <v>2329</v>
      </c>
    </row>
    <row r="935" spans="1:11" s="206" customFormat="1">
      <c r="A935" s="204"/>
      <c r="B935" s="205" t="s">
        <v>2375</v>
      </c>
      <c r="C935" s="215" t="s">
        <v>2300</v>
      </c>
      <c r="D935" s="215" t="s">
        <v>2301</v>
      </c>
      <c r="E935" s="215">
        <v>874</v>
      </c>
      <c r="F935" s="215" t="s">
        <v>2277</v>
      </c>
      <c r="G935" s="215" t="s">
        <v>1550</v>
      </c>
      <c r="H935" s="204">
        <v>6</v>
      </c>
      <c r="I935" s="204"/>
      <c r="J935" s="204" t="s">
        <v>2329</v>
      </c>
    </row>
    <row r="936" spans="1:11" s="206" customFormat="1" ht="28.5">
      <c r="A936" s="204"/>
      <c r="B936" s="205" t="s">
        <v>2376</v>
      </c>
      <c r="C936" s="215" t="s">
        <v>2302</v>
      </c>
      <c r="D936" s="215">
        <v>351</v>
      </c>
      <c r="E936" s="215"/>
      <c r="F936" s="215" t="s">
        <v>2277</v>
      </c>
      <c r="G936" s="215" t="s">
        <v>1550</v>
      </c>
      <c r="H936" s="204">
        <v>8</v>
      </c>
      <c r="I936" s="204"/>
      <c r="J936" s="204" t="s">
        <v>2329</v>
      </c>
    </row>
    <row r="937" spans="1:11" s="206" customFormat="1">
      <c r="A937" s="204"/>
      <c r="B937" s="205" t="s">
        <v>2377</v>
      </c>
      <c r="C937" s="215" t="s">
        <v>2303</v>
      </c>
      <c r="D937" s="215">
        <v>597</v>
      </c>
      <c r="E937" s="215"/>
      <c r="F937" s="215" t="s">
        <v>2277</v>
      </c>
      <c r="G937" s="215" t="s">
        <v>1550</v>
      </c>
      <c r="H937" s="204">
        <v>4</v>
      </c>
      <c r="I937" s="204"/>
      <c r="J937" s="204" t="s">
        <v>2329</v>
      </c>
    </row>
    <row r="938" spans="1:11" s="206" customFormat="1">
      <c r="A938" s="204"/>
      <c r="B938" s="205" t="s">
        <v>2378</v>
      </c>
      <c r="C938" s="215" t="s">
        <v>2304</v>
      </c>
      <c r="D938" s="215">
        <v>2150</v>
      </c>
      <c r="E938" s="215"/>
      <c r="F938" s="215" t="s">
        <v>2277</v>
      </c>
      <c r="G938" s="215" t="s">
        <v>1077</v>
      </c>
      <c r="H938" s="204">
        <v>3</v>
      </c>
      <c r="I938" s="204"/>
      <c r="J938" s="204" t="s">
        <v>2329</v>
      </c>
    </row>
    <row r="939" spans="1:11" s="206" customFormat="1">
      <c r="A939" s="204"/>
      <c r="B939" s="205" t="s">
        <v>2391</v>
      </c>
      <c r="C939" s="215" t="s">
        <v>2305</v>
      </c>
      <c r="D939" s="215">
        <v>53100</v>
      </c>
      <c r="E939" s="215"/>
      <c r="F939" s="215" t="s">
        <v>2277</v>
      </c>
      <c r="G939" s="215" t="s">
        <v>1550</v>
      </c>
      <c r="H939" s="204">
        <f>H923</f>
        <v>10</v>
      </c>
      <c r="I939" s="204"/>
      <c r="J939" s="204"/>
    </row>
    <row r="940" spans="1:11" s="206" customFormat="1">
      <c r="A940" s="204"/>
      <c r="B940" s="205" t="s">
        <v>2382</v>
      </c>
      <c r="C940" s="215" t="s">
        <v>2306</v>
      </c>
      <c r="D940" s="215"/>
      <c r="E940" s="215"/>
      <c r="F940" s="215"/>
      <c r="G940" s="215" t="s">
        <v>2237</v>
      </c>
      <c r="H940" s="210">
        <v>200</v>
      </c>
      <c r="I940" s="204"/>
      <c r="J940" s="204"/>
      <c r="K940" s="228">
        <f>H902*4+H904*4+H910*2+H923*3+H928*3+H936*3+H938*3+H909*3</f>
        <v>183</v>
      </c>
    </row>
    <row r="941" spans="1:11" s="206" customFormat="1">
      <c r="A941" s="204"/>
      <c r="B941" s="205" t="s">
        <v>2383</v>
      </c>
      <c r="C941" s="215" t="s">
        <v>2307</v>
      </c>
      <c r="D941" s="215" t="s">
        <v>2308</v>
      </c>
      <c r="E941" s="215" t="s">
        <v>2309</v>
      </c>
      <c r="F941" s="215" t="s">
        <v>2310</v>
      </c>
      <c r="G941" s="215" t="s">
        <v>1550</v>
      </c>
      <c r="H941" s="210">
        <f>H940</f>
        <v>200</v>
      </c>
      <c r="I941" s="204"/>
      <c r="J941" s="204" t="s">
        <v>2239</v>
      </c>
      <c r="K941" s="220"/>
    </row>
    <row r="942" spans="1:11" s="206" customFormat="1">
      <c r="A942" s="204"/>
      <c r="B942" s="205" t="s">
        <v>2384</v>
      </c>
      <c r="C942" s="215" t="s">
        <v>2311</v>
      </c>
      <c r="D942" s="215" t="s">
        <v>2338</v>
      </c>
      <c r="E942" s="215" t="s">
        <v>2339</v>
      </c>
      <c r="F942" s="215" t="s">
        <v>2310</v>
      </c>
      <c r="G942" s="215" t="s">
        <v>1550</v>
      </c>
      <c r="H942" s="210">
        <f>H940</f>
        <v>200</v>
      </c>
      <c r="I942" s="204"/>
      <c r="J942" s="204" t="s">
        <v>2239</v>
      </c>
      <c r="K942" s="230"/>
    </row>
    <row r="943" spans="1:11" s="206" customFormat="1">
      <c r="A943" s="204"/>
      <c r="B943" s="205" t="s">
        <v>2385</v>
      </c>
      <c r="C943" s="215" t="s">
        <v>2312</v>
      </c>
      <c r="D943" s="215"/>
      <c r="E943" s="215"/>
      <c r="F943" s="215"/>
      <c r="G943" s="215" t="s">
        <v>2237</v>
      </c>
      <c r="H943" s="210">
        <f>K943</f>
        <v>240</v>
      </c>
      <c r="I943" s="204"/>
      <c r="J943" s="204"/>
      <c r="K943" s="229">
        <f>H926*4</f>
        <v>240</v>
      </c>
    </row>
    <row r="944" spans="1:11" s="206" customFormat="1">
      <c r="A944" s="204"/>
      <c r="B944" s="205" t="s">
        <v>2392</v>
      </c>
      <c r="C944" s="215" t="s">
        <v>2313</v>
      </c>
      <c r="D944" s="215" t="s">
        <v>2314</v>
      </c>
      <c r="E944" s="215" t="s">
        <v>2315</v>
      </c>
      <c r="F944" s="215" t="s">
        <v>2310</v>
      </c>
      <c r="G944" s="215" t="s">
        <v>1550</v>
      </c>
      <c r="H944" s="210">
        <f>H943</f>
        <v>240</v>
      </c>
      <c r="I944" s="204"/>
      <c r="J944" s="204" t="s">
        <v>2239</v>
      </c>
    </row>
    <row r="945" spans="1:10" s="206" customFormat="1">
      <c r="A945" s="204"/>
      <c r="B945" s="205" t="s">
        <v>2393</v>
      </c>
      <c r="C945" s="215" t="s">
        <v>2311</v>
      </c>
      <c r="D945" s="215" t="s">
        <v>2338</v>
      </c>
      <c r="E945" s="215" t="s">
        <v>2339</v>
      </c>
      <c r="F945" s="215" t="s">
        <v>2310</v>
      </c>
      <c r="G945" s="215" t="s">
        <v>1550</v>
      </c>
      <c r="H945" s="210">
        <f>H943</f>
        <v>240</v>
      </c>
      <c r="I945" s="204"/>
      <c r="J945" s="204" t="s">
        <v>2239</v>
      </c>
    </row>
    <row r="946" spans="1:10" s="206" customFormat="1">
      <c r="A946" s="204"/>
      <c r="B946" s="205" t="s">
        <v>2386</v>
      </c>
      <c r="C946" s="215" t="s">
        <v>2319</v>
      </c>
      <c r="D946" s="215" t="s">
        <v>2320</v>
      </c>
      <c r="E946" s="215"/>
      <c r="F946" s="215" t="s">
        <v>2318</v>
      </c>
      <c r="G946" s="215" t="s">
        <v>2321</v>
      </c>
      <c r="H946" s="204">
        <v>4</v>
      </c>
      <c r="I946" s="204"/>
      <c r="J946" s="204" t="s">
        <v>2322</v>
      </c>
    </row>
    <row r="947" spans="1:10" s="206" customFormat="1">
      <c r="A947" s="204"/>
      <c r="B947" s="205" t="s">
        <v>2387</v>
      </c>
      <c r="C947" s="215" t="s">
        <v>2316</v>
      </c>
      <c r="D947" s="215" t="s">
        <v>2317</v>
      </c>
      <c r="E947" s="215"/>
      <c r="F947" s="215" t="s">
        <v>2318</v>
      </c>
      <c r="G947" s="215" t="s">
        <v>2321</v>
      </c>
      <c r="H947" s="204">
        <v>7</v>
      </c>
      <c r="I947" s="204"/>
      <c r="J947" s="204" t="s">
        <v>2406</v>
      </c>
    </row>
    <row r="948" spans="1:10" s="206" customFormat="1">
      <c r="A948" s="204"/>
      <c r="B948" s="205" t="s">
        <v>2396</v>
      </c>
      <c r="C948" s="215" t="s">
        <v>2324</v>
      </c>
      <c r="D948" s="215" t="s">
        <v>2325</v>
      </c>
      <c r="E948" s="215"/>
      <c r="F948" s="215" t="s">
        <v>2318</v>
      </c>
      <c r="G948" s="215" t="s">
        <v>2321</v>
      </c>
      <c r="H948" s="204">
        <v>4</v>
      </c>
      <c r="I948" s="204"/>
      <c r="J948" s="204" t="s">
        <v>2323</v>
      </c>
    </row>
    <row r="949" spans="1:10" s="203" customFormat="1">
      <c r="A949" s="200"/>
      <c r="B949" s="201"/>
      <c r="C949" s="200"/>
      <c r="D949" s="202" t="s">
        <v>943</v>
      </c>
      <c r="E949" s="200"/>
      <c r="F949" s="200"/>
      <c r="G949" s="200"/>
      <c r="H949" s="200"/>
      <c r="I949" s="200"/>
      <c r="J949" s="200"/>
    </row>
    <row r="950" spans="1:10" s="206" customFormat="1" ht="43.5">
      <c r="A950" s="204" t="s">
        <v>2230</v>
      </c>
      <c r="B950" s="205" t="s">
        <v>2388</v>
      </c>
      <c r="C950" s="204" t="s">
        <v>2342</v>
      </c>
      <c r="D950" s="204" t="s">
        <v>2231</v>
      </c>
      <c r="E950" s="204"/>
      <c r="F950" s="204" t="s">
        <v>2232</v>
      </c>
      <c r="G950" s="204" t="s">
        <v>1550</v>
      </c>
      <c r="H950" s="204">
        <v>2</v>
      </c>
      <c r="I950" s="204"/>
      <c r="J950" s="204"/>
    </row>
    <row r="951" spans="1:10" s="206" customFormat="1">
      <c r="A951" s="204"/>
      <c r="B951" s="205" t="s">
        <v>2389</v>
      </c>
      <c r="C951" s="204" t="s">
        <v>2233</v>
      </c>
      <c r="D951" s="204" t="s">
        <v>2234</v>
      </c>
      <c r="E951" s="204"/>
      <c r="F951" s="204" t="s">
        <v>2235</v>
      </c>
      <c r="G951" s="204" t="s">
        <v>1550</v>
      </c>
      <c r="H951" s="204">
        <v>2</v>
      </c>
      <c r="I951" s="204"/>
      <c r="J951" s="204"/>
    </row>
    <row r="952" spans="1:10" s="209" customFormat="1">
      <c r="A952" s="207" t="s">
        <v>2118</v>
      </c>
      <c r="B952" s="208" t="s">
        <v>2401</v>
      </c>
      <c r="C952" s="207" t="s">
        <v>2236</v>
      </c>
      <c r="D952" s="207"/>
      <c r="E952" s="207"/>
      <c r="F952" s="207"/>
      <c r="G952" s="207" t="s">
        <v>2237</v>
      </c>
      <c r="H952" s="207">
        <v>14</v>
      </c>
      <c r="I952" s="207"/>
      <c r="J952" s="207" t="s">
        <v>2329</v>
      </c>
    </row>
    <row r="953" spans="1:10" s="206" customFormat="1" ht="57.75">
      <c r="A953" s="322"/>
      <c r="B953" s="323" t="s">
        <v>2345</v>
      </c>
      <c r="C953" s="322" t="s">
        <v>2346</v>
      </c>
      <c r="D953" s="322" t="s">
        <v>2238</v>
      </c>
      <c r="E953" s="322"/>
      <c r="F953" s="322" t="s">
        <v>2232</v>
      </c>
      <c r="G953" s="322" t="s">
        <v>1550</v>
      </c>
      <c r="H953" s="322">
        <v>14</v>
      </c>
      <c r="I953" s="204"/>
      <c r="J953" s="204"/>
    </row>
    <row r="954" spans="1:10" s="206" customFormat="1" ht="28.5">
      <c r="A954" s="322"/>
      <c r="B954" s="323" t="s">
        <v>2347</v>
      </c>
      <c r="C954" s="322" t="s">
        <v>2240</v>
      </c>
      <c r="D954" s="322" t="s">
        <v>2241</v>
      </c>
      <c r="E954" s="322"/>
      <c r="F954" s="322" t="s">
        <v>2232</v>
      </c>
      <c r="G954" s="322" t="s">
        <v>1550</v>
      </c>
      <c r="H954" s="322">
        <v>14</v>
      </c>
      <c r="I954" s="204"/>
      <c r="J954" s="204"/>
    </row>
    <row r="955" spans="1:10" s="206" customFormat="1">
      <c r="A955" s="322"/>
      <c r="B955" s="323" t="s">
        <v>2348</v>
      </c>
      <c r="C955" s="322" t="s">
        <v>2233</v>
      </c>
      <c r="D955" s="322" t="s">
        <v>2234</v>
      </c>
      <c r="E955" s="322"/>
      <c r="F955" s="322" t="s">
        <v>2235</v>
      </c>
      <c r="G955" s="322" t="s">
        <v>1550</v>
      </c>
      <c r="H955" s="322">
        <v>14</v>
      </c>
      <c r="I955" s="204"/>
      <c r="J955" s="204"/>
    </row>
    <row r="956" spans="1:10" s="206" customFormat="1">
      <c r="A956" s="204" t="s">
        <v>2120</v>
      </c>
      <c r="B956" s="205" t="s">
        <v>2349</v>
      </c>
      <c r="C956" s="204" t="s">
        <v>2350</v>
      </c>
      <c r="D956" s="204" t="s">
        <v>2242</v>
      </c>
      <c r="E956" s="204"/>
      <c r="F956" s="204" t="s">
        <v>2243</v>
      </c>
      <c r="G956" s="204" t="s">
        <v>1550</v>
      </c>
      <c r="H956" s="204">
        <v>7</v>
      </c>
      <c r="I956" s="204"/>
      <c r="J956" s="204"/>
    </row>
    <row r="957" spans="1:10" s="206" customFormat="1">
      <c r="A957" s="204" t="s">
        <v>2244</v>
      </c>
      <c r="B957" s="205" t="s">
        <v>2351</v>
      </c>
      <c r="C957" s="204" t="s">
        <v>2245</v>
      </c>
      <c r="D957" s="204" t="s">
        <v>2246</v>
      </c>
      <c r="E957" s="204"/>
      <c r="F957" s="204" t="s">
        <v>2247</v>
      </c>
      <c r="G957" s="204" t="s">
        <v>1550</v>
      </c>
      <c r="H957" s="204">
        <v>7</v>
      </c>
      <c r="I957" s="204"/>
      <c r="J957" s="204"/>
    </row>
    <row r="958" spans="1:10" s="206" customFormat="1">
      <c r="A958" s="204"/>
      <c r="B958" s="205" t="s">
        <v>2352</v>
      </c>
      <c r="C958" s="204" t="s">
        <v>2248</v>
      </c>
      <c r="D958" s="204" t="s">
        <v>2328</v>
      </c>
      <c r="E958" s="204"/>
      <c r="F958" s="204" t="s">
        <v>2247</v>
      </c>
      <c r="G958" s="204" t="s">
        <v>1550</v>
      </c>
      <c r="H958" s="204">
        <v>2</v>
      </c>
      <c r="I958" s="204"/>
      <c r="J958" s="204"/>
    </row>
    <row r="959" spans="1:10" s="209" customFormat="1">
      <c r="A959" s="207" t="s">
        <v>2251</v>
      </c>
      <c r="B959" s="208" t="s">
        <v>2353</v>
      </c>
      <c r="C959" s="207" t="s">
        <v>2252</v>
      </c>
      <c r="D959" s="207"/>
      <c r="E959" s="207"/>
      <c r="F959" s="207"/>
      <c r="G959" s="207" t="s">
        <v>2237</v>
      </c>
      <c r="H959" s="207">
        <v>3</v>
      </c>
      <c r="I959" s="207"/>
      <c r="J959" s="207"/>
    </row>
    <row r="960" spans="1:10" s="206" customFormat="1">
      <c r="A960" s="204"/>
      <c r="B960" s="208" t="s">
        <v>2398</v>
      </c>
      <c r="C960" s="204" t="s">
        <v>2327</v>
      </c>
      <c r="D960" s="204" t="s">
        <v>2253</v>
      </c>
      <c r="E960" s="204"/>
      <c r="F960" s="204" t="s">
        <v>2254</v>
      </c>
      <c r="G960" s="204" t="s">
        <v>1550</v>
      </c>
      <c r="H960" s="204">
        <v>3</v>
      </c>
      <c r="I960" s="204"/>
      <c r="J960" s="204"/>
    </row>
    <row r="961" spans="1:10" s="209" customFormat="1">
      <c r="A961" s="207" t="s">
        <v>2255</v>
      </c>
      <c r="B961" s="208" t="s">
        <v>2354</v>
      </c>
      <c r="C961" s="207" t="s">
        <v>2256</v>
      </c>
      <c r="D961" s="207"/>
      <c r="E961" s="207"/>
      <c r="F961" s="207"/>
      <c r="G961" s="207" t="s">
        <v>2237</v>
      </c>
      <c r="H961" s="207">
        <v>15</v>
      </c>
      <c r="I961" s="207"/>
      <c r="J961" s="207"/>
    </row>
    <row r="962" spans="1:10" s="206" customFormat="1">
      <c r="A962" s="204"/>
      <c r="B962" s="208" t="s">
        <v>2355</v>
      </c>
      <c r="C962" s="204" t="s">
        <v>2327</v>
      </c>
      <c r="D962" s="204" t="s">
        <v>2253</v>
      </c>
      <c r="E962" s="204"/>
      <c r="F962" s="204" t="s">
        <v>2254</v>
      </c>
      <c r="G962" s="204" t="s">
        <v>1550</v>
      </c>
      <c r="H962" s="204">
        <v>30</v>
      </c>
      <c r="I962" s="204"/>
      <c r="J962" s="204"/>
    </row>
    <row r="963" spans="1:10" s="206" customFormat="1">
      <c r="A963" s="204"/>
      <c r="B963" s="208" t="s">
        <v>2399</v>
      </c>
      <c r="C963" s="204" t="s">
        <v>2359</v>
      </c>
      <c r="D963" s="204" t="s">
        <v>2257</v>
      </c>
      <c r="E963" s="204"/>
      <c r="F963" s="204" t="s">
        <v>2258</v>
      </c>
      <c r="G963" s="204" t="s">
        <v>1550</v>
      </c>
      <c r="H963" s="204">
        <v>15</v>
      </c>
      <c r="I963" s="204"/>
      <c r="J963" s="204"/>
    </row>
    <row r="964" spans="1:10" s="209" customFormat="1">
      <c r="A964" s="207" t="s">
        <v>2259</v>
      </c>
      <c r="B964" s="208" t="s">
        <v>2356</v>
      </c>
      <c r="C964" s="207" t="s">
        <v>2260</v>
      </c>
      <c r="D964" s="207"/>
      <c r="E964" s="207"/>
      <c r="F964" s="207"/>
      <c r="G964" s="207" t="s">
        <v>2237</v>
      </c>
      <c r="H964" s="207">
        <v>2</v>
      </c>
      <c r="I964" s="207"/>
      <c r="J964" s="207"/>
    </row>
    <row r="965" spans="1:10" s="206" customFormat="1" ht="28.5">
      <c r="A965" s="204"/>
      <c r="B965" s="208" t="s">
        <v>2357</v>
      </c>
      <c r="C965" s="204" t="s">
        <v>2407</v>
      </c>
      <c r="D965" s="204" t="s">
        <v>2261</v>
      </c>
      <c r="E965" s="204"/>
      <c r="F965" s="204" t="s">
        <v>2340</v>
      </c>
      <c r="G965" s="204" t="s">
        <v>1550</v>
      </c>
      <c r="H965" s="204">
        <v>2</v>
      </c>
      <c r="I965" s="204"/>
      <c r="J965" s="204"/>
    </row>
    <row r="966" spans="1:10" s="206" customFormat="1">
      <c r="A966" s="204"/>
      <c r="B966" s="208" t="s">
        <v>2358</v>
      </c>
      <c r="C966" s="204" t="s">
        <v>2327</v>
      </c>
      <c r="D966" s="204" t="s">
        <v>2253</v>
      </c>
      <c r="E966" s="204"/>
      <c r="F966" s="204" t="s">
        <v>2254</v>
      </c>
      <c r="G966" s="204" t="s">
        <v>1550</v>
      </c>
      <c r="H966" s="204">
        <v>4</v>
      </c>
      <c r="I966" s="204"/>
      <c r="J966" s="204"/>
    </row>
    <row r="967" spans="1:10" s="206" customFormat="1">
      <c r="A967" s="204"/>
      <c r="B967" s="208" t="s">
        <v>2360</v>
      </c>
      <c r="C967" s="204" t="s">
        <v>2359</v>
      </c>
      <c r="D967" s="204" t="s">
        <v>2257</v>
      </c>
      <c r="E967" s="204"/>
      <c r="F967" s="204" t="s">
        <v>2258</v>
      </c>
      <c r="G967" s="204" t="s">
        <v>1550</v>
      </c>
      <c r="H967" s="204">
        <v>2</v>
      </c>
      <c r="I967" s="204"/>
      <c r="J967" s="204"/>
    </row>
    <row r="968" spans="1:10" s="209" customFormat="1">
      <c r="A968" s="207" t="s">
        <v>2262</v>
      </c>
      <c r="B968" s="208" t="s">
        <v>2361</v>
      </c>
      <c r="C968" s="207" t="s">
        <v>2263</v>
      </c>
      <c r="D968" s="207"/>
      <c r="E968" s="207"/>
      <c r="F968" s="207"/>
      <c r="G968" s="207" t="s">
        <v>2237</v>
      </c>
      <c r="H968" s="207">
        <v>2</v>
      </c>
      <c r="I968" s="207"/>
      <c r="J968" s="207"/>
    </row>
    <row r="969" spans="1:10" s="206" customFormat="1">
      <c r="A969" s="204"/>
      <c r="B969" s="208" t="s">
        <v>2362</v>
      </c>
      <c r="C969" s="204" t="s">
        <v>2327</v>
      </c>
      <c r="D969" s="204" t="s">
        <v>2253</v>
      </c>
      <c r="E969" s="204"/>
      <c r="F969" s="204" t="s">
        <v>2254</v>
      </c>
      <c r="G969" s="204" t="s">
        <v>1550</v>
      </c>
      <c r="H969" s="204">
        <v>2</v>
      </c>
      <c r="I969" s="204"/>
      <c r="J969" s="204"/>
    </row>
    <row r="970" spans="1:10" s="206" customFormat="1">
      <c r="A970" s="204"/>
      <c r="B970" s="205"/>
      <c r="C970" s="214" t="s">
        <v>2264</v>
      </c>
      <c r="D970" s="204"/>
      <c r="E970" s="204"/>
      <c r="F970" s="204"/>
      <c r="G970" s="204"/>
      <c r="H970" s="204"/>
      <c r="I970" s="204"/>
      <c r="J970" s="204"/>
    </row>
    <row r="971" spans="1:10" s="206" customFormat="1">
      <c r="A971" s="204"/>
      <c r="B971" s="205" t="s">
        <v>2341</v>
      </c>
      <c r="C971" s="215" t="s">
        <v>2265</v>
      </c>
      <c r="D971" s="215" t="s">
        <v>1113</v>
      </c>
      <c r="E971" s="204"/>
      <c r="F971" s="204" t="s">
        <v>2266</v>
      </c>
      <c r="G971" s="204" t="s">
        <v>1077</v>
      </c>
      <c r="H971" s="216">
        <f>'17'!S75</f>
        <v>3525</v>
      </c>
      <c r="I971" s="204"/>
      <c r="J971" s="204"/>
    </row>
    <row r="972" spans="1:10" s="206" customFormat="1">
      <c r="A972" s="204"/>
      <c r="B972" s="205" t="s">
        <v>2343</v>
      </c>
      <c r="C972" s="215" t="s">
        <v>2267</v>
      </c>
      <c r="D972" s="215" t="s">
        <v>20</v>
      </c>
      <c r="E972" s="204"/>
      <c r="F972" s="204" t="s">
        <v>2268</v>
      </c>
      <c r="G972" s="204" t="s">
        <v>1077</v>
      </c>
      <c r="H972" s="216">
        <f>'17'!S76</f>
        <v>415</v>
      </c>
      <c r="I972" s="204"/>
      <c r="J972" s="204"/>
    </row>
    <row r="973" spans="1:10" s="206" customFormat="1">
      <c r="A973" s="204"/>
      <c r="B973" s="205" t="s">
        <v>2344</v>
      </c>
      <c r="C973" s="215" t="s">
        <v>2267</v>
      </c>
      <c r="D973" s="215" t="s">
        <v>1080</v>
      </c>
      <c r="E973" s="204"/>
      <c r="F973" s="204" t="s">
        <v>2268</v>
      </c>
      <c r="G973" s="204" t="s">
        <v>1077</v>
      </c>
      <c r="H973" s="216">
        <f>'17'!S77</f>
        <v>930</v>
      </c>
      <c r="I973" s="204"/>
      <c r="J973" s="204"/>
    </row>
    <row r="974" spans="1:10" s="206" customFormat="1">
      <c r="A974" s="204"/>
      <c r="B974" s="205" t="s">
        <v>2368</v>
      </c>
      <c r="C974" s="215" t="s">
        <v>2269</v>
      </c>
      <c r="D974" s="215" t="s">
        <v>1595</v>
      </c>
      <c r="E974" s="204"/>
      <c r="F974" s="217" t="s">
        <v>2270</v>
      </c>
      <c r="G974" s="204" t="s">
        <v>1077</v>
      </c>
      <c r="H974" s="216">
        <f>'17'!S78</f>
        <v>110</v>
      </c>
      <c r="I974" s="204"/>
      <c r="J974" s="204"/>
    </row>
    <row r="975" spans="1:10" s="206" customFormat="1">
      <c r="A975" s="204"/>
      <c r="B975" s="205"/>
      <c r="C975" s="214" t="s">
        <v>2271</v>
      </c>
      <c r="D975" s="204"/>
      <c r="E975" s="204"/>
      <c r="F975" s="204"/>
      <c r="G975" s="218"/>
      <c r="H975" s="204"/>
      <c r="I975" s="204"/>
      <c r="J975" s="204"/>
    </row>
    <row r="976" spans="1:10" s="206" customFormat="1">
      <c r="A976" s="204"/>
      <c r="B976" s="205" t="s">
        <v>2403</v>
      </c>
      <c r="C976" s="215" t="s">
        <v>2272</v>
      </c>
      <c r="D976" s="215" t="s">
        <v>2273</v>
      </c>
      <c r="E976" s="215"/>
      <c r="F976" s="215" t="s">
        <v>2274</v>
      </c>
      <c r="G976" s="215" t="s">
        <v>1550</v>
      </c>
      <c r="H976" s="204">
        <f>H961+H964+H968+H959</f>
        <v>22</v>
      </c>
      <c r="I976" s="204"/>
      <c r="J976" s="204" t="s">
        <v>2329</v>
      </c>
    </row>
    <row r="977" spans="1:10" s="206" customFormat="1">
      <c r="A977" s="204"/>
      <c r="B977" s="205" t="s">
        <v>2390</v>
      </c>
      <c r="C977" s="215" t="s">
        <v>2275</v>
      </c>
      <c r="D977" s="215" t="s">
        <v>2276</v>
      </c>
      <c r="E977" s="215"/>
      <c r="F977" s="215" t="s">
        <v>2277</v>
      </c>
      <c r="G977" s="215" t="s">
        <v>1550</v>
      </c>
      <c r="H977" s="204">
        <f>H976</f>
        <v>22</v>
      </c>
      <c r="I977" s="204"/>
      <c r="J977" s="204" t="s">
        <v>2329</v>
      </c>
    </row>
    <row r="978" spans="1:10" s="206" customFormat="1">
      <c r="A978" s="204"/>
      <c r="B978" s="205" t="s">
        <v>2352</v>
      </c>
      <c r="C978" s="215" t="s">
        <v>2278</v>
      </c>
      <c r="D978" s="215" t="s">
        <v>2279</v>
      </c>
      <c r="E978" s="215"/>
      <c r="F978" s="215" t="s">
        <v>2280</v>
      </c>
      <c r="G978" s="215" t="s">
        <v>1550</v>
      </c>
      <c r="H978" s="204">
        <f>H976</f>
        <v>22</v>
      </c>
      <c r="I978" s="204"/>
      <c r="J978" s="204" t="s">
        <v>2329</v>
      </c>
    </row>
    <row r="979" spans="1:10" s="206" customFormat="1" ht="28.5">
      <c r="A979" s="204"/>
      <c r="B979" s="205" t="s">
        <v>2356</v>
      </c>
      <c r="C979" s="215" t="s">
        <v>2281</v>
      </c>
      <c r="D979" s="215">
        <v>91920</v>
      </c>
      <c r="E979" s="215"/>
      <c r="F979" s="204" t="s">
        <v>2277</v>
      </c>
      <c r="G979" s="215" t="s">
        <v>1077</v>
      </c>
      <c r="H979" s="204">
        <v>260</v>
      </c>
      <c r="I979" s="204"/>
      <c r="J979" s="204" t="s">
        <v>2329</v>
      </c>
    </row>
    <row r="980" spans="1:10" s="206" customFormat="1">
      <c r="A980" s="204"/>
      <c r="B980" s="205" t="s">
        <v>2361</v>
      </c>
      <c r="C980" s="215" t="s">
        <v>2282</v>
      </c>
      <c r="D980" s="215" t="s">
        <v>2283</v>
      </c>
      <c r="E980" s="215"/>
      <c r="F980" s="215"/>
      <c r="G980" s="215" t="s">
        <v>1550</v>
      </c>
      <c r="H980" s="204">
        <v>450</v>
      </c>
      <c r="I980" s="204"/>
      <c r="J980" s="204"/>
    </row>
    <row r="981" spans="1:10" s="206" customFormat="1" ht="28.5">
      <c r="A981" s="204"/>
      <c r="B981" s="205" t="s">
        <v>2365</v>
      </c>
      <c r="C981" s="215" t="s">
        <v>2284</v>
      </c>
      <c r="D981" s="215" t="s">
        <v>2285</v>
      </c>
      <c r="E981" s="215">
        <v>1786</v>
      </c>
      <c r="F981" s="215" t="s">
        <v>2277</v>
      </c>
      <c r="G981" s="215" t="s">
        <v>1550</v>
      </c>
      <c r="H981" s="204">
        <v>35</v>
      </c>
      <c r="I981" s="204"/>
      <c r="J981" s="204" t="s">
        <v>2329</v>
      </c>
    </row>
    <row r="982" spans="1:10" s="206" customFormat="1">
      <c r="A982" s="204"/>
      <c r="B982" s="205" t="s">
        <v>2369</v>
      </c>
      <c r="C982" s="215" t="s">
        <v>2286</v>
      </c>
      <c r="D982" s="215" t="s">
        <v>2287</v>
      </c>
      <c r="E982" s="215">
        <v>1745</v>
      </c>
      <c r="F982" s="215" t="s">
        <v>2277</v>
      </c>
      <c r="G982" s="215" t="s">
        <v>1550</v>
      </c>
      <c r="H982" s="204">
        <v>10</v>
      </c>
      <c r="I982" s="204"/>
      <c r="J982" s="204"/>
    </row>
    <row r="983" spans="1:10" s="206" customFormat="1">
      <c r="A983" s="204"/>
      <c r="B983" s="205" t="s">
        <v>2370</v>
      </c>
      <c r="C983" s="215" t="s">
        <v>2288</v>
      </c>
      <c r="D983" s="215" t="s">
        <v>2289</v>
      </c>
      <c r="E983" s="215">
        <v>1761</v>
      </c>
      <c r="F983" s="215" t="s">
        <v>2277</v>
      </c>
      <c r="G983" s="215" t="s">
        <v>1550</v>
      </c>
      <c r="H983" s="204">
        <v>35</v>
      </c>
      <c r="I983" s="204"/>
      <c r="J983" s="204" t="s">
        <v>2329</v>
      </c>
    </row>
    <row r="984" spans="1:10" s="206" customFormat="1">
      <c r="A984" s="204"/>
      <c r="B984" s="205" t="s">
        <v>2371</v>
      </c>
      <c r="C984" s="215" t="s">
        <v>2290</v>
      </c>
      <c r="D984" s="215" t="s">
        <v>2291</v>
      </c>
      <c r="E984" s="215">
        <v>1776</v>
      </c>
      <c r="F984" s="215" t="s">
        <v>2277</v>
      </c>
      <c r="G984" s="215" t="s">
        <v>1550</v>
      </c>
      <c r="H984" s="204">
        <v>8</v>
      </c>
      <c r="I984" s="204"/>
      <c r="J984" s="204"/>
    </row>
    <row r="985" spans="1:10" s="206" customFormat="1">
      <c r="A985" s="204"/>
      <c r="B985" s="205" t="s">
        <v>2372</v>
      </c>
      <c r="C985" s="215" t="s">
        <v>2292</v>
      </c>
      <c r="D985" s="215" t="s">
        <v>2293</v>
      </c>
      <c r="E985" s="215">
        <v>833</v>
      </c>
      <c r="F985" s="215" t="s">
        <v>2277</v>
      </c>
      <c r="G985" s="215" t="s">
        <v>1550</v>
      </c>
      <c r="H985" s="204">
        <v>6</v>
      </c>
      <c r="I985" s="204"/>
      <c r="J985" s="204" t="s">
        <v>2329</v>
      </c>
    </row>
    <row r="986" spans="1:10" s="206" customFormat="1">
      <c r="A986" s="204"/>
      <c r="B986" s="205" t="s">
        <v>2373</v>
      </c>
      <c r="C986" s="215" t="s">
        <v>2294</v>
      </c>
      <c r="D986" s="215" t="s">
        <v>2295</v>
      </c>
      <c r="E986" s="215">
        <v>887</v>
      </c>
      <c r="F986" s="215" t="s">
        <v>2277</v>
      </c>
      <c r="G986" s="215" t="s">
        <v>1550</v>
      </c>
      <c r="H986" s="204">
        <v>6</v>
      </c>
      <c r="I986" s="204"/>
      <c r="J986" s="204" t="s">
        <v>2329</v>
      </c>
    </row>
    <row r="987" spans="1:10" s="206" customFormat="1">
      <c r="A987" s="204"/>
      <c r="B987" s="205" t="s">
        <v>2375</v>
      </c>
      <c r="C987" s="215" t="s">
        <v>2298</v>
      </c>
      <c r="D987" s="215" t="s">
        <v>2299</v>
      </c>
      <c r="E987" s="215">
        <v>7714</v>
      </c>
      <c r="F987" s="215" t="s">
        <v>2277</v>
      </c>
      <c r="G987" s="215" t="s">
        <v>1550</v>
      </c>
      <c r="H987" s="204">
        <v>70</v>
      </c>
      <c r="I987" s="204"/>
      <c r="J987" s="204" t="s">
        <v>2329</v>
      </c>
    </row>
    <row r="988" spans="1:10" s="206" customFormat="1">
      <c r="A988" s="204"/>
      <c r="B988" s="205" t="s">
        <v>2376</v>
      </c>
      <c r="C988" s="215" t="s">
        <v>2300</v>
      </c>
      <c r="D988" s="215" t="s">
        <v>2301</v>
      </c>
      <c r="E988" s="215">
        <v>874</v>
      </c>
      <c r="F988" s="215" t="s">
        <v>2277</v>
      </c>
      <c r="G988" s="215" t="s">
        <v>1550</v>
      </c>
      <c r="H988" s="204">
        <v>6</v>
      </c>
      <c r="I988" s="204"/>
      <c r="J988" s="204" t="s">
        <v>2329</v>
      </c>
    </row>
    <row r="989" spans="1:10" s="206" customFormat="1" ht="28.5">
      <c r="A989" s="204"/>
      <c r="B989" s="205" t="s">
        <v>2377</v>
      </c>
      <c r="C989" s="215" t="s">
        <v>2302</v>
      </c>
      <c r="D989" s="215">
        <v>351</v>
      </c>
      <c r="E989" s="215"/>
      <c r="F989" s="215" t="s">
        <v>2277</v>
      </c>
      <c r="G989" s="215" t="s">
        <v>1550</v>
      </c>
      <c r="H989" s="204">
        <v>36</v>
      </c>
      <c r="I989" s="204"/>
      <c r="J989" s="204"/>
    </row>
    <row r="990" spans="1:10" s="206" customFormat="1">
      <c r="A990" s="204"/>
      <c r="B990" s="205" t="s">
        <v>2378</v>
      </c>
      <c r="C990" s="215" t="s">
        <v>2303</v>
      </c>
      <c r="D990" s="215">
        <v>597</v>
      </c>
      <c r="E990" s="215"/>
      <c r="F990" s="215" t="s">
        <v>2277</v>
      </c>
      <c r="G990" s="215" t="s">
        <v>1550</v>
      </c>
      <c r="H990" s="204">
        <v>18</v>
      </c>
      <c r="I990" s="204"/>
      <c r="J990" s="204"/>
    </row>
    <row r="991" spans="1:10" s="206" customFormat="1">
      <c r="A991" s="204"/>
      <c r="B991" s="205" t="s">
        <v>2379</v>
      </c>
      <c r="C991" s="215" t="s">
        <v>2304</v>
      </c>
      <c r="D991" s="215">
        <v>2150</v>
      </c>
      <c r="E991" s="215"/>
      <c r="F991" s="215" t="s">
        <v>2277</v>
      </c>
      <c r="G991" s="215" t="s">
        <v>1077</v>
      </c>
      <c r="H991" s="204">
        <v>4</v>
      </c>
      <c r="I991" s="204"/>
      <c r="J991" s="204"/>
    </row>
    <row r="992" spans="1:10" s="206" customFormat="1">
      <c r="A992" s="204"/>
      <c r="B992" s="205" t="s">
        <v>2400</v>
      </c>
      <c r="C992" s="215" t="s">
        <v>2305</v>
      </c>
      <c r="D992" s="215">
        <v>53100</v>
      </c>
      <c r="E992" s="215"/>
      <c r="F992" s="215" t="s">
        <v>2277</v>
      </c>
      <c r="G992" s="215" t="s">
        <v>1550</v>
      </c>
      <c r="H992" s="204">
        <f>H976</f>
        <v>22</v>
      </c>
      <c r="I992" s="204"/>
      <c r="J992" s="204" t="s">
        <v>2329</v>
      </c>
    </row>
    <row r="993" spans="1:11" s="209" customFormat="1">
      <c r="A993" s="207"/>
      <c r="B993" s="208" t="s">
        <v>2385</v>
      </c>
      <c r="C993" s="227" t="s">
        <v>2306</v>
      </c>
      <c r="D993" s="227"/>
      <c r="E993" s="227"/>
      <c r="F993" s="227"/>
      <c r="G993" s="227" t="s">
        <v>2237</v>
      </c>
      <c r="H993" s="207">
        <v>400</v>
      </c>
      <c r="I993" s="207"/>
      <c r="J993" s="207"/>
      <c r="K993" s="228">
        <f>H950*4+H952*4+H958*2+H976*3+H981*3+H989*3+H991*3+H957*3</f>
        <v>380</v>
      </c>
    </row>
    <row r="994" spans="1:11" s="206" customFormat="1">
      <c r="A994" s="204"/>
      <c r="B994" s="208" t="s">
        <v>2392</v>
      </c>
      <c r="C994" s="215" t="s">
        <v>2307</v>
      </c>
      <c r="D994" s="215" t="s">
        <v>2308</v>
      </c>
      <c r="E994" s="215" t="s">
        <v>2309</v>
      </c>
      <c r="F994" s="215" t="s">
        <v>2310</v>
      </c>
      <c r="G994" s="215" t="s">
        <v>1550</v>
      </c>
      <c r="H994" s="210">
        <f>H993</f>
        <v>400</v>
      </c>
      <c r="I994" s="204"/>
      <c r="J994" s="204" t="s">
        <v>2239</v>
      </c>
      <c r="K994" s="220"/>
    </row>
    <row r="995" spans="1:11" s="206" customFormat="1">
      <c r="A995" s="204"/>
      <c r="B995" s="208" t="s">
        <v>2393</v>
      </c>
      <c r="C995" s="215" t="s">
        <v>2311</v>
      </c>
      <c r="D995" s="215" t="s">
        <v>2338</v>
      </c>
      <c r="E995" s="215" t="s">
        <v>2339</v>
      </c>
      <c r="F995" s="215" t="s">
        <v>2310</v>
      </c>
      <c r="G995" s="215" t="s">
        <v>1550</v>
      </c>
      <c r="H995" s="210">
        <f>H993</f>
        <v>400</v>
      </c>
      <c r="I995" s="204"/>
      <c r="J995" s="204" t="s">
        <v>2239</v>
      </c>
      <c r="K995" s="230"/>
    </row>
    <row r="996" spans="1:11" s="209" customFormat="1">
      <c r="A996" s="207"/>
      <c r="B996" s="208" t="s">
        <v>2386</v>
      </c>
      <c r="C996" s="227" t="s">
        <v>2312</v>
      </c>
      <c r="D996" s="227"/>
      <c r="E996" s="227"/>
      <c r="F996" s="227"/>
      <c r="G996" s="227" t="s">
        <v>2237</v>
      </c>
      <c r="H996" s="207">
        <f>K996</f>
        <v>1040</v>
      </c>
      <c r="I996" s="207"/>
      <c r="J996" s="207"/>
      <c r="K996" s="229">
        <f>H979*4</f>
        <v>1040</v>
      </c>
    </row>
    <row r="997" spans="1:11" s="206" customFormat="1">
      <c r="A997" s="204"/>
      <c r="B997" s="208" t="s">
        <v>2394</v>
      </c>
      <c r="C997" s="215" t="s">
        <v>2313</v>
      </c>
      <c r="D997" s="215" t="s">
        <v>2314</v>
      </c>
      <c r="E997" s="215" t="s">
        <v>2315</v>
      </c>
      <c r="F997" s="215" t="s">
        <v>2310</v>
      </c>
      <c r="G997" s="215" t="s">
        <v>1550</v>
      </c>
      <c r="H997" s="210">
        <f>H996</f>
        <v>1040</v>
      </c>
      <c r="I997" s="204"/>
      <c r="J997" s="204" t="s">
        <v>2239</v>
      </c>
    </row>
    <row r="998" spans="1:11" s="206" customFormat="1">
      <c r="A998" s="204"/>
      <c r="B998" s="208" t="s">
        <v>2395</v>
      </c>
      <c r="C998" s="215" t="s">
        <v>2311</v>
      </c>
      <c r="D998" s="215" t="s">
        <v>2338</v>
      </c>
      <c r="E998" s="215" t="s">
        <v>2339</v>
      </c>
      <c r="F998" s="215" t="s">
        <v>2310</v>
      </c>
      <c r="G998" s="215" t="s">
        <v>1550</v>
      </c>
      <c r="H998" s="210">
        <f>H996</f>
        <v>1040</v>
      </c>
      <c r="I998" s="204"/>
      <c r="J998" s="204" t="s">
        <v>2239</v>
      </c>
    </row>
    <row r="999" spans="1:11" s="206" customFormat="1">
      <c r="A999" s="204"/>
      <c r="B999" s="205" t="s">
        <v>2387</v>
      </c>
      <c r="C999" s="215" t="s">
        <v>2319</v>
      </c>
      <c r="D999" s="215" t="s">
        <v>2320</v>
      </c>
      <c r="E999" s="215"/>
      <c r="F999" s="215" t="s">
        <v>2318</v>
      </c>
      <c r="G999" s="215" t="s">
        <v>2321</v>
      </c>
      <c r="H999" s="204">
        <v>6</v>
      </c>
      <c r="I999" s="204"/>
      <c r="J999" s="204" t="s">
        <v>2322</v>
      </c>
    </row>
    <row r="1000" spans="1:11" s="206" customFormat="1">
      <c r="A1000" s="204"/>
      <c r="B1000" s="205" t="s">
        <v>2396</v>
      </c>
      <c r="C1000" s="215" t="s">
        <v>2316</v>
      </c>
      <c r="D1000" s="215" t="s">
        <v>2317</v>
      </c>
      <c r="E1000" s="215"/>
      <c r="F1000" s="215" t="s">
        <v>2318</v>
      </c>
      <c r="G1000" s="215" t="s">
        <v>2321</v>
      </c>
      <c r="H1000" s="204">
        <v>17</v>
      </c>
      <c r="I1000" s="204"/>
      <c r="J1000" s="204" t="s">
        <v>2406</v>
      </c>
    </row>
    <row r="1001" spans="1:11" s="206" customFormat="1">
      <c r="A1001" s="204"/>
      <c r="B1001" s="205" t="s">
        <v>2397</v>
      </c>
      <c r="C1001" s="215" t="s">
        <v>2324</v>
      </c>
      <c r="D1001" s="215" t="s">
        <v>2325</v>
      </c>
      <c r="E1001" s="215"/>
      <c r="F1001" s="215" t="s">
        <v>2318</v>
      </c>
      <c r="G1001" s="215" t="s">
        <v>2321</v>
      </c>
      <c r="H1001" s="204">
        <v>6</v>
      </c>
      <c r="I1001" s="204"/>
      <c r="J1001" s="204" t="s">
        <v>2323</v>
      </c>
    </row>
    <row r="1002" spans="1:11" s="203" customFormat="1">
      <c r="A1002" s="200"/>
      <c r="B1002" s="201"/>
      <c r="C1002" s="200"/>
      <c r="D1002" s="202" t="s">
        <v>1013</v>
      </c>
      <c r="E1002" s="200"/>
      <c r="F1002" s="200"/>
      <c r="G1002" s="200"/>
      <c r="H1002" s="200"/>
      <c r="I1002" s="200"/>
      <c r="J1002" s="200"/>
    </row>
    <row r="1003" spans="1:11" s="206" customFormat="1" ht="43.5">
      <c r="A1003" s="204" t="s">
        <v>2230</v>
      </c>
      <c r="B1003" s="205" t="s">
        <v>2388</v>
      </c>
      <c r="C1003" s="204" t="s">
        <v>2342</v>
      </c>
      <c r="D1003" s="204" t="s">
        <v>2231</v>
      </c>
      <c r="E1003" s="204"/>
      <c r="F1003" s="204" t="s">
        <v>2232</v>
      </c>
      <c r="G1003" s="204" t="s">
        <v>1550</v>
      </c>
      <c r="H1003" s="204">
        <v>2</v>
      </c>
      <c r="I1003" s="204"/>
      <c r="J1003" s="204"/>
    </row>
    <row r="1004" spans="1:11" s="206" customFormat="1">
      <c r="A1004" s="204"/>
      <c r="B1004" s="205" t="s">
        <v>2389</v>
      </c>
      <c r="C1004" s="204" t="s">
        <v>2233</v>
      </c>
      <c r="D1004" s="204" t="s">
        <v>2234</v>
      </c>
      <c r="E1004" s="204"/>
      <c r="F1004" s="204" t="s">
        <v>2235</v>
      </c>
      <c r="G1004" s="204" t="s">
        <v>1550</v>
      </c>
      <c r="H1004" s="204">
        <v>2</v>
      </c>
      <c r="I1004" s="204"/>
      <c r="J1004" s="204"/>
    </row>
    <row r="1005" spans="1:11" s="209" customFormat="1">
      <c r="A1005" s="207" t="s">
        <v>2118</v>
      </c>
      <c r="B1005" s="208" t="s">
        <v>2401</v>
      </c>
      <c r="C1005" s="207" t="s">
        <v>2236</v>
      </c>
      <c r="D1005" s="207"/>
      <c r="E1005" s="207"/>
      <c r="F1005" s="207"/>
      <c r="G1005" s="207" t="s">
        <v>2237</v>
      </c>
      <c r="H1005" s="207">
        <v>11</v>
      </c>
      <c r="I1005" s="207"/>
      <c r="J1005" s="207"/>
    </row>
    <row r="1006" spans="1:11" s="206" customFormat="1" ht="57.75">
      <c r="A1006" s="204"/>
      <c r="B1006" s="208" t="s">
        <v>2345</v>
      </c>
      <c r="C1006" s="204" t="s">
        <v>2346</v>
      </c>
      <c r="D1006" s="204" t="s">
        <v>2238</v>
      </c>
      <c r="E1006" s="204"/>
      <c r="F1006" s="204" t="s">
        <v>2232</v>
      </c>
      <c r="G1006" s="204" t="s">
        <v>1550</v>
      </c>
      <c r="H1006" s="204">
        <v>11</v>
      </c>
      <c r="I1006" s="204"/>
      <c r="J1006" s="204"/>
    </row>
    <row r="1007" spans="1:11" s="206" customFormat="1" ht="28.5">
      <c r="A1007" s="204"/>
      <c r="B1007" s="208" t="s">
        <v>2347</v>
      </c>
      <c r="C1007" s="204" t="s">
        <v>2240</v>
      </c>
      <c r="D1007" s="204" t="s">
        <v>2241</v>
      </c>
      <c r="E1007" s="204"/>
      <c r="F1007" s="204" t="s">
        <v>2232</v>
      </c>
      <c r="G1007" s="204" t="s">
        <v>1550</v>
      </c>
      <c r="H1007" s="204">
        <v>11</v>
      </c>
      <c r="I1007" s="204"/>
      <c r="J1007" s="204"/>
    </row>
    <row r="1008" spans="1:11" s="206" customFormat="1">
      <c r="A1008" s="204"/>
      <c r="B1008" s="208" t="s">
        <v>2348</v>
      </c>
      <c r="C1008" s="204" t="s">
        <v>2233</v>
      </c>
      <c r="D1008" s="204" t="s">
        <v>2234</v>
      </c>
      <c r="E1008" s="204"/>
      <c r="F1008" s="204" t="s">
        <v>2235</v>
      </c>
      <c r="G1008" s="204" t="s">
        <v>1550</v>
      </c>
      <c r="H1008" s="204">
        <v>11</v>
      </c>
      <c r="I1008" s="204"/>
      <c r="J1008" s="204"/>
    </row>
    <row r="1009" spans="1:10" s="206" customFormat="1">
      <c r="A1009" s="204" t="s">
        <v>2120</v>
      </c>
      <c r="B1009" s="205" t="s">
        <v>2349</v>
      </c>
      <c r="C1009" s="204" t="s">
        <v>2350</v>
      </c>
      <c r="D1009" s="204" t="s">
        <v>2242</v>
      </c>
      <c r="E1009" s="204"/>
      <c r="F1009" s="204" t="s">
        <v>2243</v>
      </c>
      <c r="G1009" s="204" t="s">
        <v>1550</v>
      </c>
      <c r="H1009" s="204">
        <v>5</v>
      </c>
      <c r="I1009" s="204"/>
      <c r="J1009" s="204"/>
    </row>
    <row r="1010" spans="1:10" s="206" customFormat="1">
      <c r="A1010" s="204" t="s">
        <v>2244</v>
      </c>
      <c r="B1010" s="205" t="s">
        <v>2351</v>
      </c>
      <c r="C1010" s="204" t="s">
        <v>2245</v>
      </c>
      <c r="D1010" s="204" t="s">
        <v>2246</v>
      </c>
      <c r="E1010" s="204"/>
      <c r="F1010" s="204" t="s">
        <v>2247</v>
      </c>
      <c r="G1010" s="204" t="s">
        <v>1550</v>
      </c>
      <c r="H1010" s="204">
        <v>5</v>
      </c>
      <c r="I1010" s="204"/>
      <c r="J1010" s="204"/>
    </row>
    <row r="1011" spans="1:10" s="206" customFormat="1">
      <c r="A1011" s="204"/>
      <c r="B1011" s="205" t="s">
        <v>2352</v>
      </c>
      <c r="C1011" s="204" t="s">
        <v>2248</v>
      </c>
      <c r="D1011" s="204" t="s">
        <v>2328</v>
      </c>
      <c r="E1011" s="204"/>
      <c r="F1011" s="204" t="s">
        <v>2247</v>
      </c>
      <c r="G1011" s="204" t="s">
        <v>1550</v>
      </c>
      <c r="H1011" s="204">
        <v>2</v>
      </c>
      <c r="I1011" s="204"/>
      <c r="J1011" s="204"/>
    </row>
    <row r="1012" spans="1:10" s="209" customFormat="1">
      <c r="A1012" s="207" t="s">
        <v>2251</v>
      </c>
      <c r="B1012" s="208" t="s">
        <v>2353</v>
      </c>
      <c r="C1012" s="207" t="s">
        <v>2252</v>
      </c>
      <c r="D1012" s="207"/>
      <c r="E1012" s="207"/>
      <c r="F1012" s="207"/>
      <c r="G1012" s="207" t="s">
        <v>2237</v>
      </c>
      <c r="H1012" s="207">
        <v>2</v>
      </c>
      <c r="I1012" s="207"/>
      <c r="J1012" s="207"/>
    </row>
    <row r="1013" spans="1:10" s="206" customFormat="1">
      <c r="A1013" s="204"/>
      <c r="B1013" s="208" t="s">
        <v>2398</v>
      </c>
      <c r="C1013" s="204" t="s">
        <v>2327</v>
      </c>
      <c r="D1013" s="204" t="s">
        <v>2253</v>
      </c>
      <c r="E1013" s="204"/>
      <c r="F1013" s="204" t="s">
        <v>2254</v>
      </c>
      <c r="G1013" s="204" t="s">
        <v>1550</v>
      </c>
      <c r="H1013" s="204">
        <v>2</v>
      </c>
      <c r="I1013" s="204"/>
      <c r="J1013" s="204"/>
    </row>
    <row r="1014" spans="1:10" s="209" customFormat="1">
      <c r="A1014" s="207" t="s">
        <v>2255</v>
      </c>
      <c r="B1014" s="208" t="s">
        <v>2354</v>
      </c>
      <c r="C1014" s="207" t="s">
        <v>2256</v>
      </c>
      <c r="D1014" s="207"/>
      <c r="E1014" s="207"/>
      <c r="F1014" s="207"/>
      <c r="G1014" s="207" t="s">
        <v>2237</v>
      </c>
      <c r="H1014" s="207">
        <v>15</v>
      </c>
      <c r="I1014" s="207"/>
      <c r="J1014" s="207"/>
    </row>
    <row r="1015" spans="1:10" s="206" customFormat="1">
      <c r="A1015" s="204"/>
      <c r="B1015" s="208" t="s">
        <v>2355</v>
      </c>
      <c r="C1015" s="204" t="s">
        <v>2327</v>
      </c>
      <c r="D1015" s="204" t="s">
        <v>2253</v>
      </c>
      <c r="E1015" s="204"/>
      <c r="F1015" s="204" t="s">
        <v>2254</v>
      </c>
      <c r="G1015" s="204" t="s">
        <v>1550</v>
      </c>
      <c r="H1015" s="204">
        <v>30</v>
      </c>
      <c r="I1015" s="204"/>
      <c r="J1015" s="204"/>
    </row>
    <row r="1016" spans="1:10" s="206" customFormat="1">
      <c r="A1016" s="204"/>
      <c r="B1016" s="208" t="s">
        <v>2399</v>
      </c>
      <c r="C1016" s="204" t="s">
        <v>2359</v>
      </c>
      <c r="D1016" s="204" t="s">
        <v>2257</v>
      </c>
      <c r="E1016" s="204"/>
      <c r="F1016" s="204" t="s">
        <v>2258</v>
      </c>
      <c r="G1016" s="204" t="s">
        <v>1550</v>
      </c>
      <c r="H1016" s="204">
        <v>15</v>
      </c>
      <c r="I1016" s="204"/>
      <c r="J1016" s="204"/>
    </row>
    <row r="1017" spans="1:10" s="209" customFormat="1">
      <c r="A1017" s="207" t="s">
        <v>2262</v>
      </c>
      <c r="B1017" s="208" t="s">
        <v>2356</v>
      </c>
      <c r="C1017" s="207" t="s">
        <v>2263</v>
      </c>
      <c r="D1017" s="207"/>
      <c r="E1017" s="207"/>
      <c r="F1017" s="207"/>
      <c r="G1017" s="207" t="s">
        <v>2237</v>
      </c>
      <c r="H1017" s="207">
        <v>2</v>
      </c>
      <c r="I1017" s="207"/>
      <c r="J1017" s="207"/>
    </row>
    <row r="1018" spans="1:10" s="206" customFormat="1">
      <c r="A1018" s="204"/>
      <c r="B1018" s="208" t="s">
        <v>2357</v>
      </c>
      <c r="C1018" s="204" t="s">
        <v>2327</v>
      </c>
      <c r="D1018" s="204" t="s">
        <v>2253</v>
      </c>
      <c r="E1018" s="204"/>
      <c r="F1018" s="204" t="s">
        <v>2254</v>
      </c>
      <c r="G1018" s="204" t="s">
        <v>1550</v>
      </c>
      <c r="H1018" s="204">
        <v>2</v>
      </c>
      <c r="I1018" s="204"/>
      <c r="J1018" s="204"/>
    </row>
    <row r="1019" spans="1:10" s="206" customFormat="1">
      <c r="A1019" s="204"/>
      <c r="B1019" s="205"/>
      <c r="C1019" s="214" t="s">
        <v>2264</v>
      </c>
      <c r="D1019" s="204"/>
      <c r="E1019" s="204"/>
      <c r="F1019" s="204"/>
      <c r="G1019" s="204"/>
      <c r="H1019" s="204"/>
      <c r="I1019" s="204"/>
      <c r="J1019" s="204"/>
    </row>
    <row r="1020" spans="1:10" s="206" customFormat="1">
      <c r="A1020" s="204"/>
      <c r="B1020" s="205" t="s">
        <v>2388</v>
      </c>
      <c r="C1020" s="215" t="s">
        <v>2265</v>
      </c>
      <c r="D1020" s="215" t="s">
        <v>1113</v>
      </c>
      <c r="E1020" s="204"/>
      <c r="F1020" s="204" t="s">
        <v>2266</v>
      </c>
      <c r="G1020" s="204" t="s">
        <v>1077</v>
      </c>
      <c r="H1020" s="216">
        <f>'18'!U62</f>
        <v>2415</v>
      </c>
      <c r="I1020" s="204"/>
      <c r="J1020" s="204"/>
    </row>
    <row r="1021" spans="1:10" s="206" customFormat="1">
      <c r="A1021" s="204"/>
      <c r="B1021" s="205" t="s">
        <v>2343</v>
      </c>
      <c r="C1021" s="215" t="s">
        <v>2267</v>
      </c>
      <c r="D1021" s="215" t="s">
        <v>20</v>
      </c>
      <c r="E1021" s="204"/>
      <c r="F1021" s="204" t="s">
        <v>2268</v>
      </c>
      <c r="G1021" s="204" t="s">
        <v>1077</v>
      </c>
      <c r="H1021" s="216">
        <f>'18'!U63</f>
        <v>670</v>
      </c>
      <c r="I1021" s="204"/>
      <c r="J1021" s="204"/>
    </row>
    <row r="1022" spans="1:10" s="206" customFormat="1">
      <c r="A1022" s="204"/>
      <c r="B1022" s="205" t="s">
        <v>2344</v>
      </c>
      <c r="C1022" s="215" t="s">
        <v>2267</v>
      </c>
      <c r="D1022" s="215" t="s">
        <v>1080</v>
      </c>
      <c r="E1022" s="204"/>
      <c r="F1022" s="204" t="s">
        <v>2268</v>
      </c>
      <c r="G1022" s="204" t="s">
        <v>1077</v>
      </c>
      <c r="H1022" s="216">
        <f>'18'!U64</f>
        <v>210</v>
      </c>
      <c r="I1022" s="204"/>
      <c r="J1022" s="204"/>
    </row>
    <row r="1023" spans="1:10" s="206" customFormat="1">
      <c r="A1023" s="204"/>
      <c r="B1023" s="205" t="s">
        <v>2368</v>
      </c>
      <c r="C1023" s="215" t="s">
        <v>2269</v>
      </c>
      <c r="D1023" s="215" t="s">
        <v>1595</v>
      </c>
      <c r="E1023" s="204"/>
      <c r="F1023" s="217" t="s">
        <v>2270</v>
      </c>
      <c r="G1023" s="204" t="s">
        <v>1077</v>
      </c>
      <c r="H1023" s="216">
        <f>'18'!U65</f>
        <v>25</v>
      </c>
      <c r="I1023" s="204"/>
      <c r="J1023" s="204"/>
    </row>
    <row r="1024" spans="1:10" s="206" customFormat="1">
      <c r="A1024" s="204"/>
      <c r="B1024" s="205"/>
      <c r="C1024" s="214" t="s">
        <v>2271</v>
      </c>
      <c r="D1024" s="204"/>
      <c r="E1024" s="204"/>
      <c r="F1024" s="204"/>
      <c r="G1024" s="218"/>
      <c r="H1024" s="204"/>
      <c r="I1024" s="204"/>
      <c r="J1024" s="204"/>
    </row>
    <row r="1025" spans="1:10" s="206" customFormat="1">
      <c r="A1025" s="204"/>
      <c r="B1025" s="205" t="s">
        <v>2351</v>
      </c>
      <c r="C1025" s="215" t="s">
        <v>2272</v>
      </c>
      <c r="D1025" s="215" t="s">
        <v>2273</v>
      </c>
      <c r="E1025" s="215"/>
      <c r="F1025" s="215" t="s">
        <v>2274</v>
      </c>
      <c r="G1025" s="215" t="s">
        <v>1550</v>
      </c>
      <c r="H1025" s="204">
        <f>H1012+H1014+H1017</f>
        <v>19</v>
      </c>
      <c r="I1025" s="204"/>
      <c r="J1025" s="204" t="s">
        <v>2329</v>
      </c>
    </row>
    <row r="1026" spans="1:10" s="206" customFormat="1">
      <c r="A1026" s="204"/>
      <c r="B1026" s="205" t="s">
        <v>2390</v>
      </c>
      <c r="C1026" s="215" t="s">
        <v>2275</v>
      </c>
      <c r="D1026" s="215" t="s">
        <v>2276</v>
      </c>
      <c r="E1026" s="215"/>
      <c r="F1026" s="215" t="s">
        <v>2277</v>
      </c>
      <c r="G1026" s="215" t="s">
        <v>1550</v>
      </c>
      <c r="H1026" s="204">
        <f>H1025</f>
        <v>19</v>
      </c>
      <c r="I1026" s="204"/>
      <c r="J1026" s="204" t="s">
        <v>2329</v>
      </c>
    </row>
    <row r="1027" spans="1:10" s="206" customFormat="1">
      <c r="A1027" s="204"/>
      <c r="B1027" s="205" t="s">
        <v>2352</v>
      </c>
      <c r="C1027" s="215" t="s">
        <v>2278</v>
      </c>
      <c r="D1027" s="215" t="s">
        <v>2279</v>
      </c>
      <c r="E1027" s="215"/>
      <c r="F1027" s="215" t="s">
        <v>2280</v>
      </c>
      <c r="G1027" s="215" t="s">
        <v>1550</v>
      </c>
      <c r="H1027" s="204">
        <f>H1025</f>
        <v>19</v>
      </c>
      <c r="I1027" s="204"/>
      <c r="J1027" s="204" t="s">
        <v>2329</v>
      </c>
    </row>
    <row r="1028" spans="1:10" s="206" customFormat="1" ht="28.5">
      <c r="A1028" s="204"/>
      <c r="B1028" s="205" t="s">
        <v>2356</v>
      </c>
      <c r="C1028" s="215" t="s">
        <v>2281</v>
      </c>
      <c r="D1028" s="215">
        <v>91920</v>
      </c>
      <c r="E1028" s="215"/>
      <c r="F1028" s="204" t="s">
        <v>2277</v>
      </c>
      <c r="G1028" s="215" t="s">
        <v>1077</v>
      </c>
      <c r="H1028" s="204">
        <v>250</v>
      </c>
      <c r="I1028" s="204"/>
      <c r="J1028" s="204" t="s">
        <v>2329</v>
      </c>
    </row>
    <row r="1029" spans="1:10" s="206" customFormat="1">
      <c r="A1029" s="204"/>
      <c r="B1029" s="205" t="s">
        <v>2361</v>
      </c>
      <c r="C1029" s="215" t="s">
        <v>2282</v>
      </c>
      <c r="D1029" s="215" t="s">
        <v>2283</v>
      </c>
      <c r="E1029" s="215"/>
      <c r="F1029" s="215"/>
      <c r="G1029" s="215" t="s">
        <v>1550</v>
      </c>
      <c r="H1029" s="204">
        <v>400</v>
      </c>
      <c r="I1029" s="204"/>
      <c r="J1029" s="204"/>
    </row>
    <row r="1030" spans="1:10" s="206" customFormat="1" ht="28.5">
      <c r="A1030" s="204"/>
      <c r="B1030" s="205" t="s">
        <v>2365</v>
      </c>
      <c r="C1030" s="215" t="s">
        <v>2284</v>
      </c>
      <c r="D1030" s="215" t="s">
        <v>2285</v>
      </c>
      <c r="E1030" s="215">
        <v>1786</v>
      </c>
      <c r="F1030" s="215" t="s">
        <v>2277</v>
      </c>
      <c r="G1030" s="215" t="s">
        <v>1550</v>
      </c>
      <c r="H1030" s="204">
        <v>24</v>
      </c>
      <c r="I1030" s="204"/>
      <c r="J1030" s="204" t="s">
        <v>2329</v>
      </c>
    </row>
    <row r="1031" spans="1:10" s="206" customFormat="1">
      <c r="A1031" s="204"/>
      <c r="B1031" s="205" t="s">
        <v>2369</v>
      </c>
      <c r="C1031" s="215" t="s">
        <v>2286</v>
      </c>
      <c r="D1031" s="215" t="s">
        <v>2287</v>
      </c>
      <c r="E1031" s="215">
        <v>1745</v>
      </c>
      <c r="F1031" s="215" t="s">
        <v>2277</v>
      </c>
      <c r="G1031" s="215" t="s">
        <v>1550</v>
      </c>
      <c r="H1031" s="204">
        <v>6</v>
      </c>
      <c r="I1031" s="204"/>
      <c r="J1031" s="204" t="s">
        <v>2329</v>
      </c>
    </row>
    <row r="1032" spans="1:10" s="206" customFormat="1">
      <c r="A1032" s="204"/>
      <c r="B1032" s="205" t="s">
        <v>2370</v>
      </c>
      <c r="C1032" s="215" t="s">
        <v>2288</v>
      </c>
      <c r="D1032" s="215" t="s">
        <v>2289</v>
      </c>
      <c r="E1032" s="215">
        <v>1761</v>
      </c>
      <c r="F1032" s="215" t="s">
        <v>2277</v>
      </c>
      <c r="G1032" s="215" t="s">
        <v>1550</v>
      </c>
      <c r="H1032" s="204">
        <v>26</v>
      </c>
      <c r="I1032" s="204"/>
      <c r="J1032" s="204" t="s">
        <v>2329</v>
      </c>
    </row>
    <row r="1033" spans="1:10" s="206" customFormat="1">
      <c r="A1033" s="204"/>
      <c r="B1033" s="205" t="s">
        <v>2371</v>
      </c>
      <c r="C1033" s="215" t="s">
        <v>2290</v>
      </c>
      <c r="D1033" s="215" t="s">
        <v>2291</v>
      </c>
      <c r="E1033" s="215">
        <v>1776</v>
      </c>
      <c r="F1033" s="215" t="s">
        <v>2277</v>
      </c>
      <c r="G1033" s="215" t="s">
        <v>1550</v>
      </c>
      <c r="H1033" s="204">
        <v>4</v>
      </c>
      <c r="I1033" s="204"/>
      <c r="J1033" s="204" t="s">
        <v>2329</v>
      </c>
    </row>
    <row r="1034" spans="1:10" s="206" customFormat="1">
      <c r="A1034" s="204"/>
      <c r="B1034" s="205" t="s">
        <v>2372</v>
      </c>
      <c r="C1034" s="215" t="s">
        <v>2292</v>
      </c>
      <c r="D1034" s="215" t="s">
        <v>2293</v>
      </c>
      <c r="E1034" s="215">
        <v>833</v>
      </c>
      <c r="F1034" s="215" t="s">
        <v>2277</v>
      </c>
      <c r="G1034" s="215" t="s">
        <v>1550</v>
      </c>
      <c r="H1034" s="204">
        <v>4</v>
      </c>
      <c r="I1034" s="204"/>
      <c r="J1034" s="204" t="s">
        <v>2329</v>
      </c>
    </row>
    <row r="1035" spans="1:10" s="206" customFormat="1">
      <c r="A1035" s="204"/>
      <c r="B1035" s="205" t="s">
        <v>2373</v>
      </c>
      <c r="C1035" s="215" t="s">
        <v>2294</v>
      </c>
      <c r="D1035" s="215" t="s">
        <v>2295</v>
      </c>
      <c r="E1035" s="215">
        <v>887</v>
      </c>
      <c r="F1035" s="215" t="s">
        <v>2277</v>
      </c>
      <c r="G1035" s="215" t="s">
        <v>1550</v>
      </c>
      <c r="H1035" s="204">
        <v>4</v>
      </c>
      <c r="I1035" s="204"/>
      <c r="J1035" s="204" t="s">
        <v>2329</v>
      </c>
    </row>
    <row r="1036" spans="1:10" s="206" customFormat="1">
      <c r="A1036" s="204"/>
      <c r="B1036" s="205" t="s">
        <v>2375</v>
      </c>
      <c r="C1036" s="215" t="s">
        <v>2298</v>
      </c>
      <c r="D1036" s="215" t="s">
        <v>2299</v>
      </c>
      <c r="E1036" s="215">
        <v>7714</v>
      </c>
      <c r="F1036" s="215" t="s">
        <v>2277</v>
      </c>
      <c r="G1036" s="215" t="s">
        <v>1550</v>
      </c>
      <c r="H1036" s="204">
        <v>48</v>
      </c>
      <c r="I1036" s="204"/>
      <c r="J1036" s="204" t="s">
        <v>2329</v>
      </c>
    </row>
    <row r="1037" spans="1:10" s="206" customFormat="1">
      <c r="A1037" s="204"/>
      <c r="B1037" s="205" t="s">
        <v>2376</v>
      </c>
      <c r="C1037" s="215" t="s">
        <v>2300</v>
      </c>
      <c r="D1037" s="215" t="s">
        <v>2301</v>
      </c>
      <c r="E1037" s="215">
        <v>874</v>
      </c>
      <c r="F1037" s="215" t="s">
        <v>2277</v>
      </c>
      <c r="G1037" s="215" t="s">
        <v>1550</v>
      </c>
      <c r="H1037" s="204">
        <v>6</v>
      </c>
      <c r="I1037" s="204"/>
      <c r="J1037" s="204" t="s">
        <v>2329</v>
      </c>
    </row>
    <row r="1038" spans="1:10" s="206" customFormat="1" ht="28.5">
      <c r="A1038" s="204"/>
      <c r="B1038" s="205" t="s">
        <v>2377</v>
      </c>
      <c r="C1038" s="215" t="s">
        <v>2302</v>
      </c>
      <c r="D1038" s="215">
        <v>351</v>
      </c>
      <c r="E1038" s="215"/>
      <c r="F1038" s="215" t="s">
        <v>2277</v>
      </c>
      <c r="G1038" s="215" t="s">
        <v>1550</v>
      </c>
      <c r="H1038" s="204">
        <v>32</v>
      </c>
      <c r="I1038" s="204"/>
      <c r="J1038" s="204" t="s">
        <v>2329</v>
      </c>
    </row>
    <row r="1039" spans="1:10" s="206" customFormat="1">
      <c r="A1039" s="204"/>
      <c r="B1039" s="205" t="s">
        <v>2378</v>
      </c>
      <c r="C1039" s="215" t="s">
        <v>2303</v>
      </c>
      <c r="D1039" s="215">
        <v>597</v>
      </c>
      <c r="E1039" s="215"/>
      <c r="F1039" s="215" t="s">
        <v>2277</v>
      </c>
      <c r="G1039" s="215" t="s">
        <v>1550</v>
      </c>
      <c r="H1039" s="204">
        <v>16</v>
      </c>
      <c r="I1039" s="204"/>
      <c r="J1039" s="204" t="s">
        <v>2329</v>
      </c>
    </row>
    <row r="1040" spans="1:10" s="206" customFormat="1">
      <c r="A1040" s="204"/>
      <c r="B1040" s="205" t="s">
        <v>2379</v>
      </c>
      <c r="C1040" s="215" t="s">
        <v>2304</v>
      </c>
      <c r="D1040" s="215">
        <v>2150</v>
      </c>
      <c r="E1040" s="215"/>
      <c r="F1040" s="215" t="s">
        <v>2277</v>
      </c>
      <c r="G1040" s="215" t="s">
        <v>1077</v>
      </c>
      <c r="H1040" s="204">
        <v>3</v>
      </c>
      <c r="I1040" s="204"/>
      <c r="J1040" s="204" t="s">
        <v>2329</v>
      </c>
    </row>
    <row r="1041" spans="1:11" s="206" customFormat="1">
      <c r="A1041" s="204"/>
      <c r="B1041" s="205" t="s">
        <v>2400</v>
      </c>
      <c r="C1041" s="215" t="s">
        <v>2305</v>
      </c>
      <c r="D1041" s="215">
        <v>53100</v>
      </c>
      <c r="E1041" s="215"/>
      <c r="F1041" s="215" t="s">
        <v>2277</v>
      </c>
      <c r="G1041" s="215" t="s">
        <v>1550</v>
      </c>
      <c r="H1041" s="204">
        <f>H1025</f>
        <v>19</v>
      </c>
      <c r="I1041" s="204"/>
      <c r="J1041" s="204" t="s">
        <v>2329</v>
      </c>
    </row>
    <row r="1042" spans="1:11" s="209" customFormat="1">
      <c r="A1042" s="207"/>
      <c r="B1042" s="208" t="s">
        <v>2385</v>
      </c>
      <c r="C1042" s="227" t="s">
        <v>2306</v>
      </c>
      <c r="D1042" s="227"/>
      <c r="E1042" s="227"/>
      <c r="F1042" s="227"/>
      <c r="G1042" s="227" t="s">
        <v>2237</v>
      </c>
      <c r="H1042" s="207">
        <v>305</v>
      </c>
      <c r="I1042" s="207"/>
      <c r="J1042" s="207"/>
      <c r="K1042" s="228">
        <f>H1003*4+H1005*4+H1011*2+H1025*3+H1030*3+H1038*3+H1040*3+H1010*3</f>
        <v>305</v>
      </c>
    </row>
    <row r="1043" spans="1:11" s="206" customFormat="1">
      <c r="A1043" s="204"/>
      <c r="B1043" s="208" t="s">
        <v>2392</v>
      </c>
      <c r="C1043" s="215" t="s">
        <v>2307</v>
      </c>
      <c r="D1043" s="215" t="s">
        <v>2308</v>
      </c>
      <c r="E1043" s="215" t="s">
        <v>2309</v>
      </c>
      <c r="F1043" s="215" t="s">
        <v>2310</v>
      </c>
      <c r="G1043" s="215" t="s">
        <v>1550</v>
      </c>
      <c r="H1043" s="210">
        <f>H1042</f>
        <v>305</v>
      </c>
      <c r="I1043" s="204"/>
      <c r="J1043" s="204" t="s">
        <v>2239</v>
      </c>
      <c r="K1043" s="220"/>
    </row>
    <row r="1044" spans="1:11" s="206" customFormat="1">
      <c r="A1044" s="204"/>
      <c r="B1044" s="208" t="s">
        <v>2393</v>
      </c>
      <c r="C1044" s="215" t="s">
        <v>2311</v>
      </c>
      <c r="D1044" s="215" t="s">
        <v>2338</v>
      </c>
      <c r="E1044" s="215" t="s">
        <v>2339</v>
      </c>
      <c r="F1044" s="215" t="s">
        <v>2310</v>
      </c>
      <c r="G1044" s="215" t="s">
        <v>1550</v>
      </c>
      <c r="H1044" s="210">
        <f>H1042</f>
        <v>305</v>
      </c>
      <c r="I1044" s="204"/>
      <c r="J1044" s="204" t="s">
        <v>2239</v>
      </c>
      <c r="K1044" s="230"/>
    </row>
    <row r="1045" spans="1:11" s="209" customFormat="1">
      <c r="A1045" s="207"/>
      <c r="B1045" s="208" t="s">
        <v>2386</v>
      </c>
      <c r="C1045" s="227" t="s">
        <v>2312</v>
      </c>
      <c r="D1045" s="227"/>
      <c r="E1045" s="227"/>
      <c r="F1045" s="227"/>
      <c r="G1045" s="227" t="s">
        <v>2237</v>
      </c>
      <c r="H1045" s="207">
        <f>K1045</f>
        <v>1000</v>
      </c>
      <c r="I1045" s="207"/>
      <c r="J1045" s="207"/>
      <c r="K1045" s="229">
        <f>H1028*4</f>
        <v>1000</v>
      </c>
    </row>
    <row r="1046" spans="1:11" s="206" customFormat="1">
      <c r="A1046" s="204"/>
      <c r="B1046" s="208" t="s">
        <v>2394</v>
      </c>
      <c r="C1046" s="215" t="s">
        <v>2313</v>
      </c>
      <c r="D1046" s="215" t="s">
        <v>2314</v>
      </c>
      <c r="E1046" s="215" t="s">
        <v>2315</v>
      </c>
      <c r="F1046" s="215" t="s">
        <v>2310</v>
      </c>
      <c r="G1046" s="215" t="s">
        <v>1550</v>
      </c>
      <c r="H1046" s="210">
        <f>H1045</f>
        <v>1000</v>
      </c>
      <c r="I1046" s="204"/>
      <c r="J1046" s="204" t="s">
        <v>2239</v>
      </c>
    </row>
    <row r="1047" spans="1:11" s="206" customFormat="1">
      <c r="A1047" s="204"/>
      <c r="B1047" s="208" t="s">
        <v>2395</v>
      </c>
      <c r="C1047" s="215" t="s">
        <v>2311</v>
      </c>
      <c r="D1047" s="215" t="s">
        <v>2338</v>
      </c>
      <c r="E1047" s="215" t="s">
        <v>2339</v>
      </c>
      <c r="F1047" s="215" t="s">
        <v>2310</v>
      </c>
      <c r="G1047" s="215" t="s">
        <v>1550</v>
      </c>
      <c r="H1047" s="210">
        <f>H1045</f>
        <v>1000</v>
      </c>
      <c r="I1047" s="204"/>
      <c r="J1047" s="204" t="s">
        <v>2239</v>
      </c>
    </row>
    <row r="1048" spans="1:11" s="206" customFormat="1">
      <c r="A1048" s="204"/>
      <c r="B1048" s="205" t="s">
        <v>2387</v>
      </c>
      <c r="C1048" s="215" t="s">
        <v>2319</v>
      </c>
      <c r="D1048" s="215" t="s">
        <v>2320</v>
      </c>
      <c r="E1048" s="215"/>
      <c r="F1048" s="215" t="s">
        <v>2318</v>
      </c>
      <c r="G1048" s="215" t="s">
        <v>2321</v>
      </c>
      <c r="H1048" s="204">
        <v>6</v>
      </c>
      <c r="I1048" s="204"/>
      <c r="J1048" s="204" t="s">
        <v>2322</v>
      </c>
    </row>
    <row r="1049" spans="1:11" s="206" customFormat="1">
      <c r="A1049" s="204"/>
      <c r="B1049" s="205" t="s">
        <v>2396</v>
      </c>
      <c r="C1049" s="215" t="s">
        <v>2316</v>
      </c>
      <c r="D1049" s="215" t="s">
        <v>2317</v>
      </c>
      <c r="E1049" s="215"/>
      <c r="F1049" s="215" t="s">
        <v>2318</v>
      </c>
      <c r="G1049" s="215" t="s">
        <v>2321</v>
      </c>
      <c r="H1049" s="204">
        <v>16</v>
      </c>
      <c r="I1049" s="204"/>
      <c r="J1049" s="204" t="s">
        <v>2406</v>
      </c>
    </row>
    <row r="1050" spans="1:11" s="206" customFormat="1">
      <c r="A1050" s="204"/>
      <c r="B1050" s="205" t="s">
        <v>2397</v>
      </c>
      <c r="C1050" s="215" t="s">
        <v>2324</v>
      </c>
      <c r="D1050" s="215" t="s">
        <v>2325</v>
      </c>
      <c r="E1050" s="215"/>
      <c r="F1050" s="215" t="s">
        <v>2318</v>
      </c>
      <c r="G1050" s="215" t="s">
        <v>2321</v>
      </c>
      <c r="H1050" s="204">
        <v>6</v>
      </c>
      <c r="I1050" s="204"/>
      <c r="J1050" s="204" t="s">
        <v>2323</v>
      </c>
    </row>
    <row r="1051" spans="1:11">
      <c r="A1051" s="193"/>
    </row>
  </sheetData>
  <autoFilter ref="A1:K1050"/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Q44"/>
  <sheetViews>
    <sheetView topLeftCell="A7" zoomScale="60" zoomScaleNormal="60" workbookViewId="0">
      <selection activeCell="A44" sqref="A44:F44"/>
    </sheetView>
  </sheetViews>
  <sheetFormatPr defaultRowHeight="15"/>
  <cols>
    <col min="1" max="1" width="5" style="277" bestFit="1" customWidth="1"/>
    <col min="2" max="2" width="54" style="277" customWidth="1"/>
    <col min="3" max="3" width="42.140625" style="277" customWidth="1"/>
    <col min="4" max="5" width="8.28515625" style="277" customWidth="1"/>
    <col min="6" max="12" width="9.140625" style="277"/>
    <col min="13" max="13" width="27.5703125" style="277" customWidth="1"/>
    <col min="14" max="16" width="9.140625" style="277"/>
    <col min="17" max="17" width="13.140625" style="277" customWidth="1"/>
    <col min="18" max="16384" width="9.140625" style="277"/>
  </cols>
  <sheetData>
    <row r="1" spans="1:17">
      <c r="A1" s="269"/>
      <c r="B1" s="269"/>
      <c r="C1" s="269"/>
      <c r="D1" s="269"/>
      <c r="E1" s="269"/>
    </row>
    <row r="2" spans="1:17" ht="28.5">
      <c r="A2" s="278" t="s">
        <v>1548</v>
      </c>
      <c r="B2" s="278" t="s">
        <v>1549</v>
      </c>
      <c r="C2" s="278" t="s">
        <v>2449</v>
      </c>
      <c r="D2" s="278" t="s">
        <v>1550</v>
      </c>
      <c r="E2" s="278">
        <v>2</v>
      </c>
      <c r="G2" s="279" t="s">
        <v>2118</v>
      </c>
      <c r="H2" s="279" t="s">
        <v>2119</v>
      </c>
      <c r="I2" s="279" t="s">
        <v>2120</v>
      </c>
      <c r="J2" s="280" t="s">
        <v>2121</v>
      </c>
      <c r="K2" s="280" t="s">
        <v>2122</v>
      </c>
    </row>
    <row r="3" spans="1:17" ht="28.5">
      <c r="A3" s="278" t="s">
        <v>1551</v>
      </c>
      <c r="B3" s="278" t="s">
        <v>1564</v>
      </c>
      <c r="C3" s="278" t="s">
        <v>2449</v>
      </c>
      <c r="D3" s="278" t="s">
        <v>1550</v>
      </c>
      <c r="E3" s="281">
        <f>G5</f>
        <v>25</v>
      </c>
      <c r="G3" s="279">
        <f>спецификация!H5</f>
        <v>25</v>
      </c>
      <c r="H3" s="279">
        <f>спецификация!H7</f>
        <v>25</v>
      </c>
      <c r="I3" s="280">
        <f>спецификация!H9</f>
        <v>10</v>
      </c>
      <c r="J3" s="280">
        <f>спецификация!H10</f>
        <v>10</v>
      </c>
      <c r="K3" s="280">
        <f>спецификация!H11</f>
        <v>2</v>
      </c>
    </row>
    <row r="4" spans="1:17" ht="28.5">
      <c r="A4" s="278" t="s">
        <v>1552</v>
      </c>
      <c r="B4" s="278" t="s">
        <v>1786</v>
      </c>
      <c r="C4" s="278" t="s">
        <v>2450</v>
      </c>
      <c r="D4" s="278" t="s">
        <v>1550</v>
      </c>
      <c r="E4" s="281">
        <f>H5</f>
        <v>25</v>
      </c>
      <c r="G4" s="279"/>
      <c r="H4" s="279"/>
      <c r="I4" s="280"/>
      <c r="J4" s="280"/>
      <c r="K4" s="280"/>
    </row>
    <row r="5" spans="1:17" ht="28.5">
      <c r="A5" s="278" t="s">
        <v>1553</v>
      </c>
      <c r="B5" s="278" t="s">
        <v>1565</v>
      </c>
      <c r="C5" s="278" t="s">
        <v>1558</v>
      </c>
      <c r="D5" s="278" t="s">
        <v>1550</v>
      </c>
      <c r="E5" s="281">
        <f>I5</f>
        <v>10</v>
      </c>
      <c r="G5" s="282">
        <f>SUM(G3:G4)</f>
        <v>25</v>
      </c>
      <c r="H5" s="282">
        <f t="shared" ref="H5:K5" si="0">SUM(H3:H4)</f>
        <v>25</v>
      </c>
      <c r="I5" s="282">
        <f t="shared" si="0"/>
        <v>10</v>
      </c>
      <c r="J5" s="282">
        <f t="shared" si="0"/>
        <v>10</v>
      </c>
      <c r="K5" s="282">
        <f t="shared" si="0"/>
        <v>2</v>
      </c>
      <c r="M5" s="269"/>
    </row>
    <row r="6" spans="1:17" ht="38.25">
      <c r="A6" s="278"/>
      <c r="B6" s="283" t="s">
        <v>2123</v>
      </c>
      <c r="C6" s="284" t="s">
        <v>2124</v>
      </c>
      <c r="D6" s="278" t="s">
        <v>1550</v>
      </c>
      <c r="E6" s="281">
        <f>E2+E3</f>
        <v>27</v>
      </c>
      <c r="G6" s="285"/>
      <c r="H6" s="282"/>
      <c r="I6" s="282"/>
      <c r="J6" s="282"/>
      <c r="K6" s="282"/>
      <c r="M6" s="269"/>
      <c r="N6" s="138" t="s">
        <v>1085</v>
      </c>
      <c r="O6" s="286" t="s">
        <v>11</v>
      </c>
      <c r="P6" s="138" t="s">
        <v>150</v>
      </c>
      <c r="Q6" s="287" t="s">
        <v>1084</v>
      </c>
    </row>
    <row r="7" spans="1:17" ht="28.5">
      <c r="A7" s="278" t="s">
        <v>1554</v>
      </c>
      <c r="B7" s="278" t="s">
        <v>1566</v>
      </c>
      <c r="C7" s="278" t="s">
        <v>1558</v>
      </c>
      <c r="D7" s="278" t="s">
        <v>1550</v>
      </c>
      <c r="E7" s="281">
        <f>J5</f>
        <v>10</v>
      </c>
      <c r="H7" s="143" t="s">
        <v>1561</v>
      </c>
      <c r="I7" s="143" t="s">
        <v>1571</v>
      </c>
      <c r="J7" s="143" t="s">
        <v>1562</v>
      </c>
      <c r="K7" s="143" t="s">
        <v>1563</v>
      </c>
      <c r="M7" s="288" t="str">
        <f>'-3'!J139</f>
        <v>BC5E-4-LSHF</v>
      </c>
      <c r="N7" s="288">
        <f>'-3'!K139</f>
        <v>896</v>
      </c>
      <c r="O7" s="288">
        <f>'-3'!L139</f>
        <v>1461</v>
      </c>
      <c r="P7" s="288">
        <f>'-3'!M139</f>
        <v>6643</v>
      </c>
      <c r="Q7" s="288">
        <f>'-3'!N139</f>
        <v>1410</v>
      </c>
    </row>
    <row r="8" spans="1:17" ht="28.5">
      <c r="A8" s="278" t="s">
        <v>1555</v>
      </c>
      <c r="B8" s="278" t="s">
        <v>1799</v>
      </c>
      <c r="C8" s="278" t="s">
        <v>1558</v>
      </c>
      <c r="D8" s="278" t="s">
        <v>1550</v>
      </c>
      <c r="E8" s="281">
        <f>K5</f>
        <v>2</v>
      </c>
      <c r="H8" s="143">
        <v>1</v>
      </c>
      <c r="I8" s="143"/>
      <c r="J8" s="143"/>
      <c r="K8" s="143"/>
      <c r="M8" s="288" t="str">
        <f>'-3'!J140</f>
        <v>КПСнг(А)-FRHF 1х2х0,75</v>
      </c>
      <c r="N8" s="288">
        <f>'-3'!K140</f>
        <v>105</v>
      </c>
      <c r="O8" s="288">
        <f>'-3'!L140</f>
        <v>164</v>
      </c>
      <c r="P8" s="288">
        <f>'-3'!M140</f>
        <v>428</v>
      </c>
      <c r="Q8" s="288">
        <f>'-3'!N140</f>
        <v>353</v>
      </c>
    </row>
    <row r="9" spans="1:17" ht="28.5">
      <c r="A9" s="278" t="s">
        <v>1556</v>
      </c>
      <c r="B9" s="278" t="s">
        <v>1567</v>
      </c>
      <c r="C9" s="278" t="s">
        <v>2451</v>
      </c>
      <c r="D9" s="278" t="s">
        <v>1550</v>
      </c>
      <c r="E9" s="278">
        <f>'-3'!AB101</f>
        <v>1</v>
      </c>
      <c r="H9" s="143">
        <v>82</v>
      </c>
      <c r="I9" s="143"/>
      <c r="J9" s="143">
        <v>41</v>
      </c>
      <c r="K9" s="143"/>
      <c r="M9" s="288" t="str">
        <f>'-3'!J141</f>
        <v>КПСнг(А)-FRHF 1х2х1,5</v>
      </c>
      <c r="N9" s="288">
        <f>'-3'!K141</f>
        <v>203</v>
      </c>
      <c r="O9" s="288">
        <f>'-3'!L141</f>
        <v>355</v>
      </c>
      <c r="P9" s="288">
        <f>'-3'!M141</f>
        <v>1842</v>
      </c>
      <c r="Q9" s="288">
        <f>'-3'!N141</f>
        <v>310</v>
      </c>
    </row>
    <row r="10" spans="1:17" ht="28.5">
      <c r="A10" s="278" t="s">
        <v>1557</v>
      </c>
      <c r="B10" s="278" t="s">
        <v>1568</v>
      </c>
      <c r="C10" s="278" t="s">
        <v>1558</v>
      </c>
      <c r="D10" s="278" t="s">
        <v>1550</v>
      </c>
      <c r="E10" s="281">
        <f>H12</f>
        <v>89</v>
      </c>
      <c r="H10" s="143">
        <v>2</v>
      </c>
      <c r="I10" s="143">
        <v>1</v>
      </c>
      <c r="J10" s="143">
        <v>1</v>
      </c>
      <c r="K10" s="143"/>
      <c r="M10" s="288" t="str">
        <f>'-3'!J142</f>
        <v>ТехноКИПнг(А)-FRHF 2×2×0,6</v>
      </c>
      <c r="N10" s="288">
        <f>'-3'!K142</f>
        <v>0</v>
      </c>
      <c r="O10" s="288">
        <f>'-3'!L142</f>
        <v>0</v>
      </c>
      <c r="P10" s="288">
        <f>'-3'!M142</f>
        <v>0</v>
      </c>
      <c r="Q10" s="288">
        <f>'-3'!N142</f>
        <v>50</v>
      </c>
    </row>
    <row r="11" spans="1:17" ht="42.75">
      <c r="A11" s="278" t="s">
        <v>1559</v>
      </c>
      <c r="B11" s="278" t="s">
        <v>1570</v>
      </c>
      <c r="C11" s="278" t="s">
        <v>1558</v>
      </c>
      <c r="D11" s="278" t="s">
        <v>1550</v>
      </c>
      <c r="E11" s="281">
        <f>I12</f>
        <v>1</v>
      </c>
      <c r="H11" s="143">
        <v>4</v>
      </c>
      <c r="I11" s="143"/>
      <c r="J11" s="143"/>
      <c r="K11" s="143"/>
    </row>
    <row r="12" spans="1:17" ht="28.5">
      <c r="A12" s="278" t="s">
        <v>1560</v>
      </c>
      <c r="B12" s="278" t="s">
        <v>1569</v>
      </c>
      <c r="C12" s="278" t="s">
        <v>1558</v>
      </c>
      <c r="D12" s="278" t="s">
        <v>1550</v>
      </c>
      <c r="E12" s="281">
        <f>J12</f>
        <v>42</v>
      </c>
      <c r="H12" s="289">
        <f>SUM(H8:H11)</f>
        <v>89</v>
      </c>
      <c r="I12" s="290">
        <f>SUM(I8:I11)</f>
        <v>1</v>
      </c>
      <c r="J12" s="290">
        <f t="shared" ref="J12:K12" si="1">SUM(J8:J11)</f>
        <v>42</v>
      </c>
      <c r="K12" s="290">
        <f t="shared" si="1"/>
        <v>0</v>
      </c>
    </row>
    <row r="13" spans="1:17" s="291" customFormat="1" ht="14.25">
      <c r="A13" s="148"/>
      <c r="B13" s="148" t="s">
        <v>1795</v>
      </c>
      <c r="C13" s="140" t="s">
        <v>2453</v>
      </c>
      <c r="D13" s="148" t="s">
        <v>1550</v>
      </c>
      <c r="E13" s="148">
        <f>H8</f>
        <v>1</v>
      </c>
    </row>
    <row r="14" spans="1:17" s="291" customFormat="1" ht="14.25">
      <c r="A14" s="148"/>
      <c r="B14" s="148" t="s">
        <v>1797</v>
      </c>
      <c r="C14" s="140" t="s">
        <v>2453</v>
      </c>
      <c r="D14" s="148" t="s">
        <v>1550</v>
      </c>
      <c r="E14" s="148">
        <f>SUM(J9:J10)</f>
        <v>42</v>
      </c>
    </row>
    <row r="15" spans="1:17" s="291" customFormat="1" ht="14.25">
      <c r="A15" s="148"/>
      <c r="B15" s="148" t="s">
        <v>1798</v>
      </c>
      <c r="C15" s="140" t="s">
        <v>2453</v>
      </c>
      <c r="D15" s="148" t="s">
        <v>1550</v>
      </c>
      <c r="E15" s="148">
        <f>H11</f>
        <v>4</v>
      </c>
    </row>
    <row r="16" spans="1:17" s="296" customFormat="1" ht="25.5">
      <c r="A16" s="292"/>
      <c r="B16" s="293" t="s">
        <v>1572</v>
      </c>
      <c r="C16" s="294" t="s">
        <v>1576</v>
      </c>
      <c r="D16" s="292"/>
      <c r="E16" s="295">
        <f>N7</f>
        <v>896</v>
      </c>
    </row>
    <row r="17" spans="1:17" s="296" customFormat="1" ht="45">
      <c r="A17" s="292"/>
      <c r="B17" s="292"/>
      <c r="C17" s="294" t="s">
        <v>1577</v>
      </c>
      <c r="D17" s="292"/>
      <c r="E17" s="297">
        <f>O7-E18-E19</f>
        <v>933</v>
      </c>
      <c r="F17" s="292"/>
      <c r="H17" s="357"/>
      <c r="M17" s="147" t="s">
        <v>1590</v>
      </c>
      <c r="N17" s="298" t="s">
        <v>1581</v>
      </c>
      <c r="O17" s="298" t="s">
        <v>1582</v>
      </c>
      <c r="P17" s="298" t="s">
        <v>1583</v>
      </c>
      <c r="Q17" s="298" t="s">
        <v>1584</v>
      </c>
    </row>
    <row r="18" spans="1:17" s="296" customFormat="1">
      <c r="A18" s="292"/>
      <c r="B18" s="292"/>
      <c r="C18" s="294" t="s">
        <v>1573</v>
      </c>
      <c r="D18" s="292"/>
      <c r="E18" s="299">
        <f>N23*O23*P23*Q23+Q23*O23</f>
        <v>432</v>
      </c>
      <c r="H18" s="357"/>
      <c r="M18" s="147" t="s">
        <v>1589</v>
      </c>
      <c r="N18" s="147">
        <v>7</v>
      </c>
      <c r="O18" s="147">
        <v>4</v>
      </c>
      <c r="P18" s="147">
        <v>1</v>
      </c>
      <c r="Q18" s="147">
        <v>3</v>
      </c>
    </row>
    <row r="19" spans="1:17" s="296" customFormat="1" ht="25.5">
      <c r="A19" s="292"/>
      <c r="B19" s="292"/>
      <c r="C19" s="294" t="s">
        <v>2439</v>
      </c>
      <c r="D19" s="292"/>
      <c r="E19" s="299">
        <f>N18*O18*P18*Q18+Q18*O18</f>
        <v>96</v>
      </c>
      <c r="H19" s="357"/>
      <c r="M19" s="147" t="s">
        <v>20</v>
      </c>
      <c r="N19" s="147">
        <v>7</v>
      </c>
      <c r="O19" s="147">
        <v>1</v>
      </c>
      <c r="P19" s="147">
        <v>1</v>
      </c>
      <c r="Q19" s="147">
        <v>3</v>
      </c>
    </row>
    <row r="20" spans="1:17" s="296" customFormat="1" ht="25.5">
      <c r="A20" s="292"/>
      <c r="B20" s="292"/>
      <c r="C20" s="294" t="s">
        <v>2440</v>
      </c>
      <c r="D20" s="292"/>
      <c r="E20" s="297">
        <f>P7</f>
        <v>6643</v>
      </c>
      <c r="M20" s="147" t="s">
        <v>1080</v>
      </c>
      <c r="N20" s="147">
        <v>7</v>
      </c>
      <c r="O20" s="147">
        <v>1</v>
      </c>
      <c r="P20" s="147">
        <v>1</v>
      </c>
      <c r="Q20" s="147">
        <v>3</v>
      </c>
    </row>
    <row r="21" spans="1:17" s="296" customFormat="1" ht="25.5">
      <c r="A21" s="292"/>
      <c r="B21" s="292"/>
      <c r="C21" s="294" t="s">
        <v>2441</v>
      </c>
      <c r="D21" s="292"/>
      <c r="E21" s="297">
        <f>Q7</f>
        <v>1410</v>
      </c>
      <c r="M21" s="300"/>
      <c r="N21" s="300"/>
      <c r="O21" s="300"/>
      <c r="P21" s="300"/>
      <c r="Q21" s="300"/>
    </row>
    <row r="22" spans="1:17" s="304" customFormat="1" ht="45">
      <c r="A22" s="301"/>
      <c r="B22" s="301" t="s">
        <v>1574</v>
      </c>
      <c r="C22" s="302" t="s">
        <v>2442</v>
      </c>
      <c r="D22" s="301"/>
      <c r="E22" s="303">
        <f>N8</f>
        <v>105</v>
      </c>
      <c r="M22" s="147" t="s">
        <v>1585</v>
      </c>
      <c r="N22" s="298" t="s">
        <v>1581</v>
      </c>
      <c r="O22" s="298" t="s">
        <v>1582</v>
      </c>
      <c r="P22" s="298" t="s">
        <v>1583</v>
      </c>
      <c r="Q22" s="298" t="s">
        <v>1584</v>
      </c>
    </row>
    <row r="23" spans="1:17" s="304" customFormat="1" ht="25.5">
      <c r="A23" s="301"/>
      <c r="B23" s="301"/>
      <c r="C23" s="302" t="s">
        <v>2443</v>
      </c>
      <c r="D23" s="301"/>
      <c r="E23" s="299">
        <f>O8-E24-E25</f>
        <v>20</v>
      </c>
      <c r="H23" s="358"/>
      <c r="M23" s="147" t="s">
        <v>1588</v>
      </c>
      <c r="N23" s="147">
        <v>7</v>
      </c>
      <c r="O23" s="147">
        <v>18</v>
      </c>
      <c r="P23" s="147">
        <v>1</v>
      </c>
      <c r="Q23" s="147">
        <v>3</v>
      </c>
    </row>
    <row r="24" spans="1:17" s="304" customFormat="1" ht="25.5">
      <c r="A24" s="301"/>
      <c r="B24" s="301"/>
      <c r="C24" s="302" t="s">
        <v>2444</v>
      </c>
      <c r="D24" s="301"/>
      <c r="E24" s="299">
        <f>N24*O24*P24*Q24+Q24*O24</f>
        <v>120</v>
      </c>
      <c r="H24" s="358"/>
      <c r="M24" s="147" t="s">
        <v>20</v>
      </c>
      <c r="N24" s="147">
        <v>7</v>
      </c>
      <c r="O24" s="147">
        <v>5</v>
      </c>
      <c r="P24" s="147">
        <v>1</v>
      </c>
      <c r="Q24" s="147">
        <v>3</v>
      </c>
    </row>
    <row r="25" spans="1:17" s="304" customFormat="1" ht="25.5">
      <c r="A25" s="301"/>
      <c r="B25" s="301"/>
      <c r="C25" s="302" t="s">
        <v>2439</v>
      </c>
      <c r="D25" s="301"/>
      <c r="E25" s="299">
        <f>N19*O19*P19*Q19+Q19*O19</f>
        <v>24</v>
      </c>
      <c r="H25" s="358"/>
      <c r="M25" s="147" t="s">
        <v>1080</v>
      </c>
      <c r="N25" s="147">
        <v>7</v>
      </c>
      <c r="O25" s="147">
        <v>2</v>
      </c>
      <c r="P25" s="147">
        <v>1</v>
      </c>
      <c r="Q25" s="147">
        <v>3</v>
      </c>
    </row>
    <row r="26" spans="1:17" s="304" customFormat="1" ht="25.5">
      <c r="A26" s="301"/>
      <c r="B26" s="301"/>
      <c r="C26" s="302" t="s">
        <v>2440</v>
      </c>
      <c r="D26" s="301"/>
      <c r="E26" s="297">
        <f>P8</f>
        <v>428</v>
      </c>
    </row>
    <row r="27" spans="1:17" s="304" customFormat="1" ht="25.5">
      <c r="A27" s="301"/>
      <c r="B27" s="301"/>
      <c r="C27" s="302" t="s">
        <v>2441</v>
      </c>
      <c r="D27" s="301"/>
      <c r="E27" s="297">
        <f>Q8</f>
        <v>353</v>
      </c>
    </row>
    <row r="28" spans="1:17" s="306" customFormat="1" ht="25.5">
      <c r="A28" s="305"/>
      <c r="B28" s="305" t="s">
        <v>1575</v>
      </c>
      <c r="C28" s="141" t="s">
        <v>2442</v>
      </c>
      <c r="D28" s="305"/>
      <c r="E28" s="297">
        <f>N9</f>
        <v>203</v>
      </c>
      <c r="M28" s="307" t="s">
        <v>2226</v>
      </c>
      <c r="N28" s="307"/>
    </row>
    <row r="29" spans="1:17" s="306" customFormat="1" ht="25.5">
      <c r="A29" s="305"/>
      <c r="B29" s="305"/>
      <c r="C29" s="141" t="s">
        <v>2443</v>
      </c>
      <c r="D29" s="305"/>
      <c r="E29" s="299">
        <f>O9-E30-E31</f>
        <v>286</v>
      </c>
      <c r="H29" s="359"/>
    </row>
    <row r="30" spans="1:17" s="306" customFormat="1" ht="25.5">
      <c r="A30" s="305"/>
      <c r="B30" s="305"/>
      <c r="C30" s="141" t="s">
        <v>2444</v>
      </c>
      <c r="D30" s="305"/>
      <c r="E30" s="299">
        <f>N25*O25*P25*Q25+Q25*O25</f>
        <v>48</v>
      </c>
      <c r="H30" s="359"/>
    </row>
    <row r="31" spans="1:17" s="306" customFormat="1" ht="25.5">
      <c r="A31" s="305"/>
      <c r="B31" s="305"/>
      <c r="C31" s="141" t="s">
        <v>2439</v>
      </c>
      <c r="D31" s="305"/>
      <c r="E31" s="299">
        <f>N20*O20*P20*Q20</f>
        <v>21</v>
      </c>
      <c r="F31" s="305"/>
      <c r="H31" s="359"/>
    </row>
    <row r="32" spans="1:17" s="306" customFormat="1" ht="25.5">
      <c r="A32" s="305"/>
      <c r="B32" s="305"/>
      <c r="C32" s="141" t="s">
        <v>2440</v>
      </c>
      <c r="D32" s="305"/>
      <c r="E32" s="297">
        <f>P9</f>
        <v>1842</v>
      </c>
    </row>
    <row r="33" spans="1:6" s="306" customFormat="1" ht="25.5">
      <c r="A33" s="305"/>
      <c r="B33" s="305"/>
      <c r="C33" s="141" t="s">
        <v>2441</v>
      </c>
      <c r="D33" s="305"/>
      <c r="E33" s="297">
        <f>Q9</f>
        <v>310</v>
      </c>
    </row>
    <row r="34" spans="1:6" s="309" customFormat="1" ht="25.5">
      <c r="A34" s="308"/>
      <c r="B34" s="308" t="s">
        <v>1596</v>
      </c>
      <c r="C34" s="286" t="s">
        <v>2440</v>
      </c>
      <c r="D34" s="308"/>
      <c r="E34" s="297">
        <f>P12</f>
        <v>0</v>
      </c>
    </row>
    <row r="35" spans="1:6" s="309" customFormat="1" ht="25.5">
      <c r="A35" s="308"/>
      <c r="B35" s="308"/>
      <c r="C35" s="286" t="s">
        <v>2441</v>
      </c>
      <c r="D35" s="308"/>
      <c r="E35" s="310">
        <f>Q10</f>
        <v>50</v>
      </c>
    </row>
    <row r="36" spans="1:6">
      <c r="A36" s="269"/>
      <c r="B36" s="269" t="s">
        <v>1592</v>
      </c>
      <c r="C36" s="269" t="s">
        <v>2445</v>
      </c>
      <c r="D36" s="269" t="s">
        <v>1550</v>
      </c>
      <c r="E36" s="269">
        <f>спецификация!H30</f>
        <v>48</v>
      </c>
    </row>
    <row r="37" spans="1:6">
      <c r="A37" s="269"/>
      <c r="B37" s="269" t="s">
        <v>1578</v>
      </c>
      <c r="C37" s="269" t="s">
        <v>2446</v>
      </c>
      <c r="D37" s="269" t="s">
        <v>1077</v>
      </c>
      <c r="E37" s="147">
        <f>спецификация!H33</f>
        <v>520</v>
      </c>
    </row>
    <row r="38" spans="1:6">
      <c r="A38" s="269"/>
      <c r="B38" s="269" t="s">
        <v>1579</v>
      </c>
      <c r="C38" s="147" t="s">
        <v>2445</v>
      </c>
      <c r="D38" s="269" t="s">
        <v>1550</v>
      </c>
      <c r="E38" s="269">
        <f>спецификация!H35</f>
        <v>40</v>
      </c>
    </row>
    <row r="39" spans="1:6">
      <c r="A39" s="269"/>
      <c r="B39" s="147" t="s">
        <v>1580</v>
      </c>
      <c r="C39" s="147" t="s">
        <v>2445</v>
      </c>
      <c r="D39" s="269" t="s">
        <v>1550</v>
      </c>
      <c r="E39" s="269">
        <f>спецификация!H44</f>
        <v>100</v>
      </c>
    </row>
    <row r="40" spans="1:6">
      <c r="A40" s="269"/>
      <c r="B40" s="311" t="s">
        <v>1591</v>
      </c>
      <c r="C40" s="269" t="s">
        <v>2447</v>
      </c>
      <c r="D40" s="312" t="s">
        <v>1550</v>
      </c>
      <c r="E40" s="269">
        <v>80</v>
      </c>
    </row>
    <row r="41" spans="1:6">
      <c r="B41" s="143" t="s">
        <v>1788</v>
      </c>
      <c r="C41" s="143" t="s">
        <v>1789</v>
      </c>
      <c r="D41" s="145" t="s">
        <v>1077</v>
      </c>
      <c r="E41" s="145">
        <f>спецификация!H46</f>
        <v>3</v>
      </c>
      <c r="F41" s="313"/>
    </row>
    <row r="42" spans="1:6" ht="42.75">
      <c r="B42" s="148" t="s">
        <v>1790</v>
      </c>
      <c r="C42" s="145" t="s">
        <v>2448</v>
      </c>
      <c r="D42" s="145" t="s">
        <v>1550</v>
      </c>
      <c r="E42" s="145">
        <f>E40</f>
        <v>80</v>
      </c>
      <c r="F42" s="314" t="s">
        <v>1792</v>
      </c>
    </row>
    <row r="43" spans="1:6">
      <c r="B43" s="315" t="s">
        <v>1793</v>
      </c>
      <c r="C43" s="143" t="s">
        <v>2448</v>
      </c>
      <c r="D43" s="145" t="s">
        <v>1550</v>
      </c>
      <c r="E43" s="145">
        <f>E36</f>
        <v>48</v>
      </c>
      <c r="F43" s="313"/>
    </row>
    <row r="44" spans="1:6">
      <c r="B44" s="315" t="s">
        <v>1794</v>
      </c>
      <c r="C44" s="143"/>
      <c r="D44" s="145" t="s">
        <v>1550</v>
      </c>
      <c r="E44" s="316">
        <f>'-3'!B153</f>
        <v>759</v>
      </c>
      <c r="F44" s="313"/>
    </row>
  </sheetData>
  <mergeCells count="3">
    <mergeCell ref="H17:H19"/>
    <mergeCell ref="H23:H25"/>
    <mergeCell ref="H29:H31"/>
  </mergeCells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Q44"/>
  <sheetViews>
    <sheetView topLeftCell="A28" zoomScale="85" zoomScaleNormal="85" workbookViewId="0">
      <selection activeCell="A44" sqref="A44:F44"/>
    </sheetView>
  </sheetViews>
  <sheetFormatPr defaultRowHeight="15"/>
  <cols>
    <col min="1" max="1" width="5" style="277" bestFit="1" customWidth="1"/>
    <col min="2" max="2" width="49.7109375" style="277" customWidth="1"/>
    <col min="3" max="3" width="32.140625" style="277" customWidth="1"/>
    <col min="4" max="5" width="8.28515625" style="277" customWidth="1"/>
    <col min="6" max="12" width="9.140625" style="277"/>
    <col min="13" max="13" width="27.7109375" style="277" customWidth="1"/>
    <col min="14" max="16384" width="9.140625" style="277"/>
  </cols>
  <sheetData>
    <row r="1" spans="1:17">
      <c r="A1" s="269"/>
      <c r="B1" s="269"/>
      <c r="C1" s="269"/>
      <c r="D1" s="269"/>
      <c r="E1" s="269"/>
    </row>
    <row r="2" spans="1:17" ht="28.5">
      <c r="A2" s="278" t="s">
        <v>1548</v>
      </c>
      <c r="B2" s="278" t="s">
        <v>1549</v>
      </c>
      <c r="C2" s="278" t="s">
        <v>2449</v>
      </c>
      <c r="D2" s="278" t="s">
        <v>1550</v>
      </c>
      <c r="E2" s="278">
        <v>2</v>
      </c>
      <c r="G2" s="279" t="s">
        <v>2118</v>
      </c>
      <c r="H2" s="279" t="s">
        <v>2119</v>
      </c>
      <c r="I2" s="279" t="s">
        <v>2120</v>
      </c>
      <c r="J2" s="280" t="s">
        <v>2121</v>
      </c>
      <c r="K2" s="280" t="s">
        <v>2122</v>
      </c>
    </row>
    <row r="3" spans="1:17" ht="28.5">
      <c r="A3" s="278" t="s">
        <v>1551</v>
      </c>
      <c r="B3" s="278" t="s">
        <v>1564</v>
      </c>
      <c r="C3" s="278" t="s">
        <v>2449</v>
      </c>
      <c r="D3" s="278" t="s">
        <v>1550</v>
      </c>
      <c r="E3" s="281">
        <f>G5</f>
        <v>24</v>
      </c>
      <c r="G3" s="279">
        <v>24</v>
      </c>
      <c r="H3" s="279">
        <v>24</v>
      </c>
      <c r="I3" s="280">
        <v>10</v>
      </c>
      <c r="J3" s="280">
        <v>10</v>
      </c>
      <c r="K3" s="280">
        <v>2</v>
      </c>
    </row>
    <row r="4" spans="1:17" ht="28.5">
      <c r="A4" s="278" t="s">
        <v>1552</v>
      </c>
      <c r="B4" s="278" t="s">
        <v>1786</v>
      </c>
      <c r="C4" s="278" t="s">
        <v>2450</v>
      </c>
      <c r="D4" s="278" t="s">
        <v>1550</v>
      </c>
      <c r="E4" s="281">
        <f>H5</f>
        <v>24</v>
      </c>
      <c r="G4" s="279"/>
      <c r="H4" s="279"/>
      <c r="I4" s="280"/>
      <c r="J4" s="280"/>
      <c r="K4" s="280"/>
    </row>
    <row r="5" spans="1:17" ht="28.5">
      <c r="A5" s="278" t="s">
        <v>1553</v>
      </c>
      <c r="B5" s="278" t="s">
        <v>1565</v>
      </c>
      <c r="C5" s="278" t="s">
        <v>1558</v>
      </c>
      <c r="D5" s="278" t="s">
        <v>1550</v>
      </c>
      <c r="E5" s="281">
        <f>I5</f>
        <v>10</v>
      </c>
      <c r="G5" s="282">
        <f>SUM(G3:G4)</f>
        <v>24</v>
      </c>
      <c r="H5" s="282">
        <f t="shared" ref="H5:K5" si="0">SUM(H3:H4)</f>
        <v>24</v>
      </c>
      <c r="I5" s="282">
        <f t="shared" si="0"/>
        <v>10</v>
      </c>
      <c r="J5" s="282">
        <f t="shared" si="0"/>
        <v>10</v>
      </c>
      <c r="K5" s="282">
        <f t="shared" si="0"/>
        <v>2</v>
      </c>
      <c r="M5" s="269"/>
      <c r="N5" s="138"/>
      <c r="O5" s="286"/>
      <c r="P5" s="138"/>
      <c r="Q5" s="287"/>
    </row>
    <row r="6" spans="1:17" ht="38.25">
      <c r="A6" s="278"/>
      <c r="B6" s="283" t="s">
        <v>2123</v>
      </c>
      <c r="C6" s="284" t="s">
        <v>2124</v>
      </c>
      <c r="D6" s="278" t="s">
        <v>1550</v>
      </c>
      <c r="E6" s="281">
        <f>E2+E3</f>
        <v>26</v>
      </c>
      <c r="G6" s="285"/>
      <c r="H6" s="282"/>
      <c r="I6" s="282"/>
      <c r="J6" s="282"/>
      <c r="K6" s="282"/>
      <c r="M6" s="269"/>
      <c r="N6" s="138" t="s">
        <v>1085</v>
      </c>
      <c r="O6" s="286" t="s">
        <v>11</v>
      </c>
      <c r="P6" s="138" t="s">
        <v>150</v>
      </c>
      <c r="Q6" s="287" t="s">
        <v>1084</v>
      </c>
    </row>
    <row r="7" spans="1:17" ht="28.5">
      <c r="A7" s="278" t="s">
        <v>1554</v>
      </c>
      <c r="B7" s="278" t="s">
        <v>1566</v>
      </c>
      <c r="C7" s="278" t="s">
        <v>1558</v>
      </c>
      <c r="D7" s="278" t="s">
        <v>1550</v>
      </c>
      <c r="E7" s="281">
        <f>J5</f>
        <v>10</v>
      </c>
      <c r="H7" s="143" t="s">
        <v>1561</v>
      </c>
      <c r="I7" s="143" t="s">
        <v>1571</v>
      </c>
      <c r="J7" s="143" t="s">
        <v>1562</v>
      </c>
      <c r="K7" s="143" t="s">
        <v>1563</v>
      </c>
      <c r="M7" s="269" t="str">
        <f>'-2'!J135</f>
        <v>BC5E-4-LSHF</v>
      </c>
      <c r="N7" s="269">
        <f>'-2'!K135</f>
        <v>868</v>
      </c>
      <c r="O7" s="269">
        <f>'-2'!L135</f>
        <v>1127</v>
      </c>
      <c r="P7" s="269">
        <f>'-2'!M135</f>
        <v>9258</v>
      </c>
      <c r="Q7" s="269">
        <f>'-2'!N135</f>
        <v>1372</v>
      </c>
    </row>
    <row r="8" spans="1:17" ht="28.5">
      <c r="A8" s="278" t="s">
        <v>1555</v>
      </c>
      <c r="B8" s="278" t="s">
        <v>1799</v>
      </c>
      <c r="C8" s="278" t="s">
        <v>1558</v>
      </c>
      <c r="D8" s="278" t="s">
        <v>1550</v>
      </c>
      <c r="E8" s="281">
        <f>K5</f>
        <v>2</v>
      </c>
      <c r="H8" s="143">
        <v>1</v>
      </c>
      <c r="I8" s="143"/>
      <c r="J8" s="143"/>
      <c r="K8" s="143"/>
      <c r="M8" s="269" t="str">
        <f>'-2'!J136</f>
        <v>КПСнг(А)-FRHF 1х2х0,75</v>
      </c>
      <c r="N8" s="269">
        <f>'-2'!K136</f>
        <v>77</v>
      </c>
      <c r="O8" s="269">
        <f>'-2'!L136</f>
        <v>148</v>
      </c>
      <c r="P8" s="269">
        <f>'-2'!M136</f>
        <v>349</v>
      </c>
      <c r="Q8" s="269">
        <f>'-2'!N136</f>
        <v>361</v>
      </c>
    </row>
    <row r="9" spans="1:17" ht="28.5">
      <c r="A9" s="278" t="s">
        <v>1556</v>
      </c>
      <c r="B9" s="278" t="s">
        <v>1567</v>
      </c>
      <c r="C9" s="278" t="s">
        <v>2451</v>
      </c>
      <c r="D9" s="278" t="s">
        <v>1550</v>
      </c>
      <c r="E9" s="278">
        <f>'-2'!AB99</f>
        <v>28</v>
      </c>
      <c r="H9" s="143">
        <v>80</v>
      </c>
      <c r="I9" s="143"/>
      <c r="J9" s="143">
        <v>40</v>
      </c>
      <c r="K9" s="143"/>
      <c r="M9" s="269" t="str">
        <f>'-2'!J137</f>
        <v>КПСнг(А)-FRHF 1х2х1,5</v>
      </c>
      <c r="N9" s="269">
        <f>'-2'!K137</f>
        <v>224</v>
      </c>
      <c r="O9" s="269">
        <f>'-2'!L137</f>
        <v>256</v>
      </c>
      <c r="P9" s="269">
        <f>'-2'!M137</f>
        <v>2805</v>
      </c>
      <c r="Q9" s="269">
        <f>'-2'!N137</f>
        <v>320</v>
      </c>
    </row>
    <row r="10" spans="1:17" ht="28.5">
      <c r="A10" s="278" t="s">
        <v>1557</v>
      </c>
      <c r="B10" s="278" t="s">
        <v>1568</v>
      </c>
      <c r="C10" s="278" t="s">
        <v>1558</v>
      </c>
      <c r="D10" s="278" t="s">
        <v>1550</v>
      </c>
      <c r="E10" s="281">
        <f>H12</f>
        <v>87</v>
      </c>
      <c r="H10" s="143">
        <v>2</v>
      </c>
      <c r="I10" s="143">
        <v>1</v>
      </c>
      <c r="J10" s="143">
        <v>1</v>
      </c>
      <c r="K10" s="143"/>
      <c r="M10" s="269" t="str">
        <f>'-2'!J138</f>
        <v>ТехноКИПнг(А)-FRHF 2×2×0,6</v>
      </c>
      <c r="N10" s="269">
        <f>'-2'!K138</f>
        <v>0</v>
      </c>
      <c r="O10" s="269">
        <f>'-2'!L138</f>
        <v>0</v>
      </c>
      <c r="P10" s="269">
        <f>'-2'!M138</f>
        <v>0</v>
      </c>
      <c r="Q10" s="269">
        <f>'-2'!N138</f>
        <v>50</v>
      </c>
    </row>
    <row r="11" spans="1:17" ht="42.75">
      <c r="A11" s="278" t="s">
        <v>1559</v>
      </c>
      <c r="B11" s="278" t="s">
        <v>1570</v>
      </c>
      <c r="C11" s="278" t="s">
        <v>1558</v>
      </c>
      <c r="D11" s="278" t="s">
        <v>1550</v>
      </c>
      <c r="E11" s="281">
        <f>I12</f>
        <v>1</v>
      </c>
      <c r="H11" s="143">
        <v>4</v>
      </c>
      <c r="I11" s="143"/>
      <c r="J11" s="143"/>
      <c r="K11" s="143"/>
      <c r="M11" s="269"/>
      <c r="N11" s="269"/>
      <c r="O11" s="269"/>
      <c r="P11" s="269"/>
      <c r="Q11" s="269"/>
    </row>
    <row r="12" spans="1:17" ht="28.5">
      <c r="A12" s="278" t="s">
        <v>1560</v>
      </c>
      <c r="B12" s="278" t="s">
        <v>1569</v>
      </c>
      <c r="C12" s="278" t="s">
        <v>1558</v>
      </c>
      <c r="D12" s="278" t="s">
        <v>1550</v>
      </c>
      <c r="E12" s="281">
        <f>J12</f>
        <v>41</v>
      </c>
      <c r="H12" s="289">
        <f>SUM(H8:H11)</f>
        <v>87</v>
      </c>
      <c r="I12" s="290">
        <f>SUM(I8:I11)</f>
        <v>1</v>
      </c>
      <c r="J12" s="290">
        <f t="shared" ref="J12:K12" si="1">SUM(J8:J11)</f>
        <v>41</v>
      </c>
      <c r="K12" s="290">
        <f t="shared" si="1"/>
        <v>0</v>
      </c>
      <c r="M12" s="269"/>
      <c r="N12" s="269"/>
      <c r="O12" s="269"/>
      <c r="P12" s="269"/>
      <c r="Q12" s="269"/>
    </row>
    <row r="13" spans="1:17">
      <c r="A13" s="278"/>
      <c r="B13" s="148" t="s">
        <v>1795</v>
      </c>
      <c r="C13" s="140" t="s">
        <v>2453</v>
      </c>
      <c r="D13" s="148" t="s">
        <v>1550</v>
      </c>
      <c r="E13" s="148">
        <f>H8</f>
        <v>1</v>
      </c>
      <c r="H13" s="291"/>
      <c r="I13" s="291"/>
      <c r="J13" s="291"/>
      <c r="K13" s="291"/>
    </row>
    <row r="14" spans="1:17">
      <c r="A14" s="278"/>
      <c r="B14" s="148" t="s">
        <v>1797</v>
      </c>
      <c r="C14" s="140" t="s">
        <v>2453</v>
      </c>
      <c r="D14" s="148" t="s">
        <v>1550</v>
      </c>
      <c r="E14" s="148">
        <f>SUM(J9:J10)</f>
        <v>41</v>
      </c>
      <c r="H14" s="291"/>
      <c r="I14" s="291"/>
      <c r="J14" s="291"/>
      <c r="K14" s="291"/>
    </row>
    <row r="15" spans="1:17">
      <c r="A15" s="278"/>
      <c r="B15" s="148" t="s">
        <v>1798</v>
      </c>
      <c r="C15" s="140" t="s">
        <v>2453</v>
      </c>
      <c r="D15" s="148" t="s">
        <v>1550</v>
      </c>
      <c r="E15" s="148">
        <f>H11</f>
        <v>4</v>
      </c>
      <c r="H15" s="291"/>
      <c r="I15" s="291"/>
      <c r="J15" s="291"/>
      <c r="K15" s="291"/>
    </row>
    <row r="16" spans="1:17" s="296" customFormat="1" ht="25.5">
      <c r="A16" s="292"/>
      <c r="B16" s="293" t="s">
        <v>1572</v>
      </c>
      <c r="C16" s="294" t="s">
        <v>2452</v>
      </c>
      <c r="D16" s="292"/>
      <c r="E16" s="303">
        <f>N7</f>
        <v>868</v>
      </c>
    </row>
    <row r="17" spans="1:17" s="296" customFormat="1" ht="60">
      <c r="A17" s="292"/>
      <c r="B17" s="292"/>
      <c r="C17" s="294" t="s">
        <v>2454</v>
      </c>
      <c r="D17" s="292"/>
      <c r="E17" s="297">
        <f>O7-E18-E19</f>
        <v>719</v>
      </c>
      <c r="F17" s="292"/>
      <c r="H17" s="357"/>
      <c r="M17" s="147" t="s">
        <v>1590</v>
      </c>
      <c r="N17" s="298" t="s">
        <v>1581</v>
      </c>
      <c r="O17" s="298" t="s">
        <v>1582</v>
      </c>
      <c r="P17" s="298" t="s">
        <v>1583</v>
      </c>
      <c r="Q17" s="298" t="s">
        <v>1584</v>
      </c>
    </row>
    <row r="18" spans="1:17" s="296" customFormat="1" ht="25.5">
      <c r="A18" s="292"/>
      <c r="B18" s="292"/>
      <c r="C18" s="294" t="s">
        <v>2455</v>
      </c>
      <c r="D18" s="292"/>
      <c r="E18" s="299">
        <f>N23*O23*P23*Q23+Q23*O23</f>
        <v>312</v>
      </c>
      <c r="H18" s="357"/>
      <c r="M18" s="147" t="s">
        <v>1589</v>
      </c>
      <c r="N18" s="147">
        <v>7</v>
      </c>
      <c r="O18" s="147">
        <v>4</v>
      </c>
      <c r="P18" s="147">
        <v>1</v>
      </c>
      <c r="Q18" s="147">
        <v>3</v>
      </c>
    </row>
    <row r="19" spans="1:17" s="296" customFormat="1" ht="25.5">
      <c r="A19" s="292"/>
      <c r="B19" s="292"/>
      <c r="C19" s="294" t="s">
        <v>2456</v>
      </c>
      <c r="D19" s="292"/>
      <c r="E19" s="299">
        <f>N18*O18*P18*Q18+Q18*O18</f>
        <v>96</v>
      </c>
      <c r="H19" s="357"/>
      <c r="M19" s="147" t="s">
        <v>20</v>
      </c>
      <c r="N19" s="147">
        <v>7</v>
      </c>
      <c r="O19" s="147">
        <v>2</v>
      </c>
      <c r="P19" s="147">
        <v>1</v>
      </c>
      <c r="Q19" s="147">
        <v>3</v>
      </c>
    </row>
    <row r="20" spans="1:17" s="296" customFormat="1" ht="25.5">
      <c r="A20" s="292"/>
      <c r="B20" s="292"/>
      <c r="C20" s="294" t="s">
        <v>2457</v>
      </c>
      <c r="D20" s="292"/>
      <c r="E20" s="297">
        <f>P7</f>
        <v>9258</v>
      </c>
      <c r="M20" s="147" t="s">
        <v>1080</v>
      </c>
      <c r="N20" s="147">
        <v>7</v>
      </c>
      <c r="O20" s="147">
        <v>0</v>
      </c>
      <c r="P20" s="147">
        <v>1</v>
      </c>
      <c r="Q20" s="147">
        <v>3</v>
      </c>
    </row>
    <row r="21" spans="1:17" s="296" customFormat="1" ht="25.5">
      <c r="A21" s="292"/>
      <c r="B21" s="292"/>
      <c r="C21" s="294" t="s">
        <v>2458</v>
      </c>
      <c r="D21" s="292"/>
      <c r="E21" s="297">
        <f>Q7</f>
        <v>1372</v>
      </c>
      <c r="M21" s="300"/>
      <c r="N21" s="300"/>
      <c r="O21" s="300"/>
      <c r="P21" s="300"/>
      <c r="Q21" s="300"/>
    </row>
    <row r="22" spans="1:17" s="304" customFormat="1" ht="60">
      <c r="A22" s="301"/>
      <c r="B22" s="301" t="s">
        <v>1574</v>
      </c>
      <c r="C22" s="302" t="s">
        <v>2452</v>
      </c>
      <c r="D22" s="301"/>
      <c r="E22" s="303">
        <f>N8</f>
        <v>77</v>
      </c>
      <c r="M22" s="147" t="s">
        <v>1585</v>
      </c>
      <c r="N22" s="298" t="s">
        <v>1581</v>
      </c>
      <c r="O22" s="298" t="s">
        <v>1582</v>
      </c>
      <c r="P22" s="298" t="s">
        <v>1583</v>
      </c>
      <c r="Q22" s="298" t="s">
        <v>1584</v>
      </c>
    </row>
    <row r="23" spans="1:17" s="304" customFormat="1" ht="25.5">
      <c r="A23" s="301"/>
      <c r="B23" s="301"/>
      <c r="C23" s="302" t="s">
        <v>2454</v>
      </c>
      <c r="D23" s="301"/>
      <c r="E23" s="299">
        <f>O8-E24-E25</f>
        <v>4</v>
      </c>
      <c r="H23" s="358"/>
      <c r="M23" s="147" t="s">
        <v>1588</v>
      </c>
      <c r="N23" s="147">
        <v>7</v>
      </c>
      <c r="O23" s="147">
        <v>13</v>
      </c>
      <c r="P23" s="147">
        <v>1</v>
      </c>
      <c r="Q23" s="147">
        <v>3</v>
      </c>
    </row>
    <row r="24" spans="1:17" s="304" customFormat="1" ht="25.5">
      <c r="A24" s="301"/>
      <c r="B24" s="301"/>
      <c r="C24" s="302" t="s">
        <v>2455</v>
      </c>
      <c r="D24" s="301"/>
      <c r="E24" s="299">
        <f>N24*O24*P24*Q24+Q24*O24</f>
        <v>96</v>
      </c>
      <c r="H24" s="358"/>
      <c r="M24" s="147" t="s">
        <v>20</v>
      </c>
      <c r="N24" s="147">
        <v>7</v>
      </c>
      <c r="O24" s="147">
        <v>4</v>
      </c>
      <c r="P24" s="147">
        <v>1</v>
      </c>
      <c r="Q24" s="147">
        <v>3</v>
      </c>
    </row>
    <row r="25" spans="1:17" s="304" customFormat="1" ht="25.5">
      <c r="A25" s="301"/>
      <c r="B25" s="301"/>
      <c r="C25" s="302" t="s">
        <v>2459</v>
      </c>
      <c r="D25" s="301"/>
      <c r="E25" s="299">
        <f>N19*O19*P19*Q19+Q19*O19</f>
        <v>48</v>
      </c>
      <c r="H25" s="358"/>
      <c r="M25" s="147" t="s">
        <v>1080</v>
      </c>
      <c r="N25" s="147">
        <v>7</v>
      </c>
      <c r="O25" s="147">
        <v>1</v>
      </c>
      <c r="P25" s="147">
        <v>1</v>
      </c>
      <c r="Q25" s="147">
        <v>3</v>
      </c>
    </row>
    <row r="26" spans="1:17" s="304" customFormat="1" ht="25.5">
      <c r="A26" s="301"/>
      <c r="B26" s="301"/>
      <c r="C26" s="302" t="s">
        <v>2457</v>
      </c>
      <c r="D26" s="301"/>
      <c r="E26" s="297">
        <f>P8</f>
        <v>349</v>
      </c>
    </row>
    <row r="27" spans="1:17" s="304" customFormat="1" ht="25.5">
      <c r="A27" s="301"/>
      <c r="B27" s="301"/>
      <c r="C27" s="302" t="s">
        <v>2458</v>
      </c>
      <c r="D27" s="301"/>
      <c r="E27" s="297">
        <f>Q8</f>
        <v>361</v>
      </c>
    </row>
    <row r="28" spans="1:17" s="306" customFormat="1" ht="25.5">
      <c r="A28" s="305"/>
      <c r="B28" s="305" t="s">
        <v>1575</v>
      </c>
      <c r="C28" s="141" t="s">
        <v>2452</v>
      </c>
      <c r="D28" s="305"/>
      <c r="E28" s="297">
        <f>N9</f>
        <v>224</v>
      </c>
    </row>
    <row r="29" spans="1:17" s="306" customFormat="1" ht="25.5">
      <c r="A29" s="305"/>
      <c r="B29" s="305"/>
      <c r="C29" s="141" t="s">
        <v>2454</v>
      </c>
      <c r="D29" s="305"/>
      <c r="E29" s="299">
        <f>O9-E30-E31</f>
        <v>232</v>
      </c>
      <c r="H29" s="359"/>
    </row>
    <row r="30" spans="1:17" s="306" customFormat="1" ht="25.5">
      <c r="A30" s="305"/>
      <c r="B30" s="305"/>
      <c r="C30" s="141" t="s">
        <v>2455</v>
      </c>
      <c r="D30" s="305"/>
      <c r="E30" s="299">
        <f>N25*O25*P25*Q25+Q25*O25</f>
        <v>24</v>
      </c>
      <c r="H30" s="359"/>
    </row>
    <row r="31" spans="1:17" s="306" customFormat="1" ht="25.5">
      <c r="A31" s="305"/>
      <c r="B31" s="305"/>
      <c r="C31" s="141" t="s">
        <v>2459</v>
      </c>
      <c r="D31" s="305"/>
      <c r="E31" s="299">
        <f>N20*O20*P20*Q20</f>
        <v>0</v>
      </c>
      <c r="F31" s="305"/>
      <c r="H31" s="359"/>
    </row>
    <row r="32" spans="1:17" s="306" customFormat="1" ht="25.5">
      <c r="A32" s="305"/>
      <c r="B32" s="305"/>
      <c r="C32" s="141" t="s">
        <v>2457</v>
      </c>
      <c r="D32" s="305"/>
      <c r="E32" s="297">
        <f>P9</f>
        <v>2805</v>
      </c>
    </row>
    <row r="33" spans="1:6" s="306" customFormat="1" ht="25.5">
      <c r="A33" s="305"/>
      <c r="B33" s="305"/>
      <c r="C33" s="141" t="s">
        <v>2458</v>
      </c>
      <c r="D33" s="305"/>
      <c r="E33" s="297">
        <f>Q9</f>
        <v>320</v>
      </c>
    </row>
    <row r="34" spans="1:6" s="309" customFormat="1" ht="25.5">
      <c r="A34" s="308"/>
      <c r="B34" s="308" t="s">
        <v>1596</v>
      </c>
      <c r="C34" s="286" t="s">
        <v>2457</v>
      </c>
      <c r="D34" s="308"/>
      <c r="E34" s="297">
        <f>P10</f>
        <v>0</v>
      </c>
    </row>
    <row r="35" spans="1:6" s="309" customFormat="1" ht="25.5">
      <c r="A35" s="308"/>
      <c r="B35" s="308"/>
      <c r="C35" s="286" t="s">
        <v>2458</v>
      </c>
      <c r="D35" s="308"/>
      <c r="E35" s="297">
        <f>Q10</f>
        <v>50</v>
      </c>
    </row>
    <row r="36" spans="1:6">
      <c r="A36" s="269"/>
      <c r="B36" s="269" t="s">
        <v>1592</v>
      </c>
      <c r="C36" s="269" t="s">
        <v>2460</v>
      </c>
      <c r="D36" s="269" t="s">
        <v>1550</v>
      </c>
      <c r="E36" s="269">
        <f>спецификация!H85</f>
        <v>74</v>
      </c>
    </row>
    <row r="37" spans="1:6">
      <c r="A37" s="269"/>
      <c r="B37" s="269" t="s">
        <v>1578</v>
      </c>
      <c r="C37" s="269" t="s">
        <v>2461</v>
      </c>
      <c r="D37" s="269" t="s">
        <v>1077</v>
      </c>
      <c r="E37" s="147">
        <f>спецификация!H88</f>
        <v>410</v>
      </c>
    </row>
    <row r="38" spans="1:6">
      <c r="A38" s="269"/>
      <c r="B38" s="269" t="s">
        <v>1579</v>
      </c>
      <c r="C38" s="147" t="s">
        <v>2460</v>
      </c>
      <c r="D38" s="269" t="s">
        <v>1550</v>
      </c>
      <c r="E38" s="269">
        <f>спецификация!H90</f>
        <v>40</v>
      </c>
    </row>
    <row r="39" spans="1:6">
      <c r="A39" s="269"/>
      <c r="B39" s="147" t="s">
        <v>1580</v>
      </c>
      <c r="C39" s="147" t="s">
        <v>2460</v>
      </c>
      <c r="D39" s="269" t="s">
        <v>1550</v>
      </c>
      <c r="E39" s="269">
        <f>спецификация!H98</f>
        <v>90</v>
      </c>
    </row>
    <row r="40" spans="1:6">
      <c r="A40" s="269"/>
      <c r="B40" s="311" t="s">
        <v>1591</v>
      </c>
      <c r="C40" s="269" t="s">
        <v>2462</v>
      </c>
      <c r="D40" s="312" t="s">
        <v>1550</v>
      </c>
      <c r="E40" s="269">
        <v>85</v>
      </c>
    </row>
    <row r="41" spans="1:6">
      <c r="B41" s="143" t="s">
        <v>1788</v>
      </c>
      <c r="C41" s="143" t="s">
        <v>1789</v>
      </c>
      <c r="D41" s="145" t="s">
        <v>1077</v>
      </c>
      <c r="E41" s="145">
        <f>спецификация!H100</f>
        <v>3</v>
      </c>
      <c r="F41" s="313"/>
    </row>
    <row r="42" spans="1:6" ht="42.75">
      <c r="B42" s="148" t="s">
        <v>1790</v>
      </c>
      <c r="C42" s="145" t="s">
        <v>2463</v>
      </c>
      <c r="D42" s="145" t="s">
        <v>1550</v>
      </c>
      <c r="E42" s="145">
        <f>E40</f>
        <v>85</v>
      </c>
      <c r="F42" s="314" t="s">
        <v>1792</v>
      </c>
    </row>
    <row r="43" spans="1:6">
      <c r="B43" s="315" t="s">
        <v>1793</v>
      </c>
      <c r="C43" s="143" t="s">
        <v>2463</v>
      </c>
      <c r="D43" s="145" t="s">
        <v>1550</v>
      </c>
      <c r="E43" s="145">
        <f>спецификация!H101</f>
        <v>90</v>
      </c>
      <c r="F43" s="313"/>
    </row>
    <row r="44" spans="1:6">
      <c r="B44" s="315" t="s">
        <v>1794</v>
      </c>
      <c r="C44" s="143"/>
      <c r="D44" s="145" t="s">
        <v>1550</v>
      </c>
      <c r="E44" s="145">
        <f>'-2'!B143</f>
        <v>722</v>
      </c>
      <c r="F44" s="313"/>
    </row>
  </sheetData>
  <mergeCells count="3">
    <mergeCell ref="H17:H19"/>
    <mergeCell ref="H23:H25"/>
    <mergeCell ref="H29:H31"/>
  </mergeCells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Q46"/>
  <sheetViews>
    <sheetView topLeftCell="A25" zoomScale="85" zoomScaleNormal="85" workbookViewId="0">
      <selection activeCell="A44" sqref="A44:F44"/>
    </sheetView>
  </sheetViews>
  <sheetFormatPr defaultRowHeight="15"/>
  <cols>
    <col min="1" max="1" width="5" style="41" bestFit="1" customWidth="1"/>
    <col min="2" max="2" width="49.7109375" style="41" customWidth="1"/>
    <col min="3" max="3" width="33.42578125" style="41" customWidth="1"/>
    <col min="4" max="5" width="8.28515625" style="41" customWidth="1"/>
    <col min="6" max="12" width="9.140625" style="41"/>
    <col min="13" max="13" width="28.42578125" style="41" customWidth="1"/>
    <col min="14" max="16384" width="9.140625" style="41"/>
  </cols>
  <sheetData>
    <row r="1" spans="1:17">
      <c r="A1" s="70"/>
      <c r="B1" s="70"/>
      <c r="C1" s="70"/>
      <c r="D1" s="70"/>
      <c r="E1" s="70"/>
    </row>
    <row r="2" spans="1:17" ht="28.5">
      <c r="A2" s="71" t="s">
        <v>1548</v>
      </c>
      <c r="B2" s="72" t="s">
        <v>1549</v>
      </c>
      <c r="C2" s="71" t="s">
        <v>2464</v>
      </c>
      <c r="D2" s="71" t="s">
        <v>1550</v>
      </c>
      <c r="E2" s="71">
        <v>2</v>
      </c>
      <c r="G2" s="179" t="s">
        <v>2118</v>
      </c>
      <c r="H2" s="179" t="s">
        <v>2119</v>
      </c>
      <c r="I2" s="179" t="s">
        <v>2120</v>
      </c>
      <c r="J2" s="180" t="s">
        <v>2121</v>
      </c>
      <c r="K2" s="180" t="s">
        <v>2122</v>
      </c>
    </row>
    <row r="3" spans="1:17" ht="28.5">
      <c r="A3" s="71" t="s">
        <v>1551</v>
      </c>
      <c r="B3" s="72" t="s">
        <v>1564</v>
      </c>
      <c r="C3" s="71" t="s">
        <v>2464</v>
      </c>
      <c r="D3" s="71" t="s">
        <v>1550</v>
      </c>
      <c r="E3" s="73">
        <f>G5</f>
        <v>18</v>
      </c>
      <c r="G3" s="179">
        <v>18</v>
      </c>
      <c r="H3" s="179">
        <v>18</v>
      </c>
      <c r="I3" s="180">
        <v>9</v>
      </c>
      <c r="J3" s="180">
        <v>9</v>
      </c>
      <c r="K3" s="180">
        <v>2</v>
      </c>
    </row>
    <row r="4" spans="1:17" ht="28.5">
      <c r="A4" s="71" t="s">
        <v>1552</v>
      </c>
      <c r="B4" s="72" t="s">
        <v>1786</v>
      </c>
      <c r="C4" s="71" t="s">
        <v>2465</v>
      </c>
      <c r="D4" s="71" t="s">
        <v>1550</v>
      </c>
      <c r="E4" s="73">
        <f>H5</f>
        <v>18</v>
      </c>
      <c r="G4" s="179"/>
      <c r="H4" s="179"/>
      <c r="I4" s="180"/>
      <c r="J4" s="180"/>
      <c r="K4" s="180"/>
    </row>
    <row r="5" spans="1:17" ht="28.5">
      <c r="A5" s="71" t="s">
        <v>1553</v>
      </c>
      <c r="B5" s="72" t="s">
        <v>1565</v>
      </c>
      <c r="C5" s="71" t="s">
        <v>1558</v>
      </c>
      <c r="D5" s="71" t="s">
        <v>1550</v>
      </c>
      <c r="E5" s="73">
        <f>I5</f>
        <v>9</v>
      </c>
      <c r="G5" s="181">
        <f>SUM(G3:G4)</f>
        <v>18</v>
      </c>
      <c r="H5" s="181">
        <f t="shared" ref="H5:K5" si="0">SUM(H3:H4)</f>
        <v>18</v>
      </c>
      <c r="I5" s="181">
        <f t="shared" si="0"/>
        <v>9</v>
      </c>
      <c r="J5" s="181">
        <f t="shared" si="0"/>
        <v>9</v>
      </c>
      <c r="K5" s="181">
        <f t="shared" si="0"/>
        <v>2</v>
      </c>
      <c r="M5" s="70"/>
      <c r="N5" s="2"/>
      <c r="O5" s="85"/>
      <c r="P5" s="88"/>
      <c r="Q5" s="89"/>
    </row>
    <row r="6" spans="1:17" ht="38.25">
      <c r="A6" s="71"/>
      <c r="B6" s="1" t="s">
        <v>2123</v>
      </c>
      <c r="C6" s="183" t="s">
        <v>2124</v>
      </c>
      <c r="D6" s="71" t="s">
        <v>1550</v>
      </c>
      <c r="E6" s="73">
        <f>E2+E3</f>
        <v>20</v>
      </c>
      <c r="G6" s="182"/>
      <c r="H6" s="181"/>
      <c r="I6" s="181"/>
      <c r="J6" s="181"/>
      <c r="K6" s="181"/>
      <c r="M6" s="70"/>
      <c r="N6" s="2" t="s">
        <v>1085</v>
      </c>
      <c r="O6" s="85" t="s">
        <v>11</v>
      </c>
      <c r="P6" s="88" t="s">
        <v>150</v>
      </c>
      <c r="Q6" s="89" t="s">
        <v>1084</v>
      </c>
    </row>
    <row r="7" spans="1:17" ht="28.5">
      <c r="A7" s="71" t="s">
        <v>1554</v>
      </c>
      <c r="B7" s="72" t="s">
        <v>1566</v>
      </c>
      <c r="C7" s="71" t="s">
        <v>1558</v>
      </c>
      <c r="D7" s="71" t="s">
        <v>1550</v>
      </c>
      <c r="E7" s="73">
        <f>J5</f>
        <v>9</v>
      </c>
      <c r="H7" s="68" t="s">
        <v>1561</v>
      </c>
      <c r="I7" s="68" t="s">
        <v>1571</v>
      </c>
      <c r="J7" s="68" t="s">
        <v>1562</v>
      </c>
      <c r="K7" s="68" t="s">
        <v>1563</v>
      </c>
      <c r="M7" s="70" t="str">
        <f>'-1'!J105</f>
        <v>BC5E-4-LSHF</v>
      </c>
      <c r="N7" s="70">
        <f>'-1'!K105</f>
        <v>188</v>
      </c>
      <c r="O7" s="70">
        <f>'-1'!L105</f>
        <v>711</v>
      </c>
      <c r="P7" s="70">
        <f>'-1'!M105</f>
        <v>3692</v>
      </c>
      <c r="Q7" s="70">
        <f>'-1'!N105</f>
        <v>784</v>
      </c>
    </row>
    <row r="8" spans="1:17" ht="28.5">
      <c r="A8" s="71" t="s">
        <v>1555</v>
      </c>
      <c r="B8" s="72" t="s">
        <v>1799</v>
      </c>
      <c r="C8" s="71" t="s">
        <v>1558</v>
      </c>
      <c r="D8" s="71" t="s">
        <v>1550</v>
      </c>
      <c r="E8" s="73">
        <f>K5</f>
        <v>2</v>
      </c>
      <c r="H8" s="68">
        <v>4</v>
      </c>
      <c r="I8" s="68"/>
      <c r="J8" s="68"/>
      <c r="K8" s="68"/>
      <c r="M8" s="70" t="str">
        <f>'-1'!J106</f>
        <v>КПСнг(А)-FRHF 1х2х0,75</v>
      </c>
      <c r="N8" s="70">
        <f>'-1'!K106</f>
        <v>52</v>
      </c>
      <c r="O8" s="70">
        <f>'-1'!L106</f>
        <v>161</v>
      </c>
      <c r="P8" s="70">
        <f>'-1'!M106</f>
        <v>504</v>
      </c>
      <c r="Q8" s="70">
        <f>'-1'!N106</f>
        <v>333</v>
      </c>
    </row>
    <row r="9" spans="1:17" ht="28.5">
      <c r="A9" s="71" t="s">
        <v>1556</v>
      </c>
      <c r="B9" s="72" t="s">
        <v>1567</v>
      </c>
      <c r="C9" s="71" t="s">
        <v>2464</v>
      </c>
      <c r="D9" s="71" t="s">
        <v>1550</v>
      </c>
      <c r="E9" s="71">
        <v>0</v>
      </c>
      <c r="H9" s="68">
        <v>50</v>
      </c>
      <c r="I9" s="68"/>
      <c r="J9" s="68">
        <v>26</v>
      </c>
      <c r="K9" s="68"/>
      <c r="M9" s="70" t="str">
        <f>'-1'!J107</f>
        <v>КПСнг(А)-FRHF 1х2х1,5</v>
      </c>
      <c r="N9" s="70">
        <f>'-1'!K107</f>
        <v>15</v>
      </c>
      <c r="O9" s="70">
        <f>'-1'!L107</f>
        <v>96</v>
      </c>
      <c r="P9" s="70">
        <f>'-1'!M107</f>
        <v>845</v>
      </c>
      <c r="Q9" s="70">
        <f>'-1'!N107</f>
        <v>104</v>
      </c>
    </row>
    <row r="10" spans="1:17" ht="28.5">
      <c r="A10" s="71" t="s">
        <v>1557</v>
      </c>
      <c r="B10" s="72" t="s">
        <v>1568</v>
      </c>
      <c r="C10" s="71" t="s">
        <v>1558</v>
      </c>
      <c r="D10" s="71" t="s">
        <v>1550</v>
      </c>
      <c r="E10" s="73">
        <f>H12-E46</f>
        <v>53</v>
      </c>
      <c r="H10" s="68"/>
      <c r="I10" s="68"/>
      <c r="J10" s="68"/>
      <c r="K10" s="68"/>
      <c r="M10" s="70" t="str">
        <f>'-1'!J108</f>
        <v>ТехноКИПнг(А)-FRHF 2×2×0,6</v>
      </c>
      <c r="N10" s="70">
        <f>'-1'!K108</f>
        <v>0</v>
      </c>
      <c r="O10" s="70">
        <f>'-1'!L108</f>
        <v>0</v>
      </c>
      <c r="P10" s="70">
        <f>'-1'!M108</f>
        <v>0</v>
      </c>
      <c r="Q10" s="70">
        <f>'-1'!N108</f>
        <v>35</v>
      </c>
    </row>
    <row r="11" spans="1:17" ht="42.75">
      <c r="A11" s="71" t="s">
        <v>1559</v>
      </c>
      <c r="B11" s="72" t="s">
        <v>1570</v>
      </c>
      <c r="C11" s="71" t="s">
        <v>1558</v>
      </c>
      <c r="D11" s="71" t="s">
        <v>1550</v>
      </c>
      <c r="E11" s="73">
        <f>I12</f>
        <v>0</v>
      </c>
      <c r="H11" s="68">
        <v>3</v>
      </c>
      <c r="I11" s="68"/>
      <c r="J11" s="68"/>
      <c r="K11" s="68"/>
      <c r="M11" s="70"/>
      <c r="N11" s="70"/>
      <c r="O11" s="70"/>
      <c r="P11" s="70"/>
      <c r="Q11" s="70"/>
    </row>
    <row r="12" spans="1:17" ht="28.5">
      <c r="A12" s="71" t="s">
        <v>1560</v>
      </c>
      <c r="B12" s="72" t="s">
        <v>1569</v>
      </c>
      <c r="C12" s="71" t="s">
        <v>1558</v>
      </c>
      <c r="D12" s="71" t="s">
        <v>1550</v>
      </c>
      <c r="E12" s="73">
        <f>J12</f>
        <v>26</v>
      </c>
      <c r="H12" s="87">
        <f>SUM(H8:H11)</f>
        <v>57</v>
      </c>
      <c r="I12" s="69">
        <f>SUM(I8:I11)</f>
        <v>0</v>
      </c>
      <c r="J12" s="69">
        <f t="shared" ref="J12:K12" si="1">SUM(J8:J11)</f>
        <v>26</v>
      </c>
      <c r="K12" s="69">
        <f t="shared" si="1"/>
        <v>0</v>
      </c>
      <c r="M12" s="70"/>
      <c r="N12" s="70"/>
      <c r="O12" s="70"/>
      <c r="P12" s="70"/>
      <c r="Q12" s="70"/>
    </row>
    <row r="13" spans="1:17">
      <c r="A13" s="71"/>
      <c r="B13" s="135" t="s">
        <v>1795</v>
      </c>
      <c r="C13" s="97" t="s">
        <v>1796</v>
      </c>
      <c r="D13" s="134" t="s">
        <v>1550</v>
      </c>
      <c r="E13" s="134">
        <f>H8</f>
        <v>4</v>
      </c>
      <c r="H13" s="133"/>
      <c r="I13" s="133"/>
      <c r="J13" s="133"/>
      <c r="K13" s="133"/>
    </row>
    <row r="14" spans="1:17">
      <c r="A14" s="71"/>
      <c r="B14" s="135" t="s">
        <v>1797</v>
      </c>
      <c r="C14" s="97" t="s">
        <v>1796</v>
      </c>
      <c r="D14" s="134" t="s">
        <v>1550</v>
      </c>
      <c r="E14" s="134">
        <f>SUM(J9:J10)</f>
        <v>26</v>
      </c>
      <c r="H14" s="133"/>
      <c r="I14" s="133"/>
      <c r="J14" s="133"/>
      <c r="K14" s="133"/>
    </row>
    <row r="15" spans="1:17">
      <c r="A15" s="71"/>
      <c r="B15" s="135" t="s">
        <v>1798</v>
      </c>
      <c r="C15" s="97" t="s">
        <v>1796</v>
      </c>
      <c r="D15" s="134" t="s">
        <v>1550</v>
      </c>
      <c r="E15" s="134">
        <f>H11+3</f>
        <v>6</v>
      </c>
      <c r="H15" s="133"/>
      <c r="I15" s="133"/>
      <c r="J15" s="133"/>
      <c r="K15" s="133"/>
    </row>
    <row r="16" spans="1:17" s="80" customFormat="1" ht="25.5">
      <c r="A16" s="77"/>
      <c r="B16" s="78" t="s">
        <v>1572</v>
      </c>
      <c r="C16" s="79" t="s">
        <v>2434</v>
      </c>
      <c r="D16" s="77"/>
      <c r="E16" s="91">
        <f>N7</f>
        <v>188</v>
      </c>
    </row>
    <row r="17" spans="1:17" s="80" customFormat="1" ht="60">
      <c r="A17" s="77"/>
      <c r="B17" s="77"/>
      <c r="C17" s="79" t="s">
        <v>2435</v>
      </c>
      <c r="D17" s="77"/>
      <c r="E17" s="92">
        <f>O7-E18-E19</f>
        <v>550</v>
      </c>
      <c r="F17" s="77"/>
      <c r="H17" s="360"/>
      <c r="M17" s="93" t="s">
        <v>1590</v>
      </c>
      <c r="N17" s="96" t="s">
        <v>1581</v>
      </c>
      <c r="O17" s="96" t="s">
        <v>1582</v>
      </c>
      <c r="P17" s="96" t="s">
        <v>1583</v>
      </c>
      <c r="Q17" s="96" t="s">
        <v>1584</v>
      </c>
    </row>
    <row r="18" spans="1:17" s="80" customFormat="1" ht="25.5">
      <c r="A18" s="77"/>
      <c r="B18" s="77"/>
      <c r="C18" s="79" t="s">
        <v>2436</v>
      </c>
      <c r="D18" s="77"/>
      <c r="E18" s="103">
        <f>N23*O23*P23*Q23+Q23*O23</f>
        <v>70</v>
      </c>
      <c r="H18" s="360"/>
      <c r="M18" s="93" t="s">
        <v>1589</v>
      </c>
      <c r="N18" s="93">
        <v>6</v>
      </c>
      <c r="O18" s="93">
        <v>13</v>
      </c>
      <c r="P18" s="93">
        <v>1</v>
      </c>
      <c r="Q18" s="93">
        <v>1</v>
      </c>
    </row>
    <row r="19" spans="1:17" s="80" customFormat="1" ht="25.5">
      <c r="A19" s="77"/>
      <c r="B19" s="77"/>
      <c r="C19" s="79" t="s">
        <v>2433</v>
      </c>
      <c r="D19" s="77"/>
      <c r="E19" s="103">
        <f>N18*O18*P18*Q18+Q18*O18</f>
        <v>91</v>
      </c>
      <c r="H19" s="360"/>
      <c r="M19" s="93" t="s">
        <v>20</v>
      </c>
      <c r="N19" s="93">
        <v>6</v>
      </c>
      <c r="O19" s="93">
        <v>4</v>
      </c>
      <c r="P19" s="93">
        <v>1</v>
      </c>
      <c r="Q19" s="93">
        <v>1</v>
      </c>
    </row>
    <row r="20" spans="1:17" s="80" customFormat="1" ht="25.5">
      <c r="A20" s="77"/>
      <c r="B20" s="77"/>
      <c r="C20" s="79" t="s">
        <v>2437</v>
      </c>
      <c r="D20" s="77"/>
      <c r="E20" s="92">
        <f>P7</f>
        <v>3692</v>
      </c>
      <c r="M20" s="93" t="s">
        <v>1080</v>
      </c>
      <c r="N20" s="93">
        <v>6</v>
      </c>
      <c r="O20" s="93">
        <v>0</v>
      </c>
      <c r="P20" s="93">
        <v>1</v>
      </c>
      <c r="Q20" s="93">
        <v>1</v>
      </c>
    </row>
    <row r="21" spans="1:17" s="80" customFormat="1" ht="25.5">
      <c r="A21" s="77"/>
      <c r="B21" s="77"/>
      <c r="C21" s="79" t="s">
        <v>2438</v>
      </c>
      <c r="D21" s="77"/>
      <c r="E21" s="92">
        <f>Q7</f>
        <v>784</v>
      </c>
      <c r="M21" s="95"/>
      <c r="N21" s="95"/>
      <c r="O21" s="95"/>
      <c r="P21" s="95"/>
      <c r="Q21" s="95"/>
    </row>
    <row r="22" spans="1:17" s="76" customFormat="1" ht="60">
      <c r="A22" s="74"/>
      <c r="B22" s="74" t="s">
        <v>1574</v>
      </c>
      <c r="C22" s="75" t="s">
        <v>2434</v>
      </c>
      <c r="D22" s="74"/>
      <c r="E22" s="91">
        <f>N8</f>
        <v>52</v>
      </c>
      <c r="M22" s="93" t="s">
        <v>1585</v>
      </c>
      <c r="N22" s="96" t="s">
        <v>1581</v>
      </c>
      <c r="O22" s="96" t="s">
        <v>1582</v>
      </c>
      <c r="P22" s="96" t="s">
        <v>1583</v>
      </c>
      <c r="Q22" s="96" t="s">
        <v>1584</v>
      </c>
    </row>
    <row r="23" spans="1:17" s="76" customFormat="1" ht="25.5">
      <c r="A23" s="74"/>
      <c r="B23" s="74"/>
      <c r="C23" s="75" t="s">
        <v>2435</v>
      </c>
      <c r="D23" s="74"/>
      <c r="E23" s="103">
        <f>O8-E24-E25</f>
        <v>98</v>
      </c>
      <c r="H23" s="361"/>
      <c r="M23" s="93" t="s">
        <v>1588</v>
      </c>
      <c r="N23" s="93">
        <v>6</v>
      </c>
      <c r="O23" s="93">
        <v>10</v>
      </c>
      <c r="P23" s="93">
        <v>1</v>
      </c>
      <c r="Q23" s="93">
        <v>1</v>
      </c>
    </row>
    <row r="24" spans="1:17" s="76" customFormat="1" ht="25.5">
      <c r="A24" s="74"/>
      <c r="B24" s="74"/>
      <c r="C24" s="75" t="s">
        <v>2436</v>
      </c>
      <c r="D24" s="74"/>
      <c r="E24" s="103">
        <f>N24*O24*P24*Q24+Q24*O24</f>
        <v>35</v>
      </c>
      <c r="H24" s="361"/>
      <c r="M24" s="93" t="s">
        <v>20</v>
      </c>
      <c r="N24" s="93">
        <v>6</v>
      </c>
      <c r="O24" s="93">
        <v>5</v>
      </c>
      <c r="P24" s="93">
        <v>1</v>
      </c>
      <c r="Q24" s="93">
        <v>1</v>
      </c>
    </row>
    <row r="25" spans="1:17" s="76" customFormat="1" ht="25.5">
      <c r="A25" s="74"/>
      <c r="B25" s="74"/>
      <c r="C25" s="75" t="s">
        <v>2433</v>
      </c>
      <c r="D25" s="74"/>
      <c r="E25" s="103">
        <f>N19*O19*P19*Q19+Q19*O19</f>
        <v>28</v>
      </c>
      <c r="H25" s="361"/>
      <c r="M25" s="93" t="s">
        <v>1080</v>
      </c>
      <c r="N25" s="93">
        <v>6</v>
      </c>
      <c r="O25" s="93">
        <v>5</v>
      </c>
      <c r="P25" s="93">
        <v>1</v>
      </c>
      <c r="Q25" s="93">
        <v>1</v>
      </c>
    </row>
    <row r="26" spans="1:17" s="76" customFormat="1" ht="25.5">
      <c r="A26" s="74"/>
      <c r="B26" s="74"/>
      <c r="C26" s="75" t="s">
        <v>2437</v>
      </c>
      <c r="D26" s="74"/>
      <c r="E26" s="92">
        <f>P8</f>
        <v>504</v>
      </c>
    </row>
    <row r="27" spans="1:17" s="76" customFormat="1" ht="25.5">
      <c r="A27" s="74"/>
      <c r="B27" s="74"/>
      <c r="C27" s="75" t="s">
        <v>2438</v>
      </c>
      <c r="D27" s="74"/>
      <c r="E27" s="92">
        <f>Q8</f>
        <v>333</v>
      </c>
    </row>
    <row r="28" spans="1:17" s="83" customFormat="1" ht="25.5">
      <c r="A28" s="81"/>
      <c r="B28" s="81" t="s">
        <v>1575</v>
      </c>
      <c r="C28" s="82" t="s">
        <v>2434</v>
      </c>
      <c r="D28" s="81"/>
      <c r="E28" s="92">
        <f>N9</f>
        <v>15</v>
      </c>
    </row>
    <row r="29" spans="1:17" s="83" customFormat="1" ht="25.5">
      <c r="A29" s="81"/>
      <c r="B29" s="81"/>
      <c r="C29" s="82" t="s">
        <v>2435</v>
      </c>
      <c r="D29" s="81"/>
      <c r="E29" s="103">
        <f>O9-E30-E31</f>
        <v>61</v>
      </c>
      <c r="H29" s="362"/>
    </row>
    <row r="30" spans="1:17" s="83" customFormat="1" ht="25.5">
      <c r="A30" s="81"/>
      <c r="B30" s="81"/>
      <c r="C30" s="82" t="s">
        <v>2436</v>
      </c>
      <c r="D30" s="81"/>
      <c r="E30" s="103">
        <f>N25*O25*P25*Q25+Q25*O25</f>
        <v>35</v>
      </c>
      <c r="H30" s="362"/>
    </row>
    <row r="31" spans="1:17" s="83" customFormat="1" ht="25.5">
      <c r="A31" s="81"/>
      <c r="B31" s="81"/>
      <c r="C31" s="82" t="s">
        <v>2433</v>
      </c>
      <c r="D31" s="81"/>
      <c r="E31" s="103">
        <f>N20*O20*P20*Q20</f>
        <v>0</v>
      </c>
      <c r="F31" s="81"/>
      <c r="H31" s="362"/>
    </row>
    <row r="32" spans="1:17" s="83" customFormat="1" ht="25.5">
      <c r="A32" s="81"/>
      <c r="B32" s="81"/>
      <c r="C32" s="82" t="s">
        <v>2437</v>
      </c>
      <c r="D32" s="81"/>
      <c r="E32" s="92">
        <f>P9</f>
        <v>845</v>
      </c>
    </row>
    <row r="33" spans="1:6" s="83" customFormat="1" ht="25.5">
      <c r="A33" s="81"/>
      <c r="B33" s="81"/>
      <c r="C33" s="82" t="s">
        <v>2438</v>
      </c>
      <c r="D33" s="81"/>
      <c r="E33" s="92">
        <f>Q9</f>
        <v>104</v>
      </c>
    </row>
    <row r="34" spans="1:6" s="86" customFormat="1" ht="25.5">
      <c r="A34" s="84"/>
      <c r="B34" s="84" t="s">
        <v>1596</v>
      </c>
      <c r="C34" s="85" t="s">
        <v>2437</v>
      </c>
      <c r="D34" s="84"/>
      <c r="E34" s="92">
        <f>P10</f>
        <v>0</v>
      </c>
    </row>
    <row r="35" spans="1:6" s="86" customFormat="1" ht="25.5">
      <c r="A35" s="84"/>
      <c r="B35" s="84"/>
      <c r="C35" s="85" t="s">
        <v>2438</v>
      </c>
      <c r="D35" s="84"/>
      <c r="E35" s="92">
        <f>Q10</f>
        <v>35</v>
      </c>
    </row>
    <row r="36" spans="1:6">
      <c r="A36" s="70"/>
      <c r="B36" s="110" t="s">
        <v>1592</v>
      </c>
      <c r="C36" s="70" t="s">
        <v>2466</v>
      </c>
      <c r="D36" s="70" t="s">
        <v>1550</v>
      </c>
      <c r="E36" s="70">
        <f>спецификация!H139</f>
        <v>35</v>
      </c>
    </row>
    <row r="37" spans="1:6">
      <c r="A37" s="70"/>
      <c r="B37" s="191" t="s">
        <v>1578</v>
      </c>
      <c r="C37" s="70" t="s">
        <v>2467</v>
      </c>
      <c r="D37" s="70" t="s">
        <v>1077</v>
      </c>
      <c r="E37" s="93">
        <f>спецификация!H142</f>
        <v>260</v>
      </c>
    </row>
    <row r="38" spans="1:6">
      <c r="A38" s="70"/>
      <c r="B38" s="70" t="s">
        <v>1579</v>
      </c>
      <c r="C38" s="93" t="s">
        <v>2466</v>
      </c>
      <c r="D38" s="70" t="s">
        <v>1550</v>
      </c>
      <c r="E38" s="70">
        <f>спецификация!H144</f>
        <v>30</v>
      </c>
    </row>
    <row r="39" spans="1:6">
      <c r="A39" s="70"/>
      <c r="B39" s="93" t="s">
        <v>1580</v>
      </c>
      <c r="C39" s="93" t="s">
        <v>2466</v>
      </c>
      <c r="D39" s="70" t="s">
        <v>1550</v>
      </c>
      <c r="E39" s="70">
        <f>спецификация!H152</f>
        <v>30</v>
      </c>
    </row>
    <row r="40" spans="1:6">
      <c r="A40" s="70"/>
      <c r="B40" s="107" t="s">
        <v>1591</v>
      </c>
      <c r="C40" s="70" t="s">
        <v>2468</v>
      </c>
      <c r="D40" s="106" t="s">
        <v>1550</v>
      </c>
      <c r="E40" s="70">
        <v>9</v>
      </c>
    </row>
    <row r="41" spans="1:6">
      <c r="B41" s="126" t="s">
        <v>1788</v>
      </c>
      <c r="C41" s="126" t="s">
        <v>1789</v>
      </c>
      <c r="D41" s="127" t="s">
        <v>1077</v>
      </c>
      <c r="E41" s="127">
        <f>спецификация!H154</f>
        <v>3</v>
      </c>
      <c r="F41" s="128"/>
    </row>
    <row r="42" spans="1:6" ht="43.5">
      <c r="B42" s="129" t="s">
        <v>1790</v>
      </c>
      <c r="C42" s="127" t="s">
        <v>1791</v>
      </c>
      <c r="D42" s="127" t="s">
        <v>1550</v>
      </c>
      <c r="E42" s="127">
        <f>E40</f>
        <v>9</v>
      </c>
      <c r="F42" s="130" t="s">
        <v>1792</v>
      </c>
    </row>
    <row r="43" spans="1:6">
      <c r="B43" s="131" t="s">
        <v>1793</v>
      </c>
      <c r="C43" s="126" t="s">
        <v>1791</v>
      </c>
      <c r="D43" s="127" t="s">
        <v>1550</v>
      </c>
      <c r="E43" s="127">
        <f>спецификация!H155</f>
        <v>35</v>
      </c>
      <c r="F43" s="128"/>
    </row>
    <row r="44" spans="1:6">
      <c r="B44" s="131" t="s">
        <v>1794</v>
      </c>
      <c r="C44" s="126"/>
      <c r="D44" s="127" t="s">
        <v>1550</v>
      </c>
      <c r="E44" s="127">
        <f>'-1'!B120</f>
        <v>571</v>
      </c>
      <c r="F44" s="128"/>
    </row>
    <row r="45" spans="1:6">
      <c r="B45" s="137" t="s">
        <v>1593</v>
      </c>
    </row>
    <row r="46" spans="1:6" ht="28.5">
      <c r="B46" s="72" t="s">
        <v>1594</v>
      </c>
      <c r="C46" s="71" t="s">
        <v>1558</v>
      </c>
      <c r="D46" s="71" t="s">
        <v>1550</v>
      </c>
      <c r="E46" s="41">
        <v>4</v>
      </c>
    </row>
  </sheetData>
  <mergeCells count="3">
    <mergeCell ref="H17:H19"/>
    <mergeCell ref="H23:H25"/>
    <mergeCell ref="H29:H31"/>
  </mergeCells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>
  <dimension ref="A1:R44"/>
  <sheetViews>
    <sheetView topLeftCell="A25" zoomScale="85" zoomScaleNormal="85" workbookViewId="0">
      <selection activeCell="A44" sqref="A44:F44"/>
    </sheetView>
  </sheetViews>
  <sheetFormatPr defaultRowHeight="15"/>
  <cols>
    <col min="1" max="1" width="5" style="41" bestFit="1" customWidth="1"/>
    <col min="2" max="2" width="49.7109375" style="41" customWidth="1"/>
    <col min="3" max="3" width="31" style="41" customWidth="1"/>
    <col min="4" max="4" width="8.28515625" style="41" customWidth="1"/>
    <col min="5" max="5" width="13.42578125" style="41" customWidth="1"/>
    <col min="6" max="12" width="9.140625" style="41"/>
    <col min="13" max="13" width="28" style="41" customWidth="1"/>
    <col min="14" max="16384" width="9.140625" style="41"/>
  </cols>
  <sheetData>
    <row r="1" spans="1:18">
      <c r="A1" s="70"/>
      <c r="B1" s="70"/>
      <c r="C1" s="70"/>
      <c r="D1" s="70"/>
      <c r="E1" s="70"/>
    </row>
    <row r="2" spans="1:18" ht="28.5">
      <c r="A2" s="71" t="s">
        <v>1548</v>
      </c>
      <c r="B2" s="72" t="s">
        <v>1549</v>
      </c>
      <c r="C2" s="71" t="s">
        <v>2464</v>
      </c>
      <c r="D2" s="71" t="s">
        <v>1550</v>
      </c>
      <c r="E2" s="71">
        <v>2</v>
      </c>
      <c r="G2" s="179" t="s">
        <v>2118</v>
      </c>
      <c r="H2" s="179" t="s">
        <v>2119</v>
      </c>
      <c r="I2" s="179" t="s">
        <v>2120</v>
      </c>
      <c r="J2" s="180" t="s">
        <v>2121</v>
      </c>
      <c r="K2" s="180" t="s">
        <v>2122</v>
      </c>
    </row>
    <row r="3" spans="1:18" ht="28.5">
      <c r="A3" s="71" t="s">
        <v>1551</v>
      </c>
      <c r="B3" s="72" t="s">
        <v>1564</v>
      </c>
      <c r="C3" s="71" t="s">
        <v>2464</v>
      </c>
      <c r="D3" s="71" t="s">
        <v>1550</v>
      </c>
      <c r="E3" s="73">
        <f>G5</f>
        <v>8</v>
      </c>
      <c r="G3" s="179">
        <v>8</v>
      </c>
      <c r="H3" s="179">
        <v>8</v>
      </c>
      <c r="I3" s="180">
        <v>4</v>
      </c>
      <c r="J3" s="180">
        <v>4</v>
      </c>
      <c r="K3" s="180">
        <v>2</v>
      </c>
    </row>
    <row r="4" spans="1:18" ht="28.5">
      <c r="A4" s="71" t="s">
        <v>1552</v>
      </c>
      <c r="B4" s="72" t="s">
        <v>1786</v>
      </c>
      <c r="C4" s="71" t="s">
        <v>2465</v>
      </c>
      <c r="D4" s="71" t="s">
        <v>1550</v>
      </c>
      <c r="E4" s="73">
        <f>H5</f>
        <v>8</v>
      </c>
      <c r="G4" s="179"/>
      <c r="H4" s="179"/>
      <c r="I4" s="180"/>
      <c r="J4" s="180"/>
      <c r="K4" s="180"/>
    </row>
    <row r="5" spans="1:18" ht="28.5">
      <c r="A5" s="71" t="s">
        <v>1553</v>
      </c>
      <c r="B5" s="72" t="s">
        <v>1565</v>
      </c>
      <c r="C5" s="71" t="s">
        <v>1558</v>
      </c>
      <c r="D5" s="71" t="s">
        <v>1550</v>
      </c>
      <c r="E5" s="73">
        <f>I5</f>
        <v>4</v>
      </c>
      <c r="G5" s="181">
        <f>SUM(G3:G4)</f>
        <v>8</v>
      </c>
      <c r="H5" s="181">
        <f t="shared" ref="H5:K5" si="0">SUM(H3:H4)</f>
        <v>8</v>
      </c>
      <c r="I5" s="181">
        <f t="shared" si="0"/>
        <v>4</v>
      </c>
      <c r="J5" s="181">
        <f t="shared" si="0"/>
        <v>4</v>
      </c>
      <c r="K5" s="181">
        <f t="shared" si="0"/>
        <v>2</v>
      </c>
      <c r="M5" s="70"/>
      <c r="N5" s="2"/>
      <c r="O5" s="85"/>
      <c r="P5" s="88"/>
      <c r="Q5" s="89"/>
    </row>
    <row r="6" spans="1:18" ht="38.25">
      <c r="A6" s="71"/>
      <c r="B6" s="1" t="s">
        <v>2123</v>
      </c>
      <c r="C6" s="183" t="s">
        <v>2124</v>
      </c>
      <c r="D6" s="71" t="s">
        <v>1550</v>
      </c>
      <c r="E6" s="73">
        <f>E2+E3</f>
        <v>10</v>
      </c>
      <c r="G6" s="182"/>
      <c r="H6" s="181"/>
      <c r="I6" s="181"/>
      <c r="J6" s="181"/>
      <c r="K6" s="181"/>
      <c r="M6" s="70"/>
      <c r="N6" s="2" t="s">
        <v>1085</v>
      </c>
      <c r="O6" s="85" t="s">
        <v>11</v>
      </c>
      <c r="P6" s="88" t="s">
        <v>150</v>
      </c>
      <c r="Q6" s="89" t="s">
        <v>1084</v>
      </c>
    </row>
    <row r="7" spans="1:18" ht="28.5">
      <c r="A7" s="71" t="s">
        <v>1554</v>
      </c>
      <c r="B7" s="72" t="s">
        <v>1566</v>
      </c>
      <c r="C7" s="71" t="s">
        <v>1558</v>
      </c>
      <c r="D7" s="71" t="s">
        <v>1550</v>
      </c>
      <c r="E7" s="73">
        <f>J5</f>
        <v>4</v>
      </c>
      <c r="H7" s="68" t="s">
        <v>1561</v>
      </c>
      <c r="I7" s="68" t="s">
        <v>1571</v>
      </c>
      <c r="J7" s="68" t="s">
        <v>1562</v>
      </c>
      <c r="K7" s="68" t="s">
        <v>1563</v>
      </c>
      <c r="M7" s="70" t="str">
        <f>'1'!J45</f>
        <v>BC5E-4-LSHF</v>
      </c>
      <c r="N7" s="70">
        <f>'1'!K45</f>
        <v>60</v>
      </c>
      <c r="O7" s="70">
        <f>'1'!L45</f>
        <v>248</v>
      </c>
      <c r="P7" s="70">
        <f>'1'!M45</f>
        <v>784</v>
      </c>
      <c r="Q7" s="70">
        <f>'1'!N45</f>
        <v>233</v>
      </c>
      <c r="R7" s="70"/>
    </row>
    <row r="8" spans="1:18" ht="28.5">
      <c r="A8" s="71" t="s">
        <v>1555</v>
      </c>
      <c r="B8" s="72" t="s">
        <v>1799</v>
      </c>
      <c r="C8" s="71" t="s">
        <v>1558</v>
      </c>
      <c r="D8" s="71" t="s">
        <v>1550</v>
      </c>
      <c r="E8" s="73">
        <f>K5</f>
        <v>2</v>
      </c>
      <c r="H8" s="68">
        <v>2</v>
      </c>
      <c r="I8" s="68"/>
      <c r="J8" s="68"/>
      <c r="K8" s="68"/>
      <c r="M8" s="70" t="str">
        <f>'1'!J46</f>
        <v>КПСнг(А)-FRHF 1х2х0,75</v>
      </c>
      <c r="N8" s="70">
        <f>'1'!K46</f>
        <v>20</v>
      </c>
      <c r="O8" s="70">
        <f>'1'!L46</f>
        <v>89</v>
      </c>
      <c r="P8" s="70">
        <f>'1'!M46</f>
        <v>251</v>
      </c>
      <c r="Q8" s="70">
        <f>'1'!N46</f>
        <v>110</v>
      </c>
      <c r="R8" s="70"/>
    </row>
    <row r="9" spans="1:18" ht="28.5">
      <c r="A9" s="71" t="s">
        <v>1556</v>
      </c>
      <c r="B9" s="72" t="s">
        <v>1567</v>
      </c>
      <c r="C9" s="71" t="s">
        <v>2464</v>
      </c>
      <c r="D9" s="71" t="s">
        <v>1550</v>
      </c>
      <c r="E9" s="71">
        <v>0</v>
      </c>
      <c r="H9" s="68">
        <v>14</v>
      </c>
      <c r="I9" s="68"/>
      <c r="J9" s="68">
        <v>7</v>
      </c>
      <c r="K9" s="68"/>
      <c r="M9" s="70" t="str">
        <f>'1'!J47</f>
        <v>КПСнг(А)-FRHF 1х2х1,5</v>
      </c>
      <c r="N9" s="70">
        <f>'1'!K47</f>
        <v>0</v>
      </c>
      <c r="O9" s="70">
        <f>'1'!L47</f>
        <v>10</v>
      </c>
      <c r="P9" s="70">
        <f>'1'!M47</f>
        <v>48</v>
      </c>
      <c r="Q9" s="70">
        <f>'1'!N47</f>
        <v>7</v>
      </c>
      <c r="R9" s="70"/>
    </row>
    <row r="10" spans="1:18" ht="28.5">
      <c r="A10" s="71" t="s">
        <v>1557</v>
      </c>
      <c r="B10" s="72" t="s">
        <v>1568</v>
      </c>
      <c r="C10" s="71" t="s">
        <v>1558</v>
      </c>
      <c r="D10" s="71" t="s">
        <v>1550</v>
      </c>
      <c r="E10" s="73">
        <f>H12</f>
        <v>19</v>
      </c>
      <c r="H10" s="68"/>
      <c r="I10" s="68"/>
      <c r="J10" s="68"/>
      <c r="K10" s="68"/>
      <c r="M10" s="70" t="str">
        <f>'1'!J48</f>
        <v>ТехноКИПнг(А)-FRHF 2×2×0,6</v>
      </c>
      <c r="N10" s="70">
        <f>'1'!K48</f>
        <v>0</v>
      </c>
      <c r="O10" s="70">
        <f>'1'!L48</f>
        <v>0</v>
      </c>
      <c r="P10" s="70">
        <f>'1'!M48</f>
        <v>0</v>
      </c>
      <c r="Q10" s="70">
        <f>'1'!N48</f>
        <v>20</v>
      </c>
      <c r="R10" s="70"/>
    </row>
    <row r="11" spans="1:18" ht="42.75">
      <c r="A11" s="71" t="s">
        <v>1559</v>
      </c>
      <c r="B11" s="72" t="s">
        <v>1570</v>
      </c>
      <c r="C11" s="71" t="s">
        <v>1558</v>
      </c>
      <c r="D11" s="71" t="s">
        <v>1550</v>
      </c>
      <c r="E11" s="73">
        <f>I12</f>
        <v>0</v>
      </c>
      <c r="H11" s="68">
        <v>3</v>
      </c>
      <c r="I11" s="68"/>
      <c r="J11" s="68"/>
      <c r="K11" s="68"/>
      <c r="M11" s="70"/>
      <c r="N11" s="70"/>
      <c r="O11" s="70"/>
      <c r="P11" s="70"/>
      <c r="Q11" s="70"/>
      <c r="R11" s="70"/>
    </row>
    <row r="12" spans="1:18" ht="28.5">
      <c r="A12" s="71" t="s">
        <v>1560</v>
      </c>
      <c r="B12" s="72" t="s">
        <v>1569</v>
      </c>
      <c r="C12" s="71" t="s">
        <v>1558</v>
      </c>
      <c r="D12" s="71" t="s">
        <v>1550</v>
      </c>
      <c r="E12" s="73">
        <f>J12</f>
        <v>7</v>
      </c>
      <c r="H12" s="87">
        <f>SUM(H8:H11)</f>
        <v>19</v>
      </c>
      <c r="I12" s="69">
        <f>SUM(I8:I11)</f>
        <v>0</v>
      </c>
      <c r="J12" s="69">
        <f t="shared" ref="J12:K12" si="1">SUM(J8:J11)</f>
        <v>7</v>
      </c>
      <c r="K12" s="69">
        <f t="shared" si="1"/>
        <v>0</v>
      </c>
      <c r="M12" s="70"/>
      <c r="N12" s="70"/>
      <c r="O12" s="70"/>
      <c r="P12" s="70"/>
      <c r="Q12" s="70"/>
      <c r="R12" s="70"/>
    </row>
    <row r="13" spans="1:18">
      <c r="A13" s="71"/>
      <c r="B13" s="135" t="s">
        <v>1795</v>
      </c>
      <c r="C13" s="97" t="s">
        <v>1796</v>
      </c>
      <c r="D13" s="134" t="s">
        <v>1550</v>
      </c>
      <c r="E13" s="134">
        <f>H8</f>
        <v>2</v>
      </c>
      <c r="H13" s="136"/>
      <c r="I13" s="136"/>
      <c r="J13" s="136"/>
      <c r="K13" s="136"/>
    </row>
    <row r="14" spans="1:18">
      <c r="A14" s="71"/>
      <c r="B14" s="135" t="s">
        <v>1797</v>
      </c>
      <c r="C14" s="97" t="s">
        <v>1796</v>
      </c>
      <c r="D14" s="134" t="s">
        <v>1550</v>
      </c>
      <c r="E14" s="134">
        <f>SUM(J9:J10)</f>
        <v>7</v>
      </c>
      <c r="H14" s="136"/>
      <c r="I14" s="136"/>
      <c r="J14" s="136"/>
      <c r="K14" s="136"/>
    </row>
    <row r="15" spans="1:18">
      <c r="A15" s="71"/>
      <c r="B15" s="135" t="s">
        <v>1798</v>
      </c>
      <c r="C15" s="97" t="s">
        <v>1796</v>
      </c>
      <c r="D15" s="134" t="s">
        <v>1550</v>
      </c>
      <c r="E15" s="134">
        <f>H11</f>
        <v>3</v>
      </c>
      <c r="H15" s="136"/>
      <c r="I15" s="136"/>
      <c r="J15" s="136"/>
      <c r="K15" s="136"/>
    </row>
    <row r="16" spans="1:18" s="80" customFormat="1" ht="25.5">
      <c r="A16" s="77"/>
      <c r="B16" s="78" t="s">
        <v>1572</v>
      </c>
      <c r="C16" s="79" t="s">
        <v>2434</v>
      </c>
      <c r="D16" s="77"/>
      <c r="E16" s="91">
        <f>N7</f>
        <v>60</v>
      </c>
    </row>
    <row r="17" spans="1:17" s="80" customFormat="1" ht="60">
      <c r="A17" s="77"/>
      <c r="B17" s="77"/>
      <c r="C17" s="79" t="s">
        <v>2435</v>
      </c>
      <c r="D17" s="77"/>
      <c r="E17" s="92">
        <f>O7-E18-E19</f>
        <v>143</v>
      </c>
      <c r="F17" s="77"/>
      <c r="H17" s="360"/>
      <c r="M17" s="93" t="s">
        <v>1590</v>
      </c>
      <c r="N17" s="96" t="s">
        <v>1581</v>
      </c>
      <c r="O17" s="96" t="s">
        <v>1582</v>
      </c>
      <c r="P17" s="96" t="s">
        <v>1583</v>
      </c>
      <c r="Q17" s="96" t="s">
        <v>1584</v>
      </c>
    </row>
    <row r="18" spans="1:17" s="80" customFormat="1" ht="25.5">
      <c r="A18" s="77"/>
      <c r="B18" s="77"/>
      <c r="C18" s="79" t="s">
        <v>2436</v>
      </c>
      <c r="D18" s="77"/>
      <c r="E18" s="103">
        <f>$N$23*$O$23*$P$23+$Q$23*$O$23</f>
        <v>30</v>
      </c>
      <c r="H18" s="360"/>
      <c r="M18" s="93" t="s">
        <v>1589</v>
      </c>
      <c r="N18" s="93">
        <v>4</v>
      </c>
      <c r="O18" s="93">
        <v>15</v>
      </c>
      <c r="P18" s="93">
        <v>1</v>
      </c>
      <c r="Q18" s="93">
        <v>1</v>
      </c>
    </row>
    <row r="19" spans="1:17" s="80" customFormat="1" ht="25.5">
      <c r="A19" s="77"/>
      <c r="B19" s="77"/>
      <c r="C19" s="79" t="s">
        <v>2433</v>
      </c>
      <c r="D19" s="77"/>
      <c r="E19" s="103">
        <f>$N18*$O18*$P18+$Q18*$O18</f>
        <v>75</v>
      </c>
      <c r="H19" s="360"/>
      <c r="M19" s="93" t="s">
        <v>20</v>
      </c>
      <c r="N19" s="93">
        <v>4</v>
      </c>
      <c r="O19" s="93">
        <v>5</v>
      </c>
      <c r="P19" s="93">
        <v>1</v>
      </c>
      <c r="Q19" s="93">
        <v>1</v>
      </c>
    </row>
    <row r="20" spans="1:17" s="80" customFormat="1" ht="25.5">
      <c r="A20" s="77"/>
      <c r="B20" s="77"/>
      <c r="C20" s="79" t="s">
        <v>2437</v>
      </c>
      <c r="D20" s="77"/>
      <c r="E20" s="92">
        <f>P7</f>
        <v>784</v>
      </c>
      <c r="M20" s="93" t="s">
        <v>1080</v>
      </c>
      <c r="N20" s="93">
        <v>4</v>
      </c>
      <c r="O20" s="93">
        <v>0</v>
      </c>
      <c r="P20" s="93">
        <v>1</v>
      </c>
      <c r="Q20" s="93">
        <v>1</v>
      </c>
    </row>
    <row r="21" spans="1:17" s="80" customFormat="1" ht="25.5">
      <c r="A21" s="77"/>
      <c r="B21" s="77"/>
      <c r="C21" s="79" t="s">
        <v>2438</v>
      </c>
      <c r="D21" s="77"/>
      <c r="E21" s="92">
        <f>Q7</f>
        <v>233</v>
      </c>
      <c r="F21" s="80">
        <f>SUM(E16:E21)</f>
        <v>1325</v>
      </c>
      <c r="M21" s="95"/>
      <c r="N21" s="95"/>
      <c r="O21" s="95"/>
      <c r="P21" s="95"/>
      <c r="Q21" s="95"/>
    </row>
    <row r="22" spans="1:17" s="76" customFormat="1" ht="60">
      <c r="A22" s="74"/>
      <c r="B22" s="74" t="s">
        <v>1574</v>
      </c>
      <c r="C22" s="75" t="s">
        <v>2434</v>
      </c>
      <c r="D22" s="74"/>
      <c r="E22" s="91">
        <f>N8</f>
        <v>20</v>
      </c>
      <c r="M22" s="93" t="s">
        <v>1585</v>
      </c>
      <c r="N22" s="96" t="s">
        <v>1581</v>
      </c>
      <c r="O22" s="96" t="s">
        <v>1582</v>
      </c>
      <c r="P22" s="96" t="s">
        <v>1583</v>
      </c>
      <c r="Q22" s="96" t="s">
        <v>1584</v>
      </c>
    </row>
    <row r="23" spans="1:17" s="76" customFormat="1" ht="25.5">
      <c r="A23" s="74"/>
      <c r="B23" s="74"/>
      <c r="C23" s="75" t="s">
        <v>2435</v>
      </c>
      <c r="D23" s="74"/>
      <c r="E23" s="103">
        <f>O8-E24-E25</f>
        <v>49</v>
      </c>
      <c r="H23" s="361"/>
      <c r="M23" s="93" t="s">
        <v>1588</v>
      </c>
      <c r="N23" s="93">
        <v>4</v>
      </c>
      <c r="O23" s="93">
        <v>6</v>
      </c>
      <c r="P23" s="93">
        <v>1</v>
      </c>
      <c r="Q23" s="93">
        <v>1</v>
      </c>
    </row>
    <row r="24" spans="1:17" s="76" customFormat="1" ht="25.5">
      <c r="A24" s="74"/>
      <c r="B24" s="74"/>
      <c r="C24" s="75" t="s">
        <v>2436</v>
      </c>
      <c r="D24" s="74"/>
      <c r="E24" s="103">
        <f>N24*O24*P24+Q24*O24</f>
        <v>15</v>
      </c>
      <c r="H24" s="361"/>
      <c r="M24" s="93" t="s">
        <v>20</v>
      </c>
      <c r="N24" s="93">
        <v>4</v>
      </c>
      <c r="O24" s="93">
        <v>3</v>
      </c>
      <c r="P24" s="93">
        <v>1</v>
      </c>
      <c r="Q24" s="93">
        <v>1</v>
      </c>
    </row>
    <row r="25" spans="1:17" s="76" customFormat="1" ht="25.5">
      <c r="A25" s="74"/>
      <c r="B25" s="74"/>
      <c r="C25" s="75" t="s">
        <v>2433</v>
      </c>
      <c r="D25" s="74"/>
      <c r="E25" s="103">
        <f>$N$19*$O$19*$P$19+$Q$19*$O$19</f>
        <v>25</v>
      </c>
      <c r="H25" s="361"/>
      <c r="M25" s="93" t="s">
        <v>1080</v>
      </c>
      <c r="N25" s="93">
        <v>4</v>
      </c>
      <c r="O25" s="93">
        <v>0</v>
      </c>
      <c r="P25" s="93">
        <v>1</v>
      </c>
      <c r="Q25" s="93">
        <v>1</v>
      </c>
    </row>
    <row r="26" spans="1:17" s="76" customFormat="1" ht="25.5">
      <c r="A26" s="74"/>
      <c r="B26" s="74"/>
      <c r="C26" s="75" t="s">
        <v>2437</v>
      </c>
      <c r="D26" s="74"/>
      <c r="E26" s="92">
        <f>P8</f>
        <v>251</v>
      </c>
    </row>
    <row r="27" spans="1:17" s="76" customFormat="1" ht="25.5">
      <c r="A27" s="74"/>
      <c r="B27" s="74"/>
      <c r="C27" s="75" t="s">
        <v>2438</v>
      </c>
      <c r="D27" s="74"/>
      <c r="E27" s="92">
        <f>Q8</f>
        <v>110</v>
      </c>
      <c r="F27" s="76">
        <f>SUM(E22:E27)</f>
        <v>470</v>
      </c>
    </row>
    <row r="28" spans="1:17" s="83" customFormat="1" ht="25.5">
      <c r="A28" s="81"/>
      <c r="B28" s="81" t="s">
        <v>1575</v>
      </c>
      <c r="C28" s="82" t="s">
        <v>2434</v>
      </c>
      <c r="D28" s="81"/>
      <c r="E28" s="92">
        <f>N9</f>
        <v>0</v>
      </c>
    </row>
    <row r="29" spans="1:17" s="83" customFormat="1" ht="25.5">
      <c r="A29" s="81"/>
      <c r="B29" s="81"/>
      <c r="C29" s="82" t="s">
        <v>2435</v>
      </c>
      <c r="D29" s="81"/>
      <c r="E29" s="103">
        <f>O9-E30-E31</f>
        <v>10</v>
      </c>
      <c r="H29" s="362"/>
    </row>
    <row r="30" spans="1:17" s="83" customFormat="1" ht="25.5">
      <c r="A30" s="81"/>
      <c r="B30" s="81"/>
      <c r="C30" s="82" t="s">
        <v>2436</v>
      </c>
      <c r="D30" s="81"/>
      <c r="E30" s="103">
        <f>N25*O25*P25+Q25*O25</f>
        <v>0</v>
      </c>
      <c r="H30" s="362"/>
    </row>
    <row r="31" spans="1:17" s="83" customFormat="1" ht="25.5">
      <c r="A31" s="81"/>
      <c r="B31" s="81"/>
      <c r="C31" s="82" t="s">
        <v>2433</v>
      </c>
      <c r="D31" s="81"/>
      <c r="E31" s="103">
        <f>$N$20*$O$20*$P$20+$Q$20*$O$20</f>
        <v>0</v>
      </c>
      <c r="F31" s="81"/>
      <c r="H31" s="362"/>
    </row>
    <row r="32" spans="1:17" s="83" customFormat="1" ht="25.5">
      <c r="A32" s="81"/>
      <c r="B32" s="81"/>
      <c r="C32" s="82" t="s">
        <v>2437</v>
      </c>
      <c r="D32" s="81"/>
      <c r="E32" s="92">
        <f>P9</f>
        <v>48</v>
      </c>
    </row>
    <row r="33" spans="1:6" s="83" customFormat="1" ht="25.5">
      <c r="A33" s="81"/>
      <c r="B33" s="81"/>
      <c r="C33" s="82" t="s">
        <v>2438</v>
      </c>
      <c r="D33" s="81"/>
      <c r="E33" s="92">
        <f>Q9</f>
        <v>7</v>
      </c>
      <c r="F33" s="83">
        <f>SUM(E28:E33)</f>
        <v>65</v>
      </c>
    </row>
    <row r="34" spans="1:6" s="86" customFormat="1" ht="25.5">
      <c r="A34" s="84"/>
      <c r="B34" s="84" t="s">
        <v>1596</v>
      </c>
      <c r="C34" s="85" t="s">
        <v>2437</v>
      </c>
      <c r="D34" s="84"/>
      <c r="E34" s="92">
        <f>P10</f>
        <v>0</v>
      </c>
    </row>
    <row r="35" spans="1:6" s="86" customFormat="1" ht="25.5">
      <c r="A35" s="84"/>
      <c r="B35" s="84"/>
      <c r="C35" s="85" t="s">
        <v>2438</v>
      </c>
      <c r="D35" s="84"/>
      <c r="E35" s="92">
        <f>Q10</f>
        <v>20</v>
      </c>
    </row>
    <row r="36" spans="1:6">
      <c r="A36" s="70"/>
      <c r="B36" s="110" t="s">
        <v>1592</v>
      </c>
      <c r="C36" s="70" t="s">
        <v>2466</v>
      </c>
      <c r="D36" s="70" t="s">
        <v>1550</v>
      </c>
      <c r="E36" s="70">
        <f>спецификация!H188</f>
        <v>12</v>
      </c>
    </row>
    <row r="37" spans="1:6">
      <c r="A37" s="70"/>
      <c r="B37" s="191" t="s">
        <v>1578</v>
      </c>
      <c r="C37" s="70" t="s">
        <v>2467</v>
      </c>
      <c r="D37" s="70" t="s">
        <v>1077</v>
      </c>
      <c r="E37" s="93">
        <f>спецификация!H191</f>
        <v>100</v>
      </c>
    </row>
    <row r="38" spans="1:6">
      <c r="A38" s="70"/>
      <c r="B38" s="70" t="s">
        <v>1579</v>
      </c>
      <c r="C38" s="93" t="s">
        <v>2466</v>
      </c>
      <c r="D38" s="70" t="s">
        <v>1550</v>
      </c>
      <c r="E38" s="70">
        <f>спецификация!H193</f>
        <v>25</v>
      </c>
    </row>
    <row r="39" spans="1:6">
      <c r="A39" s="70"/>
      <c r="B39" s="93" t="s">
        <v>1580</v>
      </c>
      <c r="C39" s="93" t="s">
        <v>2466</v>
      </c>
      <c r="D39" s="70" t="s">
        <v>1550</v>
      </c>
      <c r="E39" s="70">
        <f>спецификация!H201</f>
        <v>10</v>
      </c>
    </row>
    <row r="40" spans="1:6">
      <c r="A40" s="70"/>
      <c r="B40" s="107" t="s">
        <v>1591</v>
      </c>
      <c r="C40" s="70" t="s">
        <v>2468</v>
      </c>
      <c r="D40" s="106" t="s">
        <v>1550</v>
      </c>
      <c r="E40" s="70">
        <v>9</v>
      </c>
    </row>
    <row r="41" spans="1:6">
      <c r="B41" s="126" t="s">
        <v>1788</v>
      </c>
      <c r="C41" s="126" t="s">
        <v>1789</v>
      </c>
      <c r="D41" s="127" t="s">
        <v>1077</v>
      </c>
      <c r="E41" s="127">
        <f>спецификация!H203</f>
        <v>4</v>
      </c>
      <c r="F41" s="128"/>
    </row>
    <row r="42" spans="1:6" ht="43.5">
      <c r="B42" s="129" t="s">
        <v>1790</v>
      </c>
      <c r="C42" s="127" t="s">
        <v>1791</v>
      </c>
      <c r="D42" s="127" t="s">
        <v>1550</v>
      </c>
      <c r="E42" s="127">
        <f>E40</f>
        <v>9</v>
      </c>
      <c r="F42" s="130" t="s">
        <v>1792</v>
      </c>
    </row>
    <row r="43" spans="1:6">
      <c r="B43" s="131" t="s">
        <v>1793</v>
      </c>
      <c r="C43" s="126" t="s">
        <v>1791</v>
      </c>
      <c r="D43" s="127" t="s">
        <v>1550</v>
      </c>
      <c r="E43" s="127">
        <f>спецификация!H204</f>
        <v>12</v>
      </c>
      <c r="F43" s="128"/>
    </row>
    <row r="44" spans="1:6">
      <c r="B44" s="131" t="s">
        <v>1794</v>
      </c>
      <c r="C44" s="126"/>
      <c r="D44" s="127" t="s">
        <v>1550</v>
      </c>
      <c r="E44" s="127">
        <f>'1'!B59</f>
        <v>198</v>
      </c>
      <c r="F44" s="128"/>
    </row>
  </sheetData>
  <mergeCells count="3">
    <mergeCell ref="H17:H19"/>
    <mergeCell ref="H23:H25"/>
    <mergeCell ref="H29:H31"/>
  </mergeCells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A1:Q44"/>
  <sheetViews>
    <sheetView topLeftCell="A13" zoomScale="70" zoomScaleNormal="70" workbookViewId="0">
      <selection activeCell="A44" sqref="A44:F44"/>
    </sheetView>
  </sheetViews>
  <sheetFormatPr defaultRowHeight="15"/>
  <cols>
    <col min="1" max="1" width="5" style="41" bestFit="1" customWidth="1"/>
    <col min="2" max="2" width="49.7109375" style="41" customWidth="1"/>
    <col min="3" max="3" width="34.7109375" style="41" customWidth="1"/>
    <col min="4" max="5" width="8.28515625" style="41" customWidth="1"/>
    <col min="6" max="12" width="9.140625" style="41"/>
    <col min="13" max="13" width="25" style="41" customWidth="1"/>
    <col min="14" max="16384" width="9.140625" style="41"/>
  </cols>
  <sheetData>
    <row r="1" spans="1:17">
      <c r="A1" s="70"/>
      <c r="B1" s="70"/>
      <c r="C1" s="70"/>
      <c r="D1" s="70"/>
      <c r="E1" s="70"/>
    </row>
    <row r="2" spans="1:17" ht="28.5">
      <c r="A2" s="71" t="s">
        <v>1548</v>
      </c>
      <c r="B2" s="72" t="s">
        <v>1549</v>
      </c>
      <c r="C2" s="71" t="s">
        <v>2464</v>
      </c>
      <c r="D2" s="71" t="s">
        <v>1550</v>
      </c>
      <c r="E2" s="71">
        <v>2</v>
      </c>
      <c r="G2" s="179" t="s">
        <v>2118</v>
      </c>
      <c r="H2" s="179" t="s">
        <v>2119</v>
      </c>
      <c r="I2" s="179" t="s">
        <v>2120</v>
      </c>
      <c r="J2" s="180" t="s">
        <v>2121</v>
      </c>
      <c r="K2" s="180" t="s">
        <v>2122</v>
      </c>
    </row>
    <row r="3" spans="1:17" ht="28.5">
      <c r="A3" s="71" t="s">
        <v>1551</v>
      </c>
      <c r="B3" s="72" t="s">
        <v>1564</v>
      </c>
      <c r="C3" s="71" t="s">
        <v>2464</v>
      </c>
      <c r="D3" s="71" t="s">
        <v>1550</v>
      </c>
      <c r="E3" s="73">
        <f>G5</f>
        <v>7</v>
      </c>
      <c r="G3" s="179">
        <v>7</v>
      </c>
      <c r="H3" s="179">
        <v>7</v>
      </c>
      <c r="I3" s="180">
        <v>4</v>
      </c>
      <c r="J3" s="180">
        <v>4</v>
      </c>
      <c r="K3" s="180">
        <v>2</v>
      </c>
    </row>
    <row r="4" spans="1:17" ht="28.5">
      <c r="A4" s="71" t="s">
        <v>1552</v>
      </c>
      <c r="B4" s="72" t="s">
        <v>1786</v>
      </c>
      <c r="C4" s="71" t="s">
        <v>2465</v>
      </c>
      <c r="D4" s="71" t="s">
        <v>1550</v>
      </c>
      <c r="E4" s="73">
        <f>H5</f>
        <v>7</v>
      </c>
      <c r="G4" s="179"/>
      <c r="H4" s="179"/>
      <c r="I4" s="180"/>
      <c r="J4" s="180"/>
      <c r="K4" s="180"/>
    </row>
    <row r="5" spans="1:17" ht="28.5">
      <c r="A5" s="71" t="s">
        <v>1553</v>
      </c>
      <c r="B5" s="72" t="s">
        <v>1565</v>
      </c>
      <c r="C5" s="71" t="s">
        <v>1558</v>
      </c>
      <c r="D5" s="71" t="s">
        <v>1550</v>
      </c>
      <c r="E5" s="73">
        <f>I5</f>
        <v>4</v>
      </c>
      <c r="G5" s="181">
        <f>SUM(G3:G4)</f>
        <v>7</v>
      </c>
      <c r="H5" s="181">
        <f t="shared" ref="H5:K5" si="0">SUM(H3:H4)</f>
        <v>7</v>
      </c>
      <c r="I5" s="181">
        <f t="shared" si="0"/>
        <v>4</v>
      </c>
      <c r="J5" s="181">
        <f t="shared" si="0"/>
        <v>4</v>
      </c>
      <c r="K5" s="181">
        <f t="shared" si="0"/>
        <v>2</v>
      </c>
      <c r="M5" s="70"/>
      <c r="N5" s="2"/>
      <c r="O5" s="85"/>
      <c r="P5" s="88"/>
      <c r="Q5" s="89"/>
    </row>
    <row r="6" spans="1:17" ht="38.25">
      <c r="A6" s="71"/>
      <c r="B6" s="1" t="s">
        <v>2123</v>
      </c>
      <c r="C6" s="183" t="s">
        <v>2124</v>
      </c>
      <c r="D6" s="71" t="s">
        <v>1550</v>
      </c>
      <c r="E6" s="73">
        <f>E2+E3</f>
        <v>9</v>
      </c>
      <c r="G6" s="182"/>
      <c r="H6" s="181"/>
      <c r="I6" s="181"/>
      <c r="J6" s="181"/>
      <c r="K6" s="181"/>
      <c r="M6" s="70"/>
      <c r="N6" s="2" t="s">
        <v>1085</v>
      </c>
      <c r="O6" s="85" t="s">
        <v>11</v>
      </c>
      <c r="P6" s="88" t="s">
        <v>150</v>
      </c>
      <c r="Q6" s="89" t="s">
        <v>1084</v>
      </c>
    </row>
    <row r="7" spans="1:17" ht="28.5">
      <c r="A7" s="71" t="s">
        <v>1554</v>
      </c>
      <c r="B7" s="72" t="s">
        <v>1566</v>
      </c>
      <c r="C7" s="71" t="s">
        <v>1558</v>
      </c>
      <c r="D7" s="71" t="s">
        <v>1550</v>
      </c>
      <c r="E7" s="73">
        <f>J5</f>
        <v>4</v>
      </c>
      <c r="H7" s="68" t="s">
        <v>1561</v>
      </c>
      <c r="I7" s="68" t="s">
        <v>1571</v>
      </c>
      <c r="J7" s="68" t="s">
        <v>1562</v>
      </c>
      <c r="K7" s="68" t="s">
        <v>1563</v>
      </c>
      <c r="M7" s="70" t="str">
        <f>'2'!J37</f>
        <v>BC5E-4-LSHF</v>
      </c>
      <c r="N7" s="70">
        <f>'2'!K37</f>
        <v>40</v>
      </c>
      <c r="O7" s="70">
        <f>'2'!L37</f>
        <v>127</v>
      </c>
      <c r="P7" s="70">
        <f>'2'!M37</f>
        <v>513</v>
      </c>
      <c r="Q7" s="70">
        <f>'2'!N37</f>
        <v>200</v>
      </c>
    </row>
    <row r="8" spans="1:17" ht="28.5">
      <c r="A8" s="71" t="s">
        <v>1555</v>
      </c>
      <c r="B8" s="72" t="s">
        <v>1799</v>
      </c>
      <c r="C8" s="71" t="s">
        <v>1558</v>
      </c>
      <c r="D8" s="71" t="s">
        <v>1550</v>
      </c>
      <c r="E8" s="73">
        <f>K5</f>
        <v>2</v>
      </c>
      <c r="H8" s="68">
        <v>2</v>
      </c>
      <c r="I8" s="68"/>
      <c r="J8" s="68"/>
      <c r="K8" s="68"/>
      <c r="M8" s="70" t="str">
        <f>'2'!J38</f>
        <v>КПСнг(А)-FRHF 1х2х0,75</v>
      </c>
      <c r="N8" s="70">
        <f>'2'!K38</f>
        <v>12</v>
      </c>
      <c r="O8" s="70">
        <f>'2'!L38</f>
        <v>47</v>
      </c>
      <c r="P8" s="70">
        <f>'2'!M38</f>
        <v>133</v>
      </c>
      <c r="Q8" s="70">
        <f>'2'!N38</f>
        <v>93</v>
      </c>
    </row>
    <row r="9" spans="1:17" ht="28.5">
      <c r="A9" s="71" t="s">
        <v>1556</v>
      </c>
      <c r="B9" s="72" t="s">
        <v>1567</v>
      </c>
      <c r="C9" s="71" t="s">
        <v>2464</v>
      </c>
      <c r="D9" s="71" t="s">
        <v>1550</v>
      </c>
      <c r="E9" s="71">
        <v>0</v>
      </c>
      <c r="H9" s="68">
        <v>10</v>
      </c>
      <c r="I9" s="68"/>
      <c r="J9" s="68">
        <v>5</v>
      </c>
      <c r="K9" s="68"/>
      <c r="M9" s="70" t="str">
        <f>'2'!J39</f>
        <v>КПСнг(А)-FRHF 1х2х1,5</v>
      </c>
      <c r="N9" s="70">
        <f>'2'!K39</f>
        <v>4</v>
      </c>
      <c r="O9" s="70">
        <f>'2'!L39</f>
        <v>3</v>
      </c>
      <c r="P9" s="70">
        <f>'2'!M39</f>
        <v>55</v>
      </c>
      <c r="Q9" s="70">
        <f>'2'!N39</f>
        <v>8</v>
      </c>
    </row>
    <row r="10" spans="1:17" ht="28.5">
      <c r="A10" s="71" t="s">
        <v>1557</v>
      </c>
      <c r="B10" s="72" t="s">
        <v>1568</v>
      </c>
      <c r="C10" s="71" t="s">
        <v>1558</v>
      </c>
      <c r="D10" s="71" t="s">
        <v>1550</v>
      </c>
      <c r="E10" s="73">
        <f>H12</f>
        <v>14</v>
      </c>
      <c r="H10" s="68"/>
      <c r="I10" s="68"/>
      <c r="J10" s="68"/>
      <c r="K10" s="68"/>
      <c r="M10" s="70" t="str">
        <f>'2'!J40</f>
        <v>ТехноКИПнг(А)-FRHF 2×2×0,6</v>
      </c>
      <c r="N10" s="70">
        <f>'2'!K40</f>
        <v>0</v>
      </c>
      <c r="O10" s="70">
        <f>'2'!L40</f>
        <v>0</v>
      </c>
      <c r="P10" s="70">
        <f>'2'!M40</f>
        <v>0</v>
      </c>
      <c r="Q10" s="70">
        <f>'2'!N40</f>
        <v>15</v>
      </c>
    </row>
    <row r="11" spans="1:17" ht="42.75">
      <c r="A11" s="71" t="s">
        <v>1559</v>
      </c>
      <c r="B11" s="72" t="s">
        <v>1570</v>
      </c>
      <c r="C11" s="71" t="s">
        <v>1558</v>
      </c>
      <c r="D11" s="71" t="s">
        <v>1550</v>
      </c>
      <c r="E11" s="73">
        <f>I12</f>
        <v>0</v>
      </c>
      <c r="H11" s="68">
        <v>2</v>
      </c>
      <c r="I11" s="68"/>
      <c r="J11" s="68"/>
      <c r="K11" s="68"/>
      <c r="M11" s="70"/>
      <c r="N11" s="70"/>
      <c r="O11" s="70"/>
      <c r="P11" s="70"/>
      <c r="Q11" s="70"/>
    </row>
    <row r="12" spans="1:17" ht="28.5">
      <c r="A12" s="71" t="s">
        <v>1560</v>
      </c>
      <c r="B12" s="72" t="s">
        <v>1569</v>
      </c>
      <c r="C12" s="71" t="s">
        <v>1558</v>
      </c>
      <c r="D12" s="71" t="s">
        <v>1550</v>
      </c>
      <c r="E12" s="73">
        <f>J12</f>
        <v>5</v>
      </c>
      <c r="H12" s="87">
        <f>SUM(H8:H11)</f>
        <v>14</v>
      </c>
      <c r="I12" s="69">
        <f>SUM(I8:I11)</f>
        <v>0</v>
      </c>
      <c r="J12" s="69">
        <f t="shared" ref="J12:K12" si="1">SUM(J8:J11)</f>
        <v>5</v>
      </c>
      <c r="K12" s="69">
        <f t="shared" si="1"/>
        <v>0</v>
      </c>
      <c r="M12" s="70"/>
      <c r="N12" s="70"/>
      <c r="O12" s="70"/>
      <c r="P12" s="70"/>
      <c r="Q12" s="70"/>
    </row>
    <row r="13" spans="1:17">
      <c r="A13" s="71"/>
      <c r="B13" s="135" t="s">
        <v>1795</v>
      </c>
      <c r="C13" s="97" t="s">
        <v>1796</v>
      </c>
      <c r="D13" s="134" t="s">
        <v>1550</v>
      </c>
      <c r="E13" s="134">
        <f>H8</f>
        <v>2</v>
      </c>
      <c r="H13" s="136"/>
      <c r="I13" s="136"/>
      <c r="J13" s="136"/>
      <c r="K13" s="136"/>
    </row>
    <row r="14" spans="1:17">
      <c r="A14" s="71"/>
      <c r="B14" s="135" t="s">
        <v>1797</v>
      </c>
      <c r="C14" s="97" t="s">
        <v>1796</v>
      </c>
      <c r="D14" s="134" t="s">
        <v>1550</v>
      </c>
      <c r="E14" s="134">
        <f>SUM(J9:J10)</f>
        <v>5</v>
      </c>
      <c r="H14" s="136"/>
      <c r="I14" s="136"/>
      <c r="J14" s="136"/>
      <c r="K14" s="136"/>
    </row>
    <row r="15" spans="1:17">
      <c r="A15" s="71"/>
      <c r="B15" s="135" t="s">
        <v>1798</v>
      </c>
      <c r="C15" s="97" t="s">
        <v>1796</v>
      </c>
      <c r="D15" s="134" t="s">
        <v>1550</v>
      </c>
      <c r="E15" s="134">
        <f>H11</f>
        <v>2</v>
      </c>
      <c r="H15" s="136"/>
      <c r="I15" s="136"/>
      <c r="J15" s="136"/>
      <c r="K15" s="136"/>
    </row>
    <row r="16" spans="1:17" s="80" customFormat="1" ht="25.5">
      <c r="A16" s="77"/>
      <c r="B16" s="78" t="s">
        <v>1572</v>
      </c>
      <c r="C16" s="79" t="s">
        <v>2434</v>
      </c>
      <c r="D16" s="77"/>
      <c r="E16" s="91">
        <f>N7</f>
        <v>40</v>
      </c>
    </row>
    <row r="17" spans="1:17" s="80" customFormat="1" ht="60">
      <c r="A17" s="77"/>
      <c r="B17" s="77"/>
      <c r="C17" s="79" t="s">
        <v>2435</v>
      </c>
      <c r="D17" s="77"/>
      <c r="E17" s="92">
        <f>O7-E18-E19</f>
        <v>22</v>
      </c>
      <c r="F17" s="77"/>
      <c r="H17" s="360"/>
      <c r="M17" s="93" t="s">
        <v>1590</v>
      </c>
      <c r="N17" s="96" t="s">
        <v>1581</v>
      </c>
      <c r="O17" s="96" t="s">
        <v>1582</v>
      </c>
      <c r="P17" s="96" t="s">
        <v>1583</v>
      </c>
      <c r="Q17" s="96" t="s">
        <v>1584</v>
      </c>
    </row>
    <row r="18" spans="1:17" s="80" customFormat="1" ht="25.5">
      <c r="A18" s="77"/>
      <c r="B18" s="77"/>
      <c r="C18" s="79" t="s">
        <v>2436</v>
      </c>
      <c r="D18" s="77"/>
      <c r="E18" s="103">
        <f>$N$23*$O$23*$P$23+$Q$23*$O$23</f>
        <v>30</v>
      </c>
      <c r="H18" s="360"/>
      <c r="M18" s="93" t="s">
        <v>1589</v>
      </c>
      <c r="N18" s="93">
        <v>4</v>
      </c>
      <c r="O18" s="93">
        <v>15</v>
      </c>
      <c r="P18" s="93">
        <v>1</v>
      </c>
      <c r="Q18" s="93">
        <v>1</v>
      </c>
    </row>
    <row r="19" spans="1:17" s="80" customFormat="1" ht="25.5">
      <c r="A19" s="77"/>
      <c r="B19" s="77"/>
      <c r="C19" s="79" t="s">
        <v>2433</v>
      </c>
      <c r="D19" s="77"/>
      <c r="E19" s="103">
        <f>$N18*$O18*$P18+$Q18*$O18</f>
        <v>75</v>
      </c>
      <c r="H19" s="360"/>
      <c r="M19" s="93" t="s">
        <v>20</v>
      </c>
      <c r="N19" s="93">
        <v>4</v>
      </c>
      <c r="O19" s="93">
        <v>5</v>
      </c>
      <c r="P19" s="93">
        <v>1</v>
      </c>
      <c r="Q19" s="93">
        <v>1</v>
      </c>
    </row>
    <row r="20" spans="1:17" s="80" customFormat="1" ht="25.5">
      <c r="A20" s="77"/>
      <c r="B20" s="77"/>
      <c r="C20" s="79" t="s">
        <v>2437</v>
      </c>
      <c r="D20" s="77"/>
      <c r="E20" s="92">
        <f>P7</f>
        <v>513</v>
      </c>
      <c r="M20" s="93" t="s">
        <v>1080</v>
      </c>
      <c r="N20" s="93">
        <v>4</v>
      </c>
      <c r="O20" s="93">
        <v>0</v>
      </c>
      <c r="P20" s="93">
        <v>1</v>
      </c>
      <c r="Q20" s="93">
        <v>1</v>
      </c>
    </row>
    <row r="21" spans="1:17" s="80" customFormat="1" ht="25.5">
      <c r="A21" s="77"/>
      <c r="B21" s="77"/>
      <c r="C21" s="79" t="s">
        <v>2438</v>
      </c>
      <c r="D21" s="77"/>
      <c r="E21" s="92">
        <f>Q7</f>
        <v>200</v>
      </c>
      <c r="M21" s="95"/>
      <c r="N21" s="95"/>
      <c r="O21" s="95"/>
      <c r="P21" s="95"/>
      <c r="Q21" s="95"/>
    </row>
    <row r="22" spans="1:17" s="76" customFormat="1" ht="60">
      <c r="A22" s="74"/>
      <c r="B22" s="74" t="s">
        <v>1574</v>
      </c>
      <c r="C22" s="75" t="s">
        <v>2434</v>
      </c>
      <c r="D22" s="74"/>
      <c r="E22" s="91">
        <f>N8</f>
        <v>12</v>
      </c>
      <c r="M22" s="93" t="s">
        <v>1585</v>
      </c>
      <c r="N22" s="96" t="s">
        <v>1581</v>
      </c>
      <c r="O22" s="96" t="s">
        <v>1582</v>
      </c>
      <c r="P22" s="96" t="s">
        <v>1583</v>
      </c>
      <c r="Q22" s="96" t="s">
        <v>1584</v>
      </c>
    </row>
    <row r="23" spans="1:17" s="76" customFormat="1" ht="25.5">
      <c r="A23" s="74"/>
      <c r="B23" s="74"/>
      <c r="C23" s="75" t="s">
        <v>2435</v>
      </c>
      <c r="D23" s="74"/>
      <c r="E23" s="103">
        <f>O8-E24-E25</f>
        <v>7</v>
      </c>
      <c r="H23" s="361"/>
      <c r="M23" s="93" t="s">
        <v>1588</v>
      </c>
      <c r="N23" s="93">
        <v>4</v>
      </c>
      <c r="O23" s="93">
        <v>6</v>
      </c>
      <c r="P23" s="93">
        <v>1</v>
      </c>
      <c r="Q23" s="93">
        <v>1</v>
      </c>
    </row>
    <row r="24" spans="1:17" s="76" customFormat="1" ht="25.5">
      <c r="A24" s="74"/>
      <c r="B24" s="74"/>
      <c r="C24" s="75" t="s">
        <v>2436</v>
      </c>
      <c r="D24" s="74"/>
      <c r="E24" s="103">
        <f>N24*O24*P24+Q24*O24</f>
        <v>15</v>
      </c>
      <c r="H24" s="361"/>
      <c r="M24" s="93" t="s">
        <v>20</v>
      </c>
      <c r="N24" s="93">
        <v>4</v>
      </c>
      <c r="O24" s="93">
        <v>3</v>
      </c>
      <c r="P24" s="93">
        <v>1</v>
      </c>
      <c r="Q24" s="93">
        <v>1</v>
      </c>
    </row>
    <row r="25" spans="1:17" s="76" customFormat="1" ht="25.5">
      <c r="A25" s="74"/>
      <c r="B25" s="74"/>
      <c r="C25" s="75" t="s">
        <v>2433</v>
      </c>
      <c r="D25" s="74"/>
      <c r="E25" s="103">
        <f>$N$19*$O$19*$P$19+$Q$19*$O$19</f>
        <v>25</v>
      </c>
      <c r="H25" s="361"/>
      <c r="M25" s="93" t="s">
        <v>1080</v>
      </c>
      <c r="N25" s="93">
        <v>4</v>
      </c>
      <c r="O25" s="93">
        <v>0</v>
      </c>
      <c r="P25" s="93">
        <v>1</v>
      </c>
      <c r="Q25" s="93">
        <v>1</v>
      </c>
    </row>
    <row r="26" spans="1:17" s="76" customFormat="1" ht="25.5">
      <c r="A26" s="74"/>
      <c r="B26" s="74"/>
      <c r="C26" s="75" t="s">
        <v>2437</v>
      </c>
      <c r="D26" s="74"/>
      <c r="E26" s="92">
        <f>P8</f>
        <v>133</v>
      </c>
    </row>
    <row r="27" spans="1:17" s="76" customFormat="1" ht="25.5">
      <c r="A27" s="74"/>
      <c r="B27" s="74"/>
      <c r="C27" s="75" t="s">
        <v>2438</v>
      </c>
      <c r="D27" s="74"/>
      <c r="E27" s="92">
        <f>Q8</f>
        <v>93</v>
      </c>
    </row>
    <row r="28" spans="1:17" s="83" customFormat="1" ht="25.5">
      <c r="A28" s="81"/>
      <c r="B28" s="81" t="s">
        <v>1575</v>
      </c>
      <c r="C28" s="82" t="s">
        <v>2434</v>
      </c>
      <c r="D28" s="81"/>
      <c r="E28" s="92">
        <f>N9</f>
        <v>4</v>
      </c>
    </row>
    <row r="29" spans="1:17" s="83" customFormat="1" ht="25.5">
      <c r="A29" s="81"/>
      <c r="B29" s="81"/>
      <c r="C29" s="82" t="s">
        <v>2435</v>
      </c>
      <c r="D29" s="81"/>
      <c r="E29" s="103">
        <f>O9-E30-E31</f>
        <v>3</v>
      </c>
      <c r="H29" s="362"/>
    </row>
    <row r="30" spans="1:17" s="83" customFormat="1" ht="25.5">
      <c r="A30" s="81"/>
      <c r="B30" s="81"/>
      <c r="C30" s="82" t="s">
        <v>2436</v>
      </c>
      <c r="D30" s="81"/>
      <c r="E30" s="103">
        <f>N25*O25*P25+Q25*O25</f>
        <v>0</v>
      </c>
      <c r="H30" s="362"/>
    </row>
    <row r="31" spans="1:17" s="83" customFormat="1" ht="25.5">
      <c r="A31" s="81"/>
      <c r="B31" s="81"/>
      <c r="C31" s="82" t="s">
        <v>2433</v>
      </c>
      <c r="D31" s="81"/>
      <c r="E31" s="103">
        <f>$N$20*$O$20*$P$20+$Q$20*$O$20</f>
        <v>0</v>
      </c>
      <c r="F31" s="81"/>
      <c r="H31" s="362"/>
    </row>
    <row r="32" spans="1:17" s="83" customFormat="1" ht="25.5">
      <c r="A32" s="81"/>
      <c r="B32" s="81"/>
      <c r="C32" s="82" t="s">
        <v>2437</v>
      </c>
      <c r="D32" s="81"/>
      <c r="E32" s="92">
        <f>P9</f>
        <v>55</v>
      </c>
    </row>
    <row r="33" spans="1:6" s="83" customFormat="1" ht="25.5">
      <c r="A33" s="81"/>
      <c r="B33" s="81"/>
      <c r="C33" s="82" t="s">
        <v>2438</v>
      </c>
      <c r="D33" s="81"/>
      <c r="E33" s="92">
        <f>Q9</f>
        <v>8</v>
      </c>
    </row>
    <row r="34" spans="1:6" s="86" customFormat="1" ht="25.5">
      <c r="A34" s="84"/>
      <c r="B34" s="84" t="s">
        <v>1596</v>
      </c>
      <c r="C34" s="85" t="s">
        <v>2437</v>
      </c>
      <c r="D34" s="84"/>
      <c r="E34" s="92">
        <f>P10</f>
        <v>0</v>
      </c>
    </row>
    <row r="35" spans="1:6" s="86" customFormat="1" ht="25.5">
      <c r="A35" s="84"/>
      <c r="B35" s="84"/>
      <c r="C35" s="85" t="s">
        <v>2438</v>
      </c>
      <c r="D35" s="84"/>
      <c r="E35" s="92">
        <f>Q10</f>
        <v>15</v>
      </c>
    </row>
    <row r="36" spans="1:6">
      <c r="A36" s="70"/>
      <c r="B36" s="110" t="s">
        <v>1592</v>
      </c>
      <c r="C36" s="70" t="s">
        <v>2466</v>
      </c>
      <c r="D36" s="70" t="s">
        <v>1550</v>
      </c>
      <c r="E36" s="70">
        <f>спецификация!H237</f>
        <v>9</v>
      </c>
    </row>
    <row r="37" spans="1:6">
      <c r="A37" s="70"/>
      <c r="B37" s="191" t="s">
        <v>1578</v>
      </c>
      <c r="C37" s="70" t="s">
        <v>2467</v>
      </c>
      <c r="D37" s="70" t="s">
        <v>1077</v>
      </c>
      <c r="E37" s="93">
        <f>спецификация!H240</f>
        <v>50</v>
      </c>
    </row>
    <row r="38" spans="1:6">
      <c r="A38" s="70"/>
      <c r="B38" s="70" t="s">
        <v>1579</v>
      </c>
      <c r="C38" s="93" t="s">
        <v>2466</v>
      </c>
      <c r="D38" s="70" t="s">
        <v>1550</v>
      </c>
      <c r="E38" s="70">
        <f>спецификация!H242</f>
        <v>25</v>
      </c>
    </row>
    <row r="39" spans="1:6">
      <c r="A39" s="70"/>
      <c r="B39" s="93" t="s">
        <v>1580</v>
      </c>
      <c r="C39" s="93" t="s">
        <v>2466</v>
      </c>
      <c r="D39" s="70" t="s">
        <v>1550</v>
      </c>
      <c r="E39" s="70">
        <f>спецификация!H250</f>
        <v>10</v>
      </c>
    </row>
    <row r="40" spans="1:6">
      <c r="A40" s="70"/>
      <c r="B40" s="107" t="s">
        <v>1591</v>
      </c>
      <c r="C40" s="70" t="s">
        <v>2468</v>
      </c>
      <c r="D40" s="106" t="s">
        <v>1550</v>
      </c>
      <c r="E40" s="70">
        <v>14</v>
      </c>
    </row>
    <row r="41" spans="1:6">
      <c r="B41" s="126" t="s">
        <v>1788</v>
      </c>
      <c r="C41" s="126" t="s">
        <v>1789</v>
      </c>
      <c r="D41" s="127" t="s">
        <v>1077</v>
      </c>
      <c r="E41" s="127">
        <f>спецификация!H252</f>
        <v>3</v>
      </c>
      <c r="F41" s="128"/>
    </row>
    <row r="42" spans="1:6" ht="43.5">
      <c r="B42" s="129" t="s">
        <v>1790</v>
      </c>
      <c r="C42" s="127" t="s">
        <v>1791</v>
      </c>
      <c r="D42" s="127" t="s">
        <v>1550</v>
      </c>
      <c r="E42" s="127">
        <f>E40</f>
        <v>14</v>
      </c>
      <c r="F42" s="130" t="s">
        <v>1792</v>
      </c>
    </row>
    <row r="43" spans="1:6">
      <c r="B43" s="131" t="s">
        <v>1793</v>
      </c>
      <c r="C43" s="126" t="s">
        <v>1791</v>
      </c>
      <c r="D43" s="127" t="s">
        <v>1550</v>
      </c>
      <c r="E43" s="127">
        <f>спецификация!H253</f>
        <v>9</v>
      </c>
      <c r="F43" s="128"/>
    </row>
    <row r="44" spans="1:6">
      <c r="B44" s="131" t="s">
        <v>1794</v>
      </c>
      <c r="C44" s="126"/>
      <c r="D44" s="127" t="s">
        <v>1550</v>
      </c>
      <c r="E44" s="127">
        <f>'2'!B55</f>
        <v>153</v>
      </c>
      <c r="F44" s="128"/>
    </row>
  </sheetData>
  <mergeCells count="3">
    <mergeCell ref="H17:H19"/>
    <mergeCell ref="H23:H25"/>
    <mergeCell ref="H29:H31"/>
  </mergeCells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>
  <dimension ref="A1:Q51"/>
  <sheetViews>
    <sheetView topLeftCell="A28" zoomScale="85" zoomScaleNormal="85" workbookViewId="0">
      <selection activeCell="A38" sqref="A38:F38"/>
    </sheetView>
  </sheetViews>
  <sheetFormatPr defaultRowHeight="15"/>
  <cols>
    <col min="1" max="1" width="5" style="41" bestFit="1" customWidth="1"/>
    <col min="2" max="2" width="49.7109375" style="41" customWidth="1"/>
    <col min="3" max="3" width="32.140625" style="41" customWidth="1"/>
    <col min="4" max="5" width="8.28515625" style="41" customWidth="1"/>
    <col min="6" max="8" width="9.140625" style="41"/>
    <col min="9" max="9" width="62.5703125" style="41" customWidth="1"/>
    <col min="10" max="10" width="26.140625" style="41" customWidth="1"/>
    <col min="11" max="11" width="9.140625" style="41"/>
    <col min="12" max="12" width="20" style="41" customWidth="1"/>
    <col min="13" max="13" width="25" style="41" customWidth="1"/>
    <col min="14" max="16384" width="9.140625" style="41"/>
  </cols>
  <sheetData>
    <row r="1" spans="1:17">
      <c r="A1" s="70"/>
      <c r="B1" s="70"/>
      <c r="C1" s="70"/>
      <c r="D1" s="70"/>
      <c r="E1" s="70"/>
    </row>
    <row r="2" spans="1:17" ht="28.5">
      <c r="A2" s="71" t="s">
        <v>1548</v>
      </c>
      <c r="B2" s="72" t="s">
        <v>1549</v>
      </c>
      <c r="C2" s="71" t="s">
        <v>2464</v>
      </c>
      <c r="D2" s="71" t="s">
        <v>1550</v>
      </c>
      <c r="E2" s="71">
        <v>2</v>
      </c>
      <c r="G2" s="179" t="s">
        <v>2118</v>
      </c>
      <c r="H2" s="179" t="s">
        <v>2119</v>
      </c>
      <c r="I2" s="179" t="s">
        <v>2120</v>
      </c>
      <c r="J2" s="180" t="s">
        <v>2121</v>
      </c>
      <c r="K2" s="180" t="s">
        <v>2122</v>
      </c>
    </row>
    <row r="3" spans="1:17" ht="28.5">
      <c r="A3" s="71" t="s">
        <v>1551</v>
      </c>
      <c r="B3" s="72" t="s">
        <v>1564</v>
      </c>
      <c r="C3" s="71" t="s">
        <v>2464</v>
      </c>
      <c r="D3" s="71" t="s">
        <v>1550</v>
      </c>
      <c r="E3" s="73">
        <f>G5</f>
        <v>9</v>
      </c>
      <c r="G3" s="179">
        <v>9</v>
      </c>
      <c r="H3" s="179">
        <v>9</v>
      </c>
      <c r="I3" s="180">
        <v>4</v>
      </c>
      <c r="J3" s="180">
        <v>4</v>
      </c>
      <c r="K3" s="180">
        <v>2</v>
      </c>
    </row>
    <row r="4" spans="1:17" ht="28.5">
      <c r="A4" s="71" t="s">
        <v>1552</v>
      </c>
      <c r="B4" s="72" t="s">
        <v>1786</v>
      </c>
      <c r="C4" s="71" t="s">
        <v>2465</v>
      </c>
      <c r="D4" s="71" t="s">
        <v>1550</v>
      </c>
      <c r="E4" s="73">
        <f>H5</f>
        <v>9</v>
      </c>
      <c r="G4" s="179"/>
      <c r="H4" s="179"/>
      <c r="I4" s="180"/>
      <c r="J4" s="180"/>
      <c r="K4" s="180"/>
    </row>
    <row r="5" spans="1:17" ht="28.5">
      <c r="A5" s="71" t="s">
        <v>1553</v>
      </c>
      <c r="B5" s="72" t="s">
        <v>1565</v>
      </c>
      <c r="C5" s="71" t="s">
        <v>1558</v>
      </c>
      <c r="D5" s="71" t="s">
        <v>1550</v>
      </c>
      <c r="E5" s="73">
        <f>I5</f>
        <v>4</v>
      </c>
      <c r="G5" s="181">
        <f>SUM(G3:G4)</f>
        <v>9</v>
      </c>
      <c r="H5" s="181">
        <f t="shared" ref="H5:K5" si="0">SUM(H3:H4)</f>
        <v>9</v>
      </c>
      <c r="I5" s="181">
        <f t="shared" si="0"/>
        <v>4</v>
      </c>
      <c r="J5" s="181">
        <f t="shared" si="0"/>
        <v>4</v>
      </c>
      <c r="K5" s="181">
        <f t="shared" si="0"/>
        <v>2</v>
      </c>
      <c r="M5" s="70"/>
      <c r="N5" s="2"/>
      <c r="O5" s="85"/>
      <c r="P5" s="88"/>
      <c r="Q5" s="89"/>
    </row>
    <row r="6" spans="1:17" ht="38.25">
      <c r="A6" s="71"/>
      <c r="B6" s="1" t="s">
        <v>2123</v>
      </c>
      <c r="C6" s="183" t="s">
        <v>2124</v>
      </c>
      <c r="D6" s="71" t="s">
        <v>1550</v>
      </c>
      <c r="E6" s="73">
        <f>E2+E3</f>
        <v>11</v>
      </c>
      <c r="G6" s="182"/>
      <c r="H6" s="181"/>
      <c r="I6" s="181"/>
      <c r="J6" s="181"/>
      <c r="K6" s="181"/>
      <c r="M6" s="70"/>
      <c r="N6" s="2" t="s">
        <v>1085</v>
      </c>
      <c r="O6" s="85" t="s">
        <v>11</v>
      </c>
      <c r="P6" s="88" t="s">
        <v>150</v>
      </c>
      <c r="Q6" s="89" t="s">
        <v>1084</v>
      </c>
    </row>
    <row r="7" spans="1:17" ht="28.5">
      <c r="A7" s="71" t="s">
        <v>1554</v>
      </c>
      <c r="B7" s="72" t="s">
        <v>1566</v>
      </c>
      <c r="C7" s="71" t="s">
        <v>1558</v>
      </c>
      <c r="D7" s="71" t="s">
        <v>1550</v>
      </c>
      <c r="E7" s="73">
        <f>J5</f>
        <v>4</v>
      </c>
      <c r="H7" s="68" t="s">
        <v>1561</v>
      </c>
      <c r="I7" s="68" t="s">
        <v>1571</v>
      </c>
      <c r="J7" s="68" t="s">
        <v>1562</v>
      </c>
      <c r="K7" s="68" t="s">
        <v>1563</v>
      </c>
      <c r="M7" s="70" t="str">
        <f>'3'!J51</f>
        <v>BC5E-4-LSHF</v>
      </c>
      <c r="N7" s="70">
        <f>'3'!K51</f>
        <v>40</v>
      </c>
      <c r="O7" s="70">
        <f>'3'!L51</f>
        <v>280</v>
      </c>
      <c r="P7" s="70">
        <f>'3'!M51</f>
        <v>606</v>
      </c>
      <c r="Q7" s="70">
        <f>'3'!N51</f>
        <v>304</v>
      </c>
    </row>
    <row r="8" spans="1:17" ht="28.5">
      <c r="A8" s="71" t="s">
        <v>1555</v>
      </c>
      <c r="B8" s="72" t="s">
        <v>1799</v>
      </c>
      <c r="C8" s="71" t="s">
        <v>1558</v>
      </c>
      <c r="D8" s="71" t="s">
        <v>1550</v>
      </c>
      <c r="E8" s="73">
        <f>K5</f>
        <v>2</v>
      </c>
      <c r="H8" s="68">
        <v>3</v>
      </c>
      <c r="I8" s="68"/>
      <c r="J8" s="68"/>
      <c r="K8" s="68"/>
      <c r="M8" s="70" t="str">
        <f>'3'!J52</f>
        <v>КПСнг(А)-FRHF 1х2х0,75</v>
      </c>
      <c r="N8" s="70">
        <f>'3'!K52</f>
        <v>16</v>
      </c>
      <c r="O8" s="70">
        <f>'3'!L52</f>
        <v>123</v>
      </c>
      <c r="P8" s="70">
        <f>'3'!M52</f>
        <v>243</v>
      </c>
      <c r="Q8" s="70">
        <f>'3'!N52</f>
        <v>158</v>
      </c>
    </row>
    <row r="9" spans="1:17" ht="28.5">
      <c r="A9" s="71" t="s">
        <v>1556</v>
      </c>
      <c r="B9" s="72" t="s">
        <v>1567</v>
      </c>
      <c r="C9" s="71" t="s">
        <v>2464</v>
      </c>
      <c r="D9" s="71" t="s">
        <v>1550</v>
      </c>
      <c r="E9" s="71">
        <v>0</v>
      </c>
      <c r="H9" s="68">
        <v>12</v>
      </c>
      <c r="I9" s="68"/>
      <c r="J9" s="68">
        <v>6</v>
      </c>
      <c r="K9" s="68"/>
      <c r="M9" s="70" t="str">
        <f>'3'!J53</f>
        <v>ТехноКИПнг(А)-FRHF 2×2×0,6</v>
      </c>
      <c r="N9" s="70">
        <f>'3'!K53</f>
        <v>0</v>
      </c>
      <c r="O9" s="70">
        <f>'3'!L53</f>
        <v>0</v>
      </c>
      <c r="P9" s="70">
        <f>'3'!M53</f>
        <v>0</v>
      </c>
      <c r="Q9" s="70">
        <f>'3'!N53</f>
        <v>20</v>
      </c>
    </row>
    <row r="10" spans="1:17" ht="28.5">
      <c r="A10" s="71" t="s">
        <v>1557</v>
      </c>
      <c r="B10" s="72" t="s">
        <v>1568</v>
      </c>
      <c r="C10" s="71" t="s">
        <v>1558</v>
      </c>
      <c r="D10" s="71" t="s">
        <v>1550</v>
      </c>
      <c r="E10" s="73">
        <f>H12-E51</f>
        <v>17</v>
      </c>
      <c r="H10" s="68"/>
      <c r="I10" s="68"/>
      <c r="J10" s="68"/>
      <c r="K10" s="68"/>
      <c r="M10" s="70"/>
      <c r="N10" s="70"/>
      <c r="O10" s="70"/>
      <c r="P10" s="70"/>
      <c r="Q10" s="70"/>
    </row>
    <row r="11" spans="1:17" ht="42.75">
      <c r="A11" s="71" t="s">
        <v>1559</v>
      </c>
      <c r="B11" s="72" t="s">
        <v>1570</v>
      </c>
      <c r="C11" s="71" t="s">
        <v>1558</v>
      </c>
      <c r="D11" s="71" t="s">
        <v>1550</v>
      </c>
      <c r="E11" s="73">
        <f>I12</f>
        <v>0</v>
      </c>
      <c r="H11" s="68">
        <v>6</v>
      </c>
      <c r="I11" s="68"/>
      <c r="J11" s="68"/>
      <c r="K11" s="68"/>
      <c r="M11" s="70"/>
      <c r="N11" s="70"/>
      <c r="O11" s="70"/>
      <c r="P11" s="70"/>
      <c r="Q11" s="70"/>
    </row>
    <row r="12" spans="1:17" ht="28.5">
      <c r="A12" s="71" t="s">
        <v>1560</v>
      </c>
      <c r="B12" s="72" t="s">
        <v>1569</v>
      </c>
      <c r="C12" s="71" t="s">
        <v>1558</v>
      </c>
      <c r="D12" s="71" t="s">
        <v>1550</v>
      </c>
      <c r="E12" s="73">
        <f>J12</f>
        <v>6</v>
      </c>
      <c r="H12" s="87">
        <f>SUM(H8:H11)</f>
        <v>21</v>
      </c>
      <c r="I12" s="69">
        <f>SUM(I8:I11)</f>
        <v>0</v>
      </c>
      <c r="J12" s="69">
        <f t="shared" ref="J12:K12" si="1">SUM(J8:J11)</f>
        <v>6</v>
      </c>
      <c r="K12" s="69">
        <f t="shared" si="1"/>
        <v>0</v>
      </c>
    </row>
    <row r="13" spans="1:17">
      <c r="A13" s="71"/>
      <c r="B13" s="135" t="s">
        <v>1795</v>
      </c>
      <c r="C13" s="97" t="s">
        <v>1796</v>
      </c>
      <c r="D13" s="134" t="s">
        <v>1550</v>
      </c>
      <c r="E13" s="134">
        <f>H8</f>
        <v>3</v>
      </c>
      <c r="H13" s="136"/>
      <c r="I13" s="136"/>
      <c r="J13" s="136"/>
      <c r="K13" s="136"/>
    </row>
    <row r="14" spans="1:17">
      <c r="A14" s="71"/>
      <c r="B14" s="135" t="s">
        <v>1797</v>
      </c>
      <c r="C14" s="97" t="s">
        <v>1796</v>
      </c>
      <c r="D14" s="134" t="s">
        <v>1550</v>
      </c>
      <c r="E14" s="134">
        <f>SUM(J9:J10)</f>
        <v>6</v>
      </c>
      <c r="H14" s="136"/>
      <c r="I14" s="136"/>
      <c r="J14" s="136"/>
      <c r="K14" s="136"/>
    </row>
    <row r="15" spans="1:17">
      <c r="A15" s="71"/>
      <c r="B15" s="135" t="s">
        <v>1798</v>
      </c>
      <c r="C15" s="97" t="s">
        <v>1796</v>
      </c>
      <c r="D15" s="134" t="s">
        <v>1550</v>
      </c>
      <c r="E15" s="134">
        <f>H11</f>
        <v>6</v>
      </c>
      <c r="H15" s="136"/>
      <c r="I15" s="136"/>
      <c r="J15" s="136"/>
      <c r="K15" s="136"/>
    </row>
    <row r="16" spans="1:17" s="80" customFormat="1" ht="25.5">
      <c r="A16" s="77"/>
      <c r="B16" s="78" t="s">
        <v>1572</v>
      </c>
      <c r="C16" s="79" t="s">
        <v>2434</v>
      </c>
      <c r="D16" s="77"/>
      <c r="E16" s="91">
        <f>N7</f>
        <v>40</v>
      </c>
    </row>
    <row r="17" spans="1:17" s="80" customFormat="1" ht="60">
      <c r="A17" s="77"/>
      <c r="B17" s="77"/>
      <c r="C17" s="79" t="s">
        <v>2435</v>
      </c>
      <c r="D17" s="77"/>
      <c r="E17" s="92">
        <f>O7-E18-E19</f>
        <v>118</v>
      </c>
      <c r="F17" s="77"/>
      <c r="H17" s="360"/>
      <c r="M17" s="93" t="s">
        <v>1590</v>
      </c>
      <c r="N17" s="96" t="s">
        <v>1581</v>
      </c>
      <c r="O17" s="96" t="s">
        <v>1582</v>
      </c>
      <c r="P17" s="96" t="s">
        <v>1583</v>
      </c>
      <c r="Q17" s="96" t="s">
        <v>1584</v>
      </c>
    </row>
    <row r="18" spans="1:17" s="80" customFormat="1" ht="25.5">
      <c r="A18" s="77"/>
      <c r="B18" s="77"/>
      <c r="C18" s="79" t="s">
        <v>2436</v>
      </c>
      <c r="D18" s="77"/>
      <c r="E18" s="103">
        <f>$N$23*$O$23*$P$23+$Q$23*$O$23</f>
        <v>36</v>
      </c>
      <c r="H18" s="360"/>
      <c r="M18" s="93" t="s">
        <v>1589</v>
      </c>
      <c r="N18" s="93">
        <v>5</v>
      </c>
      <c r="O18" s="93">
        <v>21</v>
      </c>
      <c r="P18" s="93">
        <v>1</v>
      </c>
      <c r="Q18" s="93">
        <v>1</v>
      </c>
    </row>
    <row r="19" spans="1:17" s="80" customFormat="1" ht="25.5">
      <c r="A19" s="77"/>
      <c r="B19" s="77"/>
      <c r="C19" s="79" t="s">
        <v>2433</v>
      </c>
      <c r="D19" s="77"/>
      <c r="E19" s="103">
        <f>$N18*$O18*$P18+$Q18*$O18</f>
        <v>126</v>
      </c>
      <c r="H19" s="360"/>
      <c r="M19" s="93" t="s">
        <v>20</v>
      </c>
      <c r="N19" s="93">
        <v>5</v>
      </c>
      <c r="O19" s="93">
        <v>11</v>
      </c>
      <c r="P19" s="93">
        <v>1</v>
      </c>
      <c r="Q19" s="93">
        <v>1</v>
      </c>
    </row>
    <row r="20" spans="1:17" s="80" customFormat="1" ht="25.5">
      <c r="A20" s="77"/>
      <c r="B20" s="77"/>
      <c r="C20" s="79" t="s">
        <v>2437</v>
      </c>
      <c r="D20" s="77"/>
      <c r="E20" s="92">
        <f>P7</f>
        <v>606</v>
      </c>
      <c r="M20" s="93" t="s">
        <v>1080</v>
      </c>
      <c r="N20" s="93">
        <v>5</v>
      </c>
      <c r="O20" s="93">
        <v>0</v>
      </c>
      <c r="P20" s="93">
        <v>1</v>
      </c>
      <c r="Q20" s="93">
        <v>1</v>
      </c>
    </row>
    <row r="21" spans="1:17" s="80" customFormat="1" ht="25.5">
      <c r="A21" s="77"/>
      <c r="B21" s="77"/>
      <c r="C21" s="79" t="s">
        <v>2438</v>
      </c>
      <c r="D21" s="77"/>
      <c r="E21" s="92">
        <f>Q7</f>
        <v>304</v>
      </c>
      <c r="M21" s="95"/>
      <c r="N21" s="95"/>
      <c r="O21" s="95"/>
      <c r="P21" s="95"/>
      <c r="Q21" s="95"/>
    </row>
    <row r="22" spans="1:17" s="76" customFormat="1" ht="60">
      <c r="A22" s="74"/>
      <c r="B22" s="74" t="s">
        <v>1574</v>
      </c>
      <c r="C22" s="75" t="s">
        <v>2434</v>
      </c>
      <c r="D22" s="74"/>
      <c r="E22" s="91">
        <f>N8</f>
        <v>16</v>
      </c>
      <c r="M22" s="93" t="s">
        <v>1585</v>
      </c>
      <c r="N22" s="96" t="s">
        <v>1581</v>
      </c>
      <c r="O22" s="96" t="s">
        <v>1582</v>
      </c>
      <c r="P22" s="96" t="s">
        <v>1583</v>
      </c>
      <c r="Q22" s="96" t="s">
        <v>1584</v>
      </c>
    </row>
    <row r="23" spans="1:17" s="76" customFormat="1" ht="25.5">
      <c r="A23" s="74"/>
      <c r="B23" s="74"/>
      <c r="C23" s="75" t="s">
        <v>2435</v>
      </c>
      <c r="D23" s="74"/>
      <c r="E23" s="103">
        <f>O8-E24-E25</f>
        <v>39</v>
      </c>
      <c r="H23" s="361"/>
      <c r="M23" s="93" t="s">
        <v>1588</v>
      </c>
      <c r="N23" s="93">
        <v>5</v>
      </c>
      <c r="O23" s="93">
        <v>6</v>
      </c>
      <c r="P23" s="93">
        <v>1</v>
      </c>
      <c r="Q23" s="93">
        <v>1</v>
      </c>
    </row>
    <row r="24" spans="1:17" s="76" customFormat="1" ht="25.5">
      <c r="A24" s="74"/>
      <c r="B24" s="74"/>
      <c r="C24" s="75" t="s">
        <v>2436</v>
      </c>
      <c r="D24" s="74"/>
      <c r="E24" s="103">
        <f>N24*O24*P24+Q24*O24</f>
        <v>18</v>
      </c>
      <c r="H24" s="361"/>
      <c r="M24" s="93" t="s">
        <v>20</v>
      </c>
      <c r="N24" s="93">
        <v>5</v>
      </c>
      <c r="O24" s="93">
        <v>3</v>
      </c>
      <c r="P24" s="93">
        <v>1</v>
      </c>
      <c r="Q24" s="93">
        <v>1</v>
      </c>
    </row>
    <row r="25" spans="1:17" s="76" customFormat="1" ht="25.5">
      <c r="A25" s="74"/>
      <c r="B25" s="74"/>
      <c r="C25" s="75" t="s">
        <v>2433</v>
      </c>
      <c r="D25" s="74"/>
      <c r="E25" s="103">
        <f>$N$19*$O$19*$P$19+$Q$19*$O$19</f>
        <v>66</v>
      </c>
      <c r="H25" s="361"/>
      <c r="M25" s="93" t="s">
        <v>1080</v>
      </c>
      <c r="N25" s="93">
        <v>5</v>
      </c>
      <c r="O25" s="93">
        <v>0</v>
      </c>
      <c r="P25" s="93">
        <v>1</v>
      </c>
      <c r="Q25" s="93">
        <v>1</v>
      </c>
    </row>
    <row r="26" spans="1:17" s="76" customFormat="1" ht="25.5">
      <c r="A26" s="74"/>
      <c r="B26" s="74"/>
      <c r="C26" s="75" t="s">
        <v>2437</v>
      </c>
      <c r="D26" s="74"/>
      <c r="E26" s="92">
        <f>P8</f>
        <v>243</v>
      </c>
    </row>
    <row r="27" spans="1:17" s="76" customFormat="1" ht="25.5">
      <c r="A27" s="74"/>
      <c r="B27" s="74"/>
      <c r="C27" s="75" t="s">
        <v>2438</v>
      </c>
      <c r="D27" s="74"/>
      <c r="E27" s="92">
        <f>Q8</f>
        <v>158</v>
      </c>
    </row>
    <row r="28" spans="1:17" s="86" customFormat="1" ht="25.5">
      <c r="A28" s="84"/>
      <c r="B28" s="84" t="s">
        <v>1596</v>
      </c>
      <c r="C28" s="85" t="s">
        <v>2437</v>
      </c>
      <c r="D28" s="84"/>
      <c r="E28" s="92">
        <f>P9</f>
        <v>0</v>
      </c>
    </row>
    <row r="29" spans="1:17" s="86" customFormat="1" ht="25.5">
      <c r="A29" s="84"/>
      <c r="B29" s="84"/>
      <c r="C29" s="85" t="s">
        <v>2438</v>
      </c>
      <c r="D29" s="84"/>
      <c r="E29" s="92">
        <f>Q9</f>
        <v>20</v>
      </c>
    </row>
    <row r="30" spans="1:17">
      <c r="A30" s="70"/>
      <c r="B30" s="110" t="s">
        <v>1592</v>
      </c>
      <c r="C30" s="70" t="s">
        <v>2466</v>
      </c>
      <c r="D30" s="70" t="s">
        <v>1550</v>
      </c>
      <c r="E30" s="70">
        <f>спецификация!H299</f>
        <v>15</v>
      </c>
    </row>
    <row r="31" spans="1:17">
      <c r="A31" s="70"/>
      <c r="B31" s="191" t="s">
        <v>1578</v>
      </c>
      <c r="C31" s="70" t="s">
        <v>2467</v>
      </c>
      <c r="D31" s="70" t="s">
        <v>1077</v>
      </c>
      <c r="E31" s="93">
        <f>спецификация!H302</f>
        <v>130</v>
      </c>
    </row>
    <row r="32" spans="1:17">
      <c r="A32" s="70"/>
      <c r="B32" s="70" t="s">
        <v>1579</v>
      </c>
      <c r="C32" s="93" t="s">
        <v>2466</v>
      </c>
      <c r="D32" s="70" t="s">
        <v>1550</v>
      </c>
      <c r="E32" s="70">
        <f>спецификация!H304</f>
        <v>24</v>
      </c>
    </row>
    <row r="33" spans="1:16">
      <c r="A33" s="70"/>
      <c r="B33" s="93" t="s">
        <v>1580</v>
      </c>
      <c r="C33" s="93" t="s">
        <v>2466</v>
      </c>
      <c r="D33" s="70" t="s">
        <v>1550</v>
      </c>
      <c r="E33" s="70">
        <f>спецификация!H312</f>
        <v>10</v>
      </c>
    </row>
    <row r="34" spans="1:16">
      <c r="A34" s="70"/>
      <c r="B34" s="107" t="s">
        <v>1591</v>
      </c>
      <c r="C34" s="70" t="s">
        <v>2468</v>
      </c>
      <c r="D34" s="106" t="s">
        <v>1550</v>
      </c>
      <c r="E34" s="70">
        <v>14</v>
      </c>
    </row>
    <row r="35" spans="1:16">
      <c r="B35" s="126" t="s">
        <v>1788</v>
      </c>
      <c r="C35" s="126" t="s">
        <v>1789</v>
      </c>
      <c r="D35" s="127" t="s">
        <v>1077</v>
      </c>
      <c r="E35" s="127">
        <f>спецификация!H314</f>
        <v>3</v>
      </c>
      <c r="F35" s="128"/>
    </row>
    <row r="36" spans="1:16" ht="43.5">
      <c r="B36" s="129" t="s">
        <v>1790</v>
      </c>
      <c r="C36" s="127" t="s">
        <v>1791</v>
      </c>
      <c r="D36" s="127" t="s">
        <v>1550</v>
      </c>
      <c r="E36" s="127">
        <f>E34</f>
        <v>14</v>
      </c>
      <c r="F36" s="130" t="s">
        <v>1792</v>
      </c>
    </row>
    <row r="37" spans="1:16">
      <c r="B37" s="131" t="s">
        <v>1793</v>
      </c>
      <c r="C37" s="126" t="s">
        <v>1791</v>
      </c>
      <c r="D37" s="127" t="s">
        <v>1550</v>
      </c>
      <c r="E37" s="127">
        <f>спецификация!H315</f>
        <v>15</v>
      </c>
      <c r="F37" s="128"/>
    </row>
    <row r="38" spans="1:16">
      <c r="B38" s="131" t="s">
        <v>1794</v>
      </c>
      <c r="C38" s="126"/>
      <c r="D38" s="127" t="s">
        <v>1550</v>
      </c>
      <c r="E38" s="127">
        <f>'3'!B63</f>
        <v>239</v>
      </c>
      <c r="F38" s="128"/>
    </row>
    <row r="39" spans="1:16" ht="27.75">
      <c r="B39" s="131" t="s">
        <v>2469</v>
      </c>
      <c r="C39" s="131" t="s">
        <v>2470</v>
      </c>
      <c r="D39" s="131" t="s">
        <v>2237</v>
      </c>
      <c r="E39" s="131">
        <v>1</v>
      </c>
      <c r="F39" s="128"/>
      <c r="H39" s="318"/>
      <c r="I39" s="319"/>
      <c r="J39" s="319"/>
      <c r="K39" s="319"/>
      <c r="L39" s="319"/>
      <c r="M39" s="319"/>
      <c r="N39" s="319"/>
      <c r="O39" s="319"/>
      <c r="P39" s="319"/>
    </row>
    <row r="40" spans="1:16" ht="26.25">
      <c r="B40" s="317" t="s">
        <v>2471</v>
      </c>
      <c r="C40" s="317" t="s">
        <v>2470</v>
      </c>
      <c r="D40" s="317" t="s">
        <v>1550</v>
      </c>
      <c r="E40" s="317">
        <v>1</v>
      </c>
      <c r="F40" s="128"/>
      <c r="H40" s="320"/>
      <c r="I40" s="319"/>
      <c r="J40" s="319"/>
      <c r="K40" s="319"/>
      <c r="L40" s="319"/>
      <c r="M40" s="319"/>
      <c r="N40" s="319"/>
      <c r="O40" s="319"/>
      <c r="P40" s="319"/>
    </row>
    <row r="41" spans="1:16" ht="26.25">
      <c r="B41" s="317" t="s">
        <v>2481</v>
      </c>
      <c r="C41" s="317" t="s">
        <v>2472</v>
      </c>
      <c r="D41" s="317" t="s">
        <v>2237</v>
      </c>
      <c r="E41" s="317">
        <v>4</v>
      </c>
      <c r="F41" s="128"/>
      <c r="H41" s="320"/>
      <c r="I41" s="319"/>
      <c r="J41" s="319"/>
      <c r="K41" s="319"/>
      <c r="L41" s="319"/>
      <c r="M41" s="319"/>
      <c r="N41" s="319"/>
      <c r="O41" s="319"/>
      <c r="P41" s="319"/>
    </row>
    <row r="42" spans="1:16" ht="26.25">
      <c r="B42" s="317" t="s">
        <v>2473</v>
      </c>
      <c r="C42" s="317" t="s">
        <v>2464</v>
      </c>
      <c r="D42" s="317" t="s">
        <v>1550</v>
      </c>
      <c r="E42" s="317">
        <v>2</v>
      </c>
      <c r="F42" s="128"/>
      <c r="H42" s="320"/>
      <c r="I42" s="319"/>
      <c r="J42" s="319"/>
      <c r="K42" s="319"/>
      <c r="L42" s="319"/>
      <c r="M42" s="319"/>
      <c r="N42" s="319"/>
      <c r="O42" s="319"/>
      <c r="P42" s="319"/>
    </row>
    <row r="43" spans="1:16">
      <c r="B43" s="317" t="s">
        <v>2474</v>
      </c>
      <c r="C43" s="317" t="s">
        <v>2475</v>
      </c>
      <c r="D43" s="317" t="s">
        <v>1550</v>
      </c>
      <c r="E43" s="317">
        <v>2</v>
      </c>
      <c r="F43" s="128"/>
      <c r="H43" s="320"/>
      <c r="I43" s="319"/>
      <c r="J43" s="319"/>
      <c r="K43" s="319"/>
      <c r="L43" s="319"/>
      <c r="M43" s="319"/>
      <c r="N43" s="319"/>
      <c r="O43" s="319"/>
      <c r="P43" s="319"/>
    </row>
    <row r="44" spans="1:16" ht="26.25">
      <c r="B44" s="317" t="s">
        <v>2476</v>
      </c>
      <c r="C44" s="317" t="s">
        <v>2470</v>
      </c>
      <c r="D44" s="317" t="s">
        <v>1550</v>
      </c>
      <c r="E44" s="317">
        <v>1</v>
      </c>
      <c r="F44" s="128"/>
      <c r="H44" s="320"/>
      <c r="I44" s="319"/>
      <c r="J44" s="319"/>
      <c r="K44" s="319"/>
      <c r="L44" s="319"/>
      <c r="M44" s="319"/>
      <c r="N44" s="319"/>
      <c r="O44" s="319"/>
      <c r="P44" s="319"/>
    </row>
    <row r="45" spans="1:16">
      <c r="B45" s="317" t="s">
        <v>2482</v>
      </c>
      <c r="C45" s="317" t="s">
        <v>2477</v>
      </c>
      <c r="D45" s="317" t="s">
        <v>1550</v>
      </c>
      <c r="E45" s="317">
        <v>1</v>
      </c>
      <c r="F45" s="128"/>
      <c r="H45" s="320"/>
      <c r="I45" s="319"/>
      <c r="J45" s="319"/>
      <c r="K45" s="319"/>
      <c r="L45" s="319"/>
      <c r="M45" s="319"/>
      <c r="N45" s="319"/>
      <c r="O45" s="319"/>
      <c r="P45" s="319"/>
    </row>
    <row r="46" spans="1:16">
      <c r="B46" s="317" t="s">
        <v>2478</v>
      </c>
      <c r="C46" s="317" t="s">
        <v>2479</v>
      </c>
      <c r="D46" s="317" t="s">
        <v>1550</v>
      </c>
      <c r="E46" s="317">
        <v>1</v>
      </c>
      <c r="F46" s="128"/>
      <c r="H46" s="320"/>
      <c r="I46" s="319"/>
      <c r="J46" s="319"/>
      <c r="K46" s="319"/>
      <c r="L46" s="319"/>
      <c r="M46" s="319"/>
      <c r="N46" s="319"/>
      <c r="O46" s="319"/>
      <c r="P46" s="319"/>
    </row>
    <row r="47" spans="1:16">
      <c r="B47" s="317" t="s">
        <v>2480</v>
      </c>
      <c r="C47" s="317" t="s">
        <v>2475</v>
      </c>
      <c r="D47" s="317" t="s">
        <v>1550</v>
      </c>
      <c r="E47" s="317">
        <v>1</v>
      </c>
      <c r="F47" s="128"/>
      <c r="H47" s="320"/>
      <c r="I47" s="319"/>
      <c r="J47" s="319"/>
      <c r="K47" s="319"/>
      <c r="L47" s="319"/>
      <c r="M47" s="319"/>
      <c r="N47" s="319"/>
      <c r="O47" s="319"/>
      <c r="P47" s="319"/>
    </row>
    <row r="48" spans="1:16">
      <c r="B48" s="317" t="s">
        <v>2483</v>
      </c>
      <c r="C48" s="317" t="s">
        <v>2472</v>
      </c>
      <c r="D48" s="317" t="s">
        <v>2237</v>
      </c>
      <c r="E48" s="317">
        <v>1</v>
      </c>
      <c r="F48" s="128"/>
    </row>
    <row r="49" spans="1:6" ht="26.25">
      <c r="B49" s="321" t="s">
        <v>2484</v>
      </c>
      <c r="C49" s="321" t="s">
        <v>2485</v>
      </c>
      <c r="D49" s="321" t="s">
        <v>1077</v>
      </c>
      <c r="E49" s="321">
        <v>120</v>
      </c>
      <c r="F49" s="128"/>
    </row>
    <row r="50" spans="1:6">
      <c r="B50" s="41" t="s">
        <v>1593</v>
      </c>
    </row>
    <row r="51" spans="1:6" ht="28.5">
      <c r="A51" s="71" t="s">
        <v>1557</v>
      </c>
      <c r="B51" s="72" t="s">
        <v>1594</v>
      </c>
      <c r="C51" s="71" t="s">
        <v>1558</v>
      </c>
      <c r="D51" s="71" t="s">
        <v>1550</v>
      </c>
      <c r="E51" s="73">
        <v>4</v>
      </c>
    </row>
  </sheetData>
  <mergeCells count="2">
    <mergeCell ref="H17:H19"/>
    <mergeCell ref="H23:H2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D289"/>
  <sheetViews>
    <sheetView topLeftCell="A82" zoomScale="60" zoomScaleNormal="60" workbookViewId="0">
      <selection activeCell="L140" sqref="L140"/>
    </sheetView>
  </sheetViews>
  <sheetFormatPr defaultRowHeight="15"/>
  <cols>
    <col min="1" max="1" width="16" customWidth="1"/>
    <col min="3" max="3" width="25.85546875" bestFit="1" customWidth="1"/>
    <col min="4" max="4" width="22" bestFit="1" customWidth="1"/>
    <col min="5" max="5" width="5.85546875" bestFit="1" customWidth="1"/>
    <col min="6" max="6" width="12" bestFit="1" customWidth="1"/>
    <col min="7" max="7" width="38.42578125" bestFit="1" customWidth="1"/>
    <col min="8" max="8" width="5.85546875" bestFit="1" customWidth="1"/>
    <col min="9" max="9" width="12" bestFit="1" customWidth="1"/>
    <col min="10" max="10" width="27.7109375" bestFit="1" customWidth="1"/>
    <col min="11" max="11" width="22.28515625" bestFit="1" customWidth="1"/>
    <col min="12" max="12" width="13.42578125" style="20" bestFit="1" customWidth="1"/>
    <col min="13" max="13" width="22" style="20" bestFit="1" customWidth="1"/>
    <col min="14" max="14" width="16.28515625" bestFit="1" customWidth="1"/>
    <col min="15" max="18" width="2.7109375" bestFit="1" customWidth="1"/>
    <col min="19" max="19" width="24.140625" style="20" bestFit="1" customWidth="1"/>
    <col min="20" max="20" width="5.85546875" bestFit="1" customWidth="1"/>
    <col min="23" max="23" width="14.85546875" customWidth="1"/>
    <col min="24" max="24" width="14.85546875" style="11" customWidth="1"/>
    <col min="25" max="25" width="14.28515625" style="20" customWidth="1"/>
  </cols>
  <sheetData>
    <row r="1" spans="2:28" ht="15.75" thickTop="1">
      <c r="C1" s="7" t="s">
        <v>1</v>
      </c>
      <c r="D1" s="325" t="s">
        <v>2</v>
      </c>
      <c r="E1" s="326"/>
      <c r="F1" s="327"/>
      <c r="G1" s="325" t="s">
        <v>3</v>
      </c>
      <c r="H1" s="326"/>
      <c r="I1" s="327"/>
      <c r="J1" s="331" t="s">
        <v>4</v>
      </c>
      <c r="K1" s="325" t="s">
        <v>154</v>
      </c>
      <c r="L1" s="326"/>
      <c r="M1" s="326"/>
      <c r="N1" s="326"/>
      <c r="O1" s="326"/>
      <c r="P1" s="326"/>
      <c r="Q1" s="326"/>
      <c r="R1" s="327"/>
      <c r="S1" s="337" t="s">
        <v>0</v>
      </c>
      <c r="W1" s="4"/>
      <c r="X1" s="31"/>
    </row>
    <row r="2" spans="2:28" ht="15.75" thickBot="1">
      <c r="C2" s="8" t="s">
        <v>5</v>
      </c>
      <c r="D2" s="328"/>
      <c r="E2" s="329"/>
      <c r="F2" s="330"/>
      <c r="G2" s="328"/>
      <c r="H2" s="329"/>
      <c r="I2" s="330"/>
      <c r="J2" s="332"/>
      <c r="K2" s="328"/>
      <c r="L2" s="329"/>
      <c r="M2" s="329"/>
      <c r="N2" s="329"/>
      <c r="O2" s="329"/>
      <c r="P2" s="329"/>
      <c r="Q2" s="329"/>
      <c r="R2" s="330"/>
      <c r="S2" s="338"/>
      <c r="W2" s="5"/>
      <c r="X2" s="33"/>
    </row>
    <row r="3" spans="2:28" ht="15.75" thickTop="1">
      <c r="C3" s="8" t="s">
        <v>7</v>
      </c>
      <c r="D3" s="331" t="s">
        <v>8</v>
      </c>
      <c r="E3" s="331" t="s">
        <v>9</v>
      </c>
      <c r="F3" s="331" t="s">
        <v>10</v>
      </c>
      <c r="G3" s="331" t="s">
        <v>8</v>
      </c>
      <c r="H3" s="331" t="s">
        <v>9</v>
      </c>
      <c r="I3" s="331" t="s">
        <v>10</v>
      </c>
      <c r="J3" s="332"/>
      <c r="K3" s="331" t="s">
        <v>1085</v>
      </c>
      <c r="L3" s="340" t="s">
        <v>11</v>
      </c>
      <c r="M3" s="340" t="s">
        <v>155</v>
      </c>
      <c r="N3" s="331" t="s">
        <v>12</v>
      </c>
      <c r="O3" s="331" t="s">
        <v>13</v>
      </c>
      <c r="P3" s="331" t="s">
        <v>13</v>
      </c>
      <c r="Q3" s="331" t="s">
        <v>13</v>
      </c>
      <c r="R3" s="331" t="s">
        <v>13</v>
      </c>
      <c r="S3" s="338"/>
      <c r="W3" s="12"/>
      <c r="X3" s="34"/>
    </row>
    <row r="4" spans="2:28">
      <c r="C4" s="35"/>
      <c r="D4" s="332"/>
      <c r="E4" s="332"/>
      <c r="F4" s="332"/>
      <c r="G4" s="332"/>
      <c r="H4" s="332"/>
      <c r="I4" s="332"/>
      <c r="J4" s="332"/>
      <c r="K4" s="332"/>
      <c r="L4" s="341"/>
      <c r="M4" s="341"/>
      <c r="N4" s="332"/>
      <c r="O4" s="332"/>
      <c r="P4" s="332"/>
      <c r="Q4" s="332"/>
      <c r="R4" s="332"/>
      <c r="S4" s="338"/>
      <c r="W4" s="12" t="s">
        <v>15</v>
      </c>
      <c r="X4" s="34" t="s">
        <v>16</v>
      </c>
      <c r="Y4" s="20" t="s">
        <v>149</v>
      </c>
      <c r="AA4" s="336" t="s">
        <v>1787</v>
      </c>
      <c r="AB4" s="336"/>
    </row>
    <row r="5" spans="2:28" ht="23.25">
      <c r="B5" s="9" t="s">
        <v>6</v>
      </c>
      <c r="C5" s="142"/>
      <c r="D5" s="142"/>
      <c r="E5" s="142"/>
      <c r="F5" s="142"/>
      <c r="G5" s="142"/>
      <c r="H5" s="142"/>
      <c r="I5" s="142"/>
      <c r="J5" s="36" t="s">
        <v>156</v>
      </c>
      <c r="K5" s="2"/>
      <c r="L5" s="25"/>
      <c r="M5" s="25"/>
      <c r="N5" s="2"/>
      <c r="O5" s="2"/>
      <c r="P5" s="2"/>
      <c r="Q5" s="2"/>
      <c r="R5" s="2"/>
      <c r="S5" s="25"/>
      <c r="W5" s="36"/>
      <c r="X5" s="37"/>
    </row>
    <row r="6" spans="2:28">
      <c r="B6" s="149">
        <v>3</v>
      </c>
      <c r="C6" s="149" t="s">
        <v>1176</v>
      </c>
      <c r="D6" s="149" t="s">
        <v>157</v>
      </c>
      <c r="E6" s="149"/>
      <c r="F6" s="149" t="s">
        <v>1857</v>
      </c>
      <c r="G6" s="149" t="s">
        <v>158</v>
      </c>
      <c r="H6" s="149"/>
      <c r="I6" s="149" t="s">
        <v>1851</v>
      </c>
      <c r="J6" s="2" t="s">
        <v>1113</v>
      </c>
      <c r="K6" s="21">
        <f>K7*B6</f>
        <v>21</v>
      </c>
      <c r="L6" s="21">
        <f>L7*B6</f>
        <v>24</v>
      </c>
      <c r="M6" s="21">
        <f>S6-K6-L6-N6</f>
        <v>168</v>
      </c>
      <c r="N6" s="21">
        <f>N7*B6</f>
        <v>30</v>
      </c>
      <c r="S6" s="21">
        <f>Y6*B6</f>
        <v>243</v>
      </c>
      <c r="W6">
        <v>45</v>
      </c>
      <c r="X6" s="11">
        <f>W6+17</f>
        <v>62</v>
      </c>
      <c r="Y6" s="20">
        <v>81</v>
      </c>
      <c r="Z6">
        <f>X6*1.3</f>
        <v>80.600000000000009</v>
      </c>
    </row>
    <row r="7" spans="2:28">
      <c r="B7" s="149">
        <v>1</v>
      </c>
      <c r="C7" s="149" t="s">
        <v>159</v>
      </c>
      <c r="D7" s="149"/>
      <c r="E7" s="149"/>
      <c r="F7" s="149"/>
      <c r="G7" s="149"/>
      <c r="H7" s="149"/>
      <c r="I7" s="149"/>
      <c r="J7" s="186" t="s">
        <v>1080</v>
      </c>
      <c r="K7" s="20">
        <v>7</v>
      </c>
      <c r="L7" s="21">
        <v>8</v>
      </c>
      <c r="M7" s="21">
        <f t="shared" ref="M7:M66" si="0">S7-K7-L7-N7</f>
        <v>56</v>
      </c>
      <c r="N7" s="21">
        <v>10</v>
      </c>
      <c r="S7" s="21">
        <f t="shared" ref="S7:S66" si="1">Y7*B7</f>
        <v>81</v>
      </c>
      <c r="W7">
        <v>45</v>
      </c>
      <c r="X7" s="11">
        <f t="shared" ref="X7:X66" si="2">W7+17</f>
        <v>62</v>
      </c>
      <c r="Y7" s="20">
        <v>81</v>
      </c>
      <c r="Z7">
        <f t="shared" ref="Z7:Z70" si="3">X7*1.3</f>
        <v>80.600000000000009</v>
      </c>
    </row>
    <row r="8" spans="2:28">
      <c r="B8" s="149">
        <v>3</v>
      </c>
      <c r="C8" s="149" t="s">
        <v>1177</v>
      </c>
      <c r="D8" s="149" t="s">
        <v>157</v>
      </c>
      <c r="E8" s="149"/>
      <c r="F8" s="149" t="s">
        <v>1857</v>
      </c>
      <c r="G8" s="149" t="s">
        <v>160</v>
      </c>
      <c r="H8" s="149"/>
      <c r="I8" s="149" t="s">
        <v>1851</v>
      </c>
      <c r="J8" s="2" t="s">
        <v>1113</v>
      </c>
      <c r="K8" s="21">
        <f t="shared" ref="K8" si="4">K9*B8</f>
        <v>21</v>
      </c>
      <c r="L8" s="21">
        <f t="shared" ref="L8" si="5">L9*B8</f>
        <v>24</v>
      </c>
      <c r="M8" s="21">
        <f t="shared" si="0"/>
        <v>225</v>
      </c>
      <c r="N8" s="21">
        <f>N9*B8</f>
        <v>30</v>
      </c>
      <c r="S8" s="21">
        <f t="shared" si="1"/>
        <v>300</v>
      </c>
      <c r="W8" s="22">
        <v>57</v>
      </c>
      <c r="X8" s="16">
        <f t="shared" si="2"/>
        <v>74</v>
      </c>
      <c r="Y8" s="111">
        <v>100</v>
      </c>
      <c r="Z8">
        <f t="shared" si="3"/>
        <v>96.2</v>
      </c>
    </row>
    <row r="9" spans="2:28">
      <c r="B9" s="149">
        <v>1</v>
      </c>
      <c r="C9" s="149" t="s">
        <v>161</v>
      </c>
      <c r="D9" s="149"/>
      <c r="E9" s="149"/>
      <c r="F9" s="149"/>
      <c r="G9" s="149"/>
      <c r="H9" s="149"/>
      <c r="I9" s="149"/>
      <c r="J9" s="185" t="s">
        <v>1080</v>
      </c>
      <c r="K9" s="20">
        <v>7</v>
      </c>
      <c r="L9" s="21">
        <v>8</v>
      </c>
      <c r="M9" s="21">
        <f t="shared" si="0"/>
        <v>75</v>
      </c>
      <c r="N9" s="21">
        <v>10</v>
      </c>
      <c r="S9" s="21">
        <f t="shared" si="1"/>
        <v>100</v>
      </c>
      <c r="W9" s="22">
        <v>57</v>
      </c>
      <c r="X9" s="16">
        <f t="shared" si="2"/>
        <v>74</v>
      </c>
      <c r="Y9" s="111">
        <v>100</v>
      </c>
      <c r="Z9">
        <f t="shared" si="3"/>
        <v>96.2</v>
      </c>
    </row>
    <row r="10" spans="2:28">
      <c r="B10" s="149">
        <v>3</v>
      </c>
      <c r="C10" s="149" t="s">
        <v>1178</v>
      </c>
      <c r="D10" s="149" t="s">
        <v>162</v>
      </c>
      <c r="E10" s="149"/>
      <c r="F10" s="149" t="s">
        <v>1857</v>
      </c>
      <c r="G10" s="149" t="s">
        <v>163</v>
      </c>
      <c r="H10" s="149"/>
      <c r="I10" s="149" t="s">
        <v>1852</v>
      </c>
      <c r="J10" s="2" t="s">
        <v>1113</v>
      </c>
      <c r="K10" s="21">
        <f t="shared" ref="K10" si="6">K11*B10</f>
        <v>21</v>
      </c>
      <c r="L10" s="21">
        <f t="shared" ref="L10" si="7">L11*B10</f>
        <v>24</v>
      </c>
      <c r="M10" s="21">
        <f t="shared" si="0"/>
        <v>225</v>
      </c>
      <c r="N10" s="21">
        <f>N11*B10</f>
        <v>30</v>
      </c>
      <c r="S10" s="21">
        <f t="shared" si="1"/>
        <v>300</v>
      </c>
      <c r="W10" s="22">
        <v>58</v>
      </c>
      <c r="X10" s="16">
        <f t="shared" si="2"/>
        <v>75</v>
      </c>
      <c r="Y10" s="111">
        <v>100</v>
      </c>
      <c r="Z10">
        <f t="shared" si="3"/>
        <v>97.5</v>
      </c>
    </row>
    <row r="11" spans="2:28">
      <c r="B11" s="149">
        <v>1</v>
      </c>
      <c r="C11" s="149" t="s">
        <v>1522</v>
      </c>
      <c r="D11" s="149"/>
      <c r="E11" s="149"/>
      <c r="F11" s="149"/>
      <c r="G11" s="149"/>
      <c r="H11" s="149"/>
      <c r="I11" s="149"/>
      <c r="J11" s="185" t="s">
        <v>1080</v>
      </c>
      <c r="K11" s="20">
        <v>7</v>
      </c>
      <c r="L11" s="21">
        <v>8</v>
      </c>
      <c r="M11" s="21">
        <f t="shared" si="0"/>
        <v>75</v>
      </c>
      <c r="N11" s="21">
        <v>10</v>
      </c>
      <c r="S11" s="21">
        <f t="shared" si="1"/>
        <v>100</v>
      </c>
      <c r="W11" s="22">
        <v>58</v>
      </c>
      <c r="X11" s="16">
        <f t="shared" si="2"/>
        <v>75</v>
      </c>
      <c r="Y11" s="111">
        <v>100</v>
      </c>
      <c r="Z11">
        <f t="shared" si="3"/>
        <v>97.5</v>
      </c>
    </row>
    <row r="12" spans="2:28" ht="30">
      <c r="B12" s="149">
        <v>3</v>
      </c>
      <c r="C12" s="149" t="s">
        <v>1179</v>
      </c>
      <c r="D12" s="149" t="s">
        <v>162</v>
      </c>
      <c r="E12" s="149"/>
      <c r="F12" s="149" t="s">
        <v>1857</v>
      </c>
      <c r="G12" s="149" t="s">
        <v>164</v>
      </c>
      <c r="H12" s="149"/>
      <c r="I12" s="150" t="s">
        <v>1853</v>
      </c>
      <c r="J12" s="2" t="s">
        <v>1113</v>
      </c>
      <c r="K12" s="21">
        <f t="shared" ref="K12" si="8">K13*B12</f>
        <v>21</v>
      </c>
      <c r="L12" s="21">
        <f t="shared" ref="L12" si="9">L13*B12</f>
        <v>24</v>
      </c>
      <c r="M12" s="21">
        <f t="shared" si="0"/>
        <v>171</v>
      </c>
      <c r="N12" s="21">
        <f>N13*B12</f>
        <v>30</v>
      </c>
      <c r="S12" s="21">
        <f t="shared" si="1"/>
        <v>246</v>
      </c>
      <c r="W12">
        <v>46</v>
      </c>
      <c r="X12" s="11">
        <f t="shared" si="2"/>
        <v>63</v>
      </c>
      <c r="Y12" s="20">
        <v>82</v>
      </c>
      <c r="Z12">
        <f t="shared" si="3"/>
        <v>81.900000000000006</v>
      </c>
    </row>
    <row r="13" spans="2:28">
      <c r="B13" s="149">
        <v>1</v>
      </c>
      <c r="C13" s="149" t="s">
        <v>165</v>
      </c>
      <c r="D13" s="149"/>
      <c r="E13" s="149"/>
      <c r="F13" s="149"/>
      <c r="G13" s="149"/>
      <c r="H13" s="149"/>
      <c r="I13" s="149"/>
      <c r="J13" s="186" t="s">
        <v>1080</v>
      </c>
      <c r="K13" s="20">
        <v>7</v>
      </c>
      <c r="L13" s="21">
        <v>8</v>
      </c>
      <c r="M13" s="21">
        <f t="shared" si="0"/>
        <v>57</v>
      </c>
      <c r="N13" s="21">
        <v>10</v>
      </c>
      <c r="S13" s="21">
        <f t="shared" si="1"/>
        <v>82</v>
      </c>
      <c r="W13">
        <v>46</v>
      </c>
      <c r="X13" s="11">
        <f t="shared" si="2"/>
        <v>63</v>
      </c>
      <c r="Y13" s="20">
        <v>82</v>
      </c>
      <c r="Z13">
        <f t="shared" si="3"/>
        <v>81.900000000000006</v>
      </c>
    </row>
    <row r="14" spans="2:28">
      <c r="B14" s="149">
        <v>3</v>
      </c>
      <c r="C14" s="149" t="s">
        <v>1180</v>
      </c>
      <c r="D14" s="149" t="s">
        <v>166</v>
      </c>
      <c r="E14" s="149"/>
      <c r="F14" s="149" t="s">
        <v>1857</v>
      </c>
      <c r="G14" s="149" t="s">
        <v>167</v>
      </c>
      <c r="H14" s="149"/>
      <c r="I14" s="149" t="s">
        <v>1854</v>
      </c>
      <c r="J14" s="2" t="s">
        <v>1113</v>
      </c>
      <c r="K14" s="21">
        <f t="shared" ref="K14" si="10">K15*B14</f>
        <v>21</v>
      </c>
      <c r="L14" s="21">
        <f t="shared" ref="L14" si="11">L15*B14</f>
        <v>24</v>
      </c>
      <c r="M14" s="21">
        <f t="shared" si="0"/>
        <v>105</v>
      </c>
      <c r="N14" s="21">
        <f>N15*B14</f>
        <v>30</v>
      </c>
      <c r="S14" s="21">
        <f t="shared" si="1"/>
        <v>180</v>
      </c>
      <c r="W14">
        <v>29</v>
      </c>
      <c r="X14" s="11">
        <f t="shared" si="2"/>
        <v>46</v>
      </c>
      <c r="Y14" s="111">
        <v>60</v>
      </c>
      <c r="Z14">
        <f t="shared" si="3"/>
        <v>59.800000000000004</v>
      </c>
    </row>
    <row r="15" spans="2:28">
      <c r="B15" s="149">
        <v>1</v>
      </c>
      <c r="C15" s="149" t="s">
        <v>1523</v>
      </c>
      <c r="D15" s="149"/>
      <c r="E15" s="149"/>
      <c r="F15" s="149"/>
      <c r="G15" s="149"/>
      <c r="H15" s="149"/>
      <c r="I15" s="149"/>
      <c r="J15" s="2" t="s">
        <v>20</v>
      </c>
      <c r="K15" s="20">
        <v>7</v>
      </c>
      <c r="L15" s="21">
        <v>8</v>
      </c>
      <c r="M15" s="21">
        <f t="shared" si="0"/>
        <v>35</v>
      </c>
      <c r="N15" s="21">
        <v>10</v>
      </c>
      <c r="S15" s="21">
        <f t="shared" si="1"/>
        <v>60</v>
      </c>
      <c r="W15">
        <v>29</v>
      </c>
      <c r="X15" s="11">
        <f t="shared" si="2"/>
        <v>46</v>
      </c>
      <c r="Y15" s="111">
        <v>60</v>
      </c>
      <c r="Z15">
        <f t="shared" si="3"/>
        <v>59.800000000000004</v>
      </c>
    </row>
    <row r="16" spans="2:28">
      <c r="B16" s="149">
        <v>3</v>
      </c>
      <c r="C16" s="149" t="s">
        <v>1181</v>
      </c>
      <c r="D16" s="149" t="s">
        <v>166</v>
      </c>
      <c r="E16" s="149"/>
      <c r="F16" s="149" t="s">
        <v>1857</v>
      </c>
      <c r="G16" s="149" t="s">
        <v>168</v>
      </c>
      <c r="H16" s="149"/>
      <c r="I16" s="149" t="s">
        <v>1855</v>
      </c>
      <c r="J16" s="2" t="s">
        <v>1113</v>
      </c>
      <c r="K16" s="21">
        <f t="shared" ref="K16" si="12">K17*B16</f>
        <v>21</v>
      </c>
      <c r="L16" s="21">
        <f t="shared" ref="L16" si="13">L17*B16</f>
        <v>24</v>
      </c>
      <c r="M16" s="21">
        <f t="shared" si="0"/>
        <v>39</v>
      </c>
      <c r="N16" s="21">
        <f>N17*B16</f>
        <v>30</v>
      </c>
      <c r="S16" s="21">
        <f t="shared" si="1"/>
        <v>114</v>
      </c>
      <c r="W16">
        <v>12</v>
      </c>
      <c r="X16" s="11">
        <f t="shared" si="2"/>
        <v>29</v>
      </c>
      <c r="Y16" s="20">
        <v>38</v>
      </c>
      <c r="Z16">
        <f t="shared" si="3"/>
        <v>37.700000000000003</v>
      </c>
    </row>
    <row r="17" spans="1:28">
      <c r="B17" s="149">
        <v>1</v>
      </c>
      <c r="C17" s="149" t="s">
        <v>169</v>
      </c>
      <c r="D17" s="149"/>
      <c r="E17" s="149"/>
      <c r="F17" s="149"/>
      <c r="G17" s="149"/>
      <c r="H17" s="149"/>
      <c r="I17" s="149"/>
      <c r="J17" s="2" t="s">
        <v>20</v>
      </c>
      <c r="K17" s="20">
        <v>7</v>
      </c>
      <c r="L17" s="21">
        <v>8</v>
      </c>
      <c r="M17" s="21">
        <f t="shared" si="0"/>
        <v>13</v>
      </c>
      <c r="N17" s="21">
        <v>10</v>
      </c>
      <c r="S17" s="21">
        <f t="shared" si="1"/>
        <v>38</v>
      </c>
      <c r="W17">
        <v>12</v>
      </c>
      <c r="X17" s="11">
        <f t="shared" si="2"/>
        <v>29</v>
      </c>
      <c r="Y17" s="20">
        <v>38</v>
      </c>
      <c r="Z17">
        <f t="shared" si="3"/>
        <v>37.700000000000003</v>
      </c>
    </row>
    <row r="18" spans="1:28">
      <c r="A18" s="42" t="s">
        <v>153</v>
      </c>
      <c r="B18" s="151">
        <v>2</v>
      </c>
      <c r="C18" s="151" t="s">
        <v>2128</v>
      </c>
      <c r="D18" s="151" t="s">
        <v>170</v>
      </c>
      <c r="E18" s="151"/>
      <c r="F18" s="151" t="s">
        <v>1857</v>
      </c>
      <c r="G18" s="151" t="s">
        <v>185</v>
      </c>
      <c r="H18" s="151"/>
      <c r="I18" s="151" t="s">
        <v>1856</v>
      </c>
      <c r="J18" s="18" t="s">
        <v>1113</v>
      </c>
      <c r="K18" s="21">
        <f t="shared" ref="K18" si="14">K19*B18</f>
        <v>14</v>
      </c>
      <c r="L18" s="21">
        <f t="shared" ref="L18" si="15">L19*B18</f>
        <v>16</v>
      </c>
      <c r="M18" s="21">
        <f t="shared" si="0"/>
        <v>190</v>
      </c>
      <c r="N18" s="21">
        <f>N19*B18</f>
        <v>20</v>
      </c>
      <c r="S18" s="21">
        <f t="shared" si="1"/>
        <v>240</v>
      </c>
      <c r="W18">
        <v>73</v>
      </c>
      <c r="X18" s="11">
        <f t="shared" si="2"/>
        <v>90</v>
      </c>
      <c r="Y18" s="111">
        <v>120</v>
      </c>
      <c r="Z18">
        <f t="shared" si="3"/>
        <v>117</v>
      </c>
      <c r="AB18" s="111">
        <v>0</v>
      </c>
    </row>
    <row r="19" spans="1:28">
      <c r="A19" s="42"/>
      <c r="B19" s="151">
        <v>1</v>
      </c>
      <c r="C19" s="151" t="s">
        <v>2129</v>
      </c>
      <c r="D19" s="151"/>
      <c r="E19" s="151"/>
      <c r="F19" s="151"/>
      <c r="G19" s="151"/>
      <c r="H19" s="151"/>
      <c r="I19" s="151"/>
      <c r="J19" s="18" t="s">
        <v>1080</v>
      </c>
      <c r="K19" s="20">
        <v>7</v>
      </c>
      <c r="L19" s="21">
        <v>8</v>
      </c>
      <c r="M19" s="21">
        <f t="shared" si="0"/>
        <v>95</v>
      </c>
      <c r="N19" s="21">
        <v>10</v>
      </c>
      <c r="S19" s="21">
        <f t="shared" si="1"/>
        <v>120</v>
      </c>
      <c r="W19">
        <v>73</v>
      </c>
      <c r="X19" s="11">
        <f t="shared" si="2"/>
        <v>90</v>
      </c>
      <c r="Y19" s="111">
        <v>120</v>
      </c>
      <c r="Z19">
        <f t="shared" si="3"/>
        <v>117</v>
      </c>
    </row>
    <row r="20" spans="1:28">
      <c r="A20" s="42" t="s">
        <v>153</v>
      </c>
      <c r="B20" s="151">
        <v>2</v>
      </c>
      <c r="C20" s="151" t="s">
        <v>1182</v>
      </c>
      <c r="D20" s="151" t="s">
        <v>170</v>
      </c>
      <c r="E20" s="151"/>
      <c r="F20" s="149" t="s">
        <v>1857</v>
      </c>
      <c r="G20" s="151" t="s">
        <v>173</v>
      </c>
      <c r="H20" s="151"/>
      <c r="I20" s="151" t="s">
        <v>1857</v>
      </c>
      <c r="J20" s="18" t="s">
        <v>1113</v>
      </c>
      <c r="K20" s="21">
        <f t="shared" ref="K20" si="16">K21*B20</f>
        <v>14</v>
      </c>
      <c r="L20" s="21">
        <f t="shared" ref="L20" si="17">L21*B20</f>
        <v>16</v>
      </c>
      <c r="M20" s="21">
        <f t="shared" si="0"/>
        <v>4</v>
      </c>
      <c r="N20" s="21">
        <f>N21*B20</f>
        <v>20</v>
      </c>
      <c r="S20" s="21">
        <f t="shared" si="1"/>
        <v>54</v>
      </c>
      <c r="W20">
        <v>4</v>
      </c>
      <c r="X20" s="11">
        <f t="shared" si="2"/>
        <v>21</v>
      </c>
      <c r="Y20" s="20">
        <v>27</v>
      </c>
      <c r="Z20">
        <f t="shared" si="3"/>
        <v>27.3</v>
      </c>
    </row>
    <row r="21" spans="1:28">
      <c r="A21" s="42"/>
      <c r="B21" s="151">
        <v>1</v>
      </c>
      <c r="C21" s="151" t="s">
        <v>1524</v>
      </c>
      <c r="D21" s="151"/>
      <c r="E21" s="151"/>
      <c r="F21" s="151"/>
      <c r="G21" s="151"/>
      <c r="H21" s="151"/>
      <c r="I21" s="151"/>
      <c r="J21" s="18" t="s">
        <v>20</v>
      </c>
      <c r="K21" s="20">
        <v>7</v>
      </c>
      <c r="L21" s="21">
        <v>8</v>
      </c>
      <c r="M21" s="21">
        <f t="shared" si="0"/>
        <v>2</v>
      </c>
      <c r="N21" s="21">
        <v>10</v>
      </c>
      <c r="S21" s="21">
        <f t="shared" si="1"/>
        <v>27</v>
      </c>
      <c r="W21">
        <v>4</v>
      </c>
      <c r="X21" s="11">
        <f t="shared" si="2"/>
        <v>21</v>
      </c>
      <c r="Y21" s="20">
        <v>27</v>
      </c>
      <c r="Z21">
        <f t="shared" si="3"/>
        <v>27.3</v>
      </c>
    </row>
    <row r="22" spans="1:28">
      <c r="A22" s="42" t="s">
        <v>153</v>
      </c>
      <c r="B22" s="151">
        <v>2</v>
      </c>
      <c r="C22" s="151" t="s">
        <v>1183</v>
      </c>
      <c r="D22" s="151" t="s">
        <v>170</v>
      </c>
      <c r="E22" s="151"/>
      <c r="F22" s="149" t="s">
        <v>1857</v>
      </c>
      <c r="G22" s="151" t="s">
        <v>172</v>
      </c>
      <c r="H22" s="151"/>
      <c r="I22" s="151" t="s">
        <v>1858</v>
      </c>
      <c r="J22" s="18" t="s">
        <v>1113</v>
      </c>
      <c r="K22" s="22"/>
      <c r="L22" s="21">
        <f t="shared" ref="L22" si="18">L23*B22</f>
        <v>30</v>
      </c>
      <c r="M22" s="21">
        <f t="shared" si="0"/>
        <v>22</v>
      </c>
      <c r="N22" s="21">
        <f>N23*B22</f>
        <v>20</v>
      </c>
      <c r="S22" s="21">
        <f t="shared" si="1"/>
        <v>72</v>
      </c>
      <c r="W22">
        <v>11</v>
      </c>
      <c r="X22" s="11">
        <f t="shared" si="2"/>
        <v>28</v>
      </c>
      <c r="Y22" s="20">
        <v>36</v>
      </c>
      <c r="Z22">
        <f t="shared" si="3"/>
        <v>36.4</v>
      </c>
    </row>
    <row r="23" spans="1:28">
      <c r="A23" s="42"/>
      <c r="B23" s="151">
        <v>1</v>
      </c>
      <c r="C23" s="151" t="s">
        <v>174</v>
      </c>
      <c r="D23" s="151"/>
      <c r="E23" s="151"/>
      <c r="F23" s="151"/>
      <c r="G23" s="151"/>
      <c r="H23" s="151"/>
      <c r="I23" s="151"/>
      <c r="J23" s="18" t="s">
        <v>20</v>
      </c>
      <c r="K23" s="22"/>
      <c r="L23" s="21">
        <v>15</v>
      </c>
      <c r="M23" s="21">
        <f t="shared" si="0"/>
        <v>11</v>
      </c>
      <c r="N23" s="21">
        <v>10</v>
      </c>
      <c r="S23" s="21">
        <f t="shared" si="1"/>
        <v>36</v>
      </c>
      <c r="W23">
        <v>11</v>
      </c>
      <c r="X23" s="11">
        <f t="shared" si="2"/>
        <v>28</v>
      </c>
      <c r="Y23" s="20">
        <v>36</v>
      </c>
      <c r="Z23">
        <f t="shared" si="3"/>
        <v>36.4</v>
      </c>
    </row>
    <row r="24" spans="1:28">
      <c r="B24" s="149">
        <v>3</v>
      </c>
      <c r="C24" s="149" t="s">
        <v>1184</v>
      </c>
      <c r="D24" s="149" t="s">
        <v>175</v>
      </c>
      <c r="E24" s="149"/>
      <c r="F24" s="149" t="s">
        <v>1857</v>
      </c>
      <c r="G24" s="149" t="s">
        <v>176</v>
      </c>
      <c r="H24" s="149"/>
      <c r="I24" s="149" t="s">
        <v>1859</v>
      </c>
      <c r="J24" s="2" t="s">
        <v>1113</v>
      </c>
      <c r="K24" s="21">
        <f t="shared" ref="K24" si="19">K25*B24</f>
        <v>21</v>
      </c>
      <c r="L24" s="21">
        <f t="shared" ref="L24" si="20">L25*B24</f>
        <v>24</v>
      </c>
      <c r="M24" s="21">
        <f t="shared" si="0"/>
        <v>27</v>
      </c>
      <c r="N24" s="21">
        <f>N25*B24</f>
        <v>30</v>
      </c>
      <c r="S24" s="21">
        <f t="shared" si="1"/>
        <v>102</v>
      </c>
      <c r="W24">
        <v>9</v>
      </c>
      <c r="X24" s="11">
        <f t="shared" si="2"/>
        <v>26</v>
      </c>
      <c r="Y24" s="20">
        <v>34</v>
      </c>
      <c r="Z24">
        <f t="shared" si="3"/>
        <v>33.800000000000004</v>
      </c>
    </row>
    <row r="25" spans="1:28">
      <c r="B25" s="149">
        <v>1</v>
      </c>
      <c r="C25" s="149" t="s">
        <v>1525</v>
      </c>
      <c r="D25" s="149"/>
      <c r="E25" s="149"/>
      <c r="F25" s="149"/>
      <c r="G25" s="149"/>
      <c r="H25" s="149"/>
      <c r="I25" s="149"/>
      <c r="J25" s="2" t="s">
        <v>20</v>
      </c>
      <c r="K25" s="20">
        <v>7</v>
      </c>
      <c r="L25" s="21">
        <v>8</v>
      </c>
      <c r="M25" s="21">
        <f t="shared" si="0"/>
        <v>9</v>
      </c>
      <c r="N25" s="21">
        <v>10</v>
      </c>
      <c r="S25" s="21">
        <f t="shared" si="1"/>
        <v>34</v>
      </c>
      <c r="W25">
        <v>9</v>
      </c>
      <c r="X25" s="11">
        <f t="shared" si="2"/>
        <v>26</v>
      </c>
      <c r="Y25" s="20">
        <v>34</v>
      </c>
      <c r="Z25">
        <f t="shared" si="3"/>
        <v>33.800000000000004</v>
      </c>
    </row>
    <row r="26" spans="1:28">
      <c r="B26" s="149">
        <v>3</v>
      </c>
      <c r="C26" s="149" t="s">
        <v>1185</v>
      </c>
      <c r="D26" s="149" t="s">
        <v>175</v>
      </c>
      <c r="E26" s="149"/>
      <c r="F26" s="149" t="s">
        <v>1857</v>
      </c>
      <c r="G26" s="149" t="s">
        <v>177</v>
      </c>
      <c r="H26" s="149"/>
      <c r="I26" s="149" t="s">
        <v>1859</v>
      </c>
      <c r="J26" s="2" t="s">
        <v>1113</v>
      </c>
      <c r="K26" s="21">
        <f t="shared" ref="K26" si="21">K27*B26</f>
        <v>21</v>
      </c>
      <c r="L26" s="21">
        <f t="shared" ref="L26" si="22">L27*B26</f>
        <v>24</v>
      </c>
      <c r="M26" s="21">
        <f t="shared" si="0"/>
        <v>141</v>
      </c>
      <c r="N26" s="21">
        <f>N27*B26</f>
        <v>30</v>
      </c>
      <c r="S26" s="21">
        <f t="shared" si="1"/>
        <v>216</v>
      </c>
      <c r="W26">
        <v>38</v>
      </c>
      <c r="X26" s="11">
        <f t="shared" si="2"/>
        <v>55</v>
      </c>
      <c r="Y26" s="20">
        <v>72</v>
      </c>
      <c r="Z26">
        <f t="shared" si="3"/>
        <v>71.5</v>
      </c>
    </row>
    <row r="27" spans="1:28">
      <c r="B27" s="149">
        <v>1</v>
      </c>
      <c r="C27" s="149" t="s">
        <v>178</v>
      </c>
      <c r="D27" s="149"/>
      <c r="E27" s="149"/>
      <c r="F27" s="149"/>
      <c r="G27" s="149"/>
      <c r="H27" s="149"/>
      <c r="I27" s="149"/>
      <c r="J27" s="186" t="s">
        <v>1080</v>
      </c>
      <c r="K27" s="20">
        <v>7</v>
      </c>
      <c r="L27" s="21">
        <v>8</v>
      </c>
      <c r="M27" s="21">
        <f t="shared" si="0"/>
        <v>47</v>
      </c>
      <c r="N27" s="21">
        <v>10</v>
      </c>
      <c r="S27" s="21">
        <f t="shared" si="1"/>
        <v>72</v>
      </c>
      <c r="W27">
        <v>38</v>
      </c>
      <c r="X27" s="11">
        <f t="shared" si="2"/>
        <v>55</v>
      </c>
      <c r="Y27" s="20">
        <v>72</v>
      </c>
      <c r="Z27">
        <f t="shared" si="3"/>
        <v>71.5</v>
      </c>
    </row>
    <row r="28" spans="1:28">
      <c r="B28" s="149">
        <v>3</v>
      </c>
      <c r="C28" s="149" t="s">
        <v>1186</v>
      </c>
      <c r="D28" s="149" t="s">
        <v>179</v>
      </c>
      <c r="E28" s="149"/>
      <c r="F28" s="149" t="s">
        <v>1857</v>
      </c>
      <c r="G28" s="149" t="s">
        <v>180</v>
      </c>
      <c r="H28" s="149"/>
      <c r="I28" s="149" t="s">
        <v>1860</v>
      </c>
      <c r="J28" s="2" t="s">
        <v>1113</v>
      </c>
      <c r="K28" s="21">
        <f t="shared" ref="K28" si="23">K29*B28</f>
        <v>21</v>
      </c>
      <c r="L28" s="21">
        <f t="shared" ref="L28" si="24">L29*B28</f>
        <v>24</v>
      </c>
      <c r="M28" s="21">
        <f t="shared" si="0"/>
        <v>108</v>
      </c>
      <c r="N28" s="21">
        <f>N29*B28</f>
        <v>30</v>
      </c>
      <c r="S28" s="21">
        <f t="shared" si="1"/>
        <v>183</v>
      </c>
      <c r="W28">
        <v>30</v>
      </c>
      <c r="X28" s="11">
        <f t="shared" si="2"/>
        <v>47</v>
      </c>
      <c r="Y28" s="20">
        <v>61</v>
      </c>
      <c r="Z28">
        <f t="shared" si="3"/>
        <v>61.1</v>
      </c>
    </row>
    <row r="29" spans="1:28">
      <c r="B29" s="149">
        <v>1</v>
      </c>
      <c r="C29" s="149" t="s">
        <v>1526</v>
      </c>
      <c r="D29" s="149"/>
      <c r="E29" s="149"/>
      <c r="F29" s="149"/>
      <c r="G29" s="149"/>
      <c r="H29" s="149"/>
      <c r="I29" s="149"/>
      <c r="J29" s="2" t="s">
        <v>20</v>
      </c>
      <c r="K29" s="20">
        <v>7</v>
      </c>
      <c r="L29" s="21">
        <v>8</v>
      </c>
      <c r="M29" s="21">
        <f t="shared" si="0"/>
        <v>36</v>
      </c>
      <c r="N29" s="21">
        <v>10</v>
      </c>
      <c r="S29" s="21">
        <f t="shared" si="1"/>
        <v>61</v>
      </c>
      <c r="W29">
        <v>30</v>
      </c>
      <c r="X29" s="11">
        <f t="shared" si="2"/>
        <v>47</v>
      </c>
      <c r="Y29" s="20">
        <v>61</v>
      </c>
      <c r="Z29">
        <f t="shared" si="3"/>
        <v>61.1</v>
      </c>
    </row>
    <row r="30" spans="1:28">
      <c r="B30" s="149">
        <v>3</v>
      </c>
      <c r="C30" s="149" t="s">
        <v>1187</v>
      </c>
      <c r="D30" s="149" t="s">
        <v>179</v>
      </c>
      <c r="E30" s="149"/>
      <c r="F30" s="149" t="s">
        <v>1857</v>
      </c>
      <c r="G30" s="149" t="s">
        <v>181</v>
      </c>
      <c r="H30" s="149"/>
      <c r="I30" s="149" t="s">
        <v>1860</v>
      </c>
      <c r="J30" s="2" t="s">
        <v>1113</v>
      </c>
      <c r="K30" s="21">
        <f t="shared" ref="K30" si="25">K31*B30</f>
        <v>21</v>
      </c>
      <c r="L30" s="21">
        <f t="shared" ref="L30" si="26">L31*B30</f>
        <v>24</v>
      </c>
      <c r="M30" s="21">
        <f t="shared" si="0"/>
        <v>225</v>
      </c>
      <c r="N30" s="21">
        <f>N31*B30</f>
        <v>30</v>
      </c>
      <c r="S30" s="21">
        <f t="shared" si="1"/>
        <v>300</v>
      </c>
      <c r="W30">
        <v>58</v>
      </c>
      <c r="X30" s="11">
        <f t="shared" si="2"/>
        <v>75</v>
      </c>
      <c r="Y30" s="20">
        <v>100</v>
      </c>
      <c r="Z30">
        <f t="shared" si="3"/>
        <v>97.5</v>
      </c>
      <c r="AA30">
        <v>0</v>
      </c>
      <c r="AB30" s="22">
        <f>AA30*(B30-1)</f>
        <v>0</v>
      </c>
    </row>
    <row r="31" spans="1:28">
      <c r="A31" s="41"/>
      <c r="B31" s="149">
        <v>1</v>
      </c>
      <c r="C31" s="149" t="s">
        <v>182</v>
      </c>
      <c r="D31" s="149"/>
      <c r="E31" s="149"/>
      <c r="F31" s="149"/>
      <c r="G31" s="149"/>
      <c r="H31" s="149"/>
      <c r="I31" s="149"/>
      <c r="J31" s="186" t="s">
        <v>1080</v>
      </c>
      <c r="K31" s="20">
        <v>7</v>
      </c>
      <c r="L31" s="21">
        <v>8</v>
      </c>
      <c r="M31" s="21">
        <f t="shared" si="0"/>
        <v>75</v>
      </c>
      <c r="N31" s="21">
        <v>10</v>
      </c>
      <c r="S31" s="21">
        <f t="shared" si="1"/>
        <v>100</v>
      </c>
      <c r="W31">
        <v>58</v>
      </c>
      <c r="X31" s="11">
        <f t="shared" si="2"/>
        <v>75</v>
      </c>
      <c r="Y31" s="20">
        <v>100</v>
      </c>
      <c r="Z31">
        <f t="shared" si="3"/>
        <v>97.5</v>
      </c>
      <c r="AB31" s="22">
        <f t="shared" ref="AB31:AB94" si="27">AA31*(B31-1)</f>
        <v>0</v>
      </c>
    </row>
    <row r="32" spans="1:28" s="22" customFormat="1">
      <c r="A32" s="38"/>
      <c r="B32" s="149">
        <v>3</v>
      </c>
      <c r="C32" s="152" t="s">
        <v>1188</v>
      </c>
      <c r="D32" s="152" t="s">
        <v>183</v>
      </c>
      <c r="E32" s="152"/>
      <c r="F32" s="149" t="s">
        <v>1857</v>
      </c>
      <c r="G32" s="152" t="s">
        <v>184</v>
      </c>
      <c r="H32" s="152"/>
      <c r="I32" s="152" t="s">
        <v>1861</v>
      </c>
      <c r="J32" s="15" t="s">
        <v>1113</v>
      </c>
      <c r="K32" s="21">
        <f t="shared" ref="K32" si="28">K33*B32</f>
        <v>21</v>
      </c>
      <c r="L32" s="21">
        <f t="shared" ref="L32" si="29">L33*B32</f>
        <v>24</v>
      </c>
      <c r="M32" s="21">
        <f t="shared" si="0"/>
        <v>273</v>
      </c>
      <c r="N32" s="21">
        <f>N33*B32</f>
        <v>30</v>
      </c>
      <c r="S32" s="21">
        <f t="shared" si="1"/>
        <v>348</v>
      </c>
      <c r="W32" s="22">
        <v>72</v>
      </c>
      <c r="X32" s="16">
        <f t="shared" si="2"/>
        <v>89</v>
      </c>
      <c r="Y32" s="20">
        <v>116</v>
      </c>
      <c r="Z32">
        <f t="shared" si="3"/>
        <v>115.7</v>
      </c>
      <c r="AA32" s="22">
        <v>0</v>
      </c>
      <c r="AB32" s="22">
        <f t="shared" si="27"/>
        <v>0</v>
      </c>
    </row>
    <row r="33" spans="1:28" s="22" customFormat="1">
      <c r="A33" s="38"/>
      <c r="B33" s="149">
        <v>1</v>
      </c>
      <c r="C33" s="152" t="s">
        <v>1527</v>
      </c>
      <c r="D33" s="152"/>
      <c r="E33" s="152"/>
      <c r="F33" s="152"/>
      <c r="G33" s="152"/>
      <c r="H33" s="152"/>
      <c r="I33" s="152"/>
      <c r="J33" s="186" t="s">
        <v>1080</v>
      </c>
      <c r="K33" s="20">
        <v>7</v>
      </c>
      <c r="L33" s="21">
        <v>8</v>
      </c>
      <c r="M33" s="21">
        <f t="shared" si="0"/>
        <v>91</v>
      </c>
      <c r="N33" s="21">
        <v>10</v>
      </c>
      <c r="S33" s="21">
        <f t="shared" si="1"/>
        <v>116</v>
      </c>
      <c r="W33" s="22">
        <v>72</v>
      </c>
      <c r="X33" s="16">
        <f t="shared" si="2"/>
        <v>89</v>
      </c>
      <c r="Y33" s="20">
        <v>116</v>
      </c>
      <c r="Z33">
        <f t="shared" si="3"/>
        <v>115.7</v>
      </c>
      <c r="AB33" s="22">
        <f t="shared" si="27"/>
        <v>0</v>
      </c>
    </row>
    <row r="34" spans="1:28" s="22" customFormat="1">
      <c r="B34" s="152">
        <v>3</v>
      </c>
      <c r="C34" s="152" t="s">
        <v>2130</v>
      </c>
      <c r="D34" s="152" t="s">
        <v>183</v>
      </c>
      <c r="E34" s="152"/>
      <c r="F34" s="152" t="s">
        <v>1857</v>
      </c>
      <c r="G34" s="152" t="s">
        <v>171</v>
      </c>
      <c r="H34" s="152"/>
      <c r="I34" s="152" t="s">
        <v>1862</v>
      </c>
      <c r="J34" s="15" t="s">
        <v>1113</v>
      </c>
      <c r="L34" s="21">
        <f t="shared" ref="L34" si="30">L35*B34</f>
        <v>45</v>
      </c>
      <c r="M34" s="21">
        <f t="shared" si="0"/>
        <v>30</v>
      </c>
      <c r="N34" s="21">
        <f>N35*B34</f>
        <v>30</v>
      </c>
      <c r="S34" s="21">
        <f t="shared" si="1"/>
        <v>105</v>
      </c>
      <c r="W34" s="22">
        <v>10</v>
      </c>
      <c r="X34" s="16">
        <f t="shared" si="2"/>
        <v>27</v>
      </c>
      <c r="Y34" s="111">
        <v>35</v>
      </c>
      <c r="Z34">
        <f t="shared" si="3"/>
        <v>35.1</v>
      </c>
      <c r="AA34" s="22">
        <v>0</v>
      </c>
      <c r="AB34" s="111">
        <v>0</v>
      </c>
    </row>
    <row r="35" spans="1:28" s="22" customFormat="1">
      <c r="A35" s="38"/>
      <c r="B35" s="152">
        <v>1</v>
      </c>
      <c r="C35" s="152" t="s">
        <v>2131</v>
      </c>
      <c r="D35" s="152"/>
      <c r="E35" s="152"/>
      <c r="F35" s="152"/>
      <c r="G35" s="152"/>
      <c r="H35" s="152"/>
      <c r="I35" s="152"/>
      <c r="J35" s="187" t="s">
        <v>20</v>
      </c>
      <c r="L35" s="21">
        <v>15</v>
      </c>
      <c r="M35" s="21">
        <f t="shared" si="0"/>
        <v>10</v>
      </c>
      <c r="N35" s="21">
        <v>10</v>
      </c>
      <c r="S35" s="21">
        <f t="shared" si="1"/>
        <v>35</v>
      </c>
      <c r="W35" s="22">
        <v>10</v>
      </c>
      <c r="X35" s="16">
        <f t="shared" si="2"/>
        <v>27</v>
      </c>
      <c r="Y35" s="111">
        <v>35</v>
      </c>
      <c r="Z35">
        <f t="shared" si="3"/>
        <v>35.1</v>
      </c>
      <c r="AB35" s="22">
        <f t="shared" si="27"/>
        <v>0</v>
      </c>
    </row>
    <row r="36" spans="1:28" s="22" customFormat="1">
      <c r="A36" s="38"/>
      <c r="B36" s="149">
        <v>3</v>
      </c>
      <c r="C36" s="152" t="s">
        <v>1190</v>
      </c>
      <c r="D36" s="152" t="s">
        <v>190</v>
      </c>
      <c r="E36" s="152"/>
      <c r="F36" s="149" t="s">
        <v>1857</v>
      </c>
      <c r="G36" s="152" t="s">
        <v>191</v>
      </c>
      <c r="H36" s="152"/>
      <c r="I36" s="152" t="s">
        <v>1864</v>
      </c>
      <c r="J36" s="15" t="s">
        <v>1113</v>
      </c>
      <c r="K36" s="21">
        <f t="shared" ref="K36" si="31">K37*B36</f>
        <v>21</v>
      </c>
      <c r="L36" s="21">
        <f t="shared" ref="L36" si="32">L37*B36</f>
        <v>24</v>
      </c>
      <c r="M36" s="21">
        <f t="shared" si="0"/>
        <v>330</v>
      </c>
      <c r="N36" s="21">
        <f>N37*B36</f>
        <v>30</v>
      </c>
      <c r="S36" s="21">
        <f t="shared" si="1"/>
        <v>405</v>
      </c>
      <c r="W36" s="22">
        <v>85</v>
      </c>
      <c r="X36" s="16">
        <f t="shared" si="2"/>
        <v>102</v>
      </c>
      <c r="Y36" s="111">
        <v>135</v>
      </c>
      <c r="Z36">
        <f t="shared" si="3"/>
        <v>132.6</v>
      </c>
      <c r="AA36" s="22">
        <v>1</v>
      </c>
      <c r="AB36" s="22">
        <f t="shared" si="27"/>
        <v>2</v>
      </c>
    </row>
    <row r="37" spans="1:28" s="22" customFormat="1">
      <c r="A37" s="38"/>
      <c r="B37" s="149">
        <v>1</v>
      </c>
      <c r="C37" s="152" t="s">
        <v>1699</v>
      </c>
      <c r="D37" s="152"/>
      <c r="E37" s="152"/>
      <c r="F37" s="152"/>
      <c r="G37" s="152"/>
      <c r="H37" s="152"/>
      <c r="I37" s="152"/>
      <c r="J37" s="186" t="s">
        <v>1080</v>
      </c>
      <c r="K37" s="20">
        <v>7</v>
      </c>
      <c r="L37" s="21">
        <v>8</v>
      </c>
      <c r="M37" s="21">
        <f t="shared" si="0"/>
        <v>110</v>
      </c>
      <c r="N37" s="21">
        <v>10</v>
      </c>
      <c r="S37" s="21">
        <f t="shared" si="1"/>
        <v>135</v>
      </c>
      <c r="W37" s="22">
        <v>85</v>
      </c>
      <c r="X37" s="16">
        <f t="shared" si="2"/>
        <v>102</v>
      </c>
      <c r="Y37" s="111">
        <v>135</v>
      </c>
      <c r="Z37">
        <f t="shared" si="3"/>
        <v>132.6</v>
      </c>
      <c r="AB37" s="22">
        <f t="shared" si="27"/>
        <v>0</v>
      </c>
    </row>
    <row r="38" spans="1:28" s="22" customFormat="1">
      <c r="A38" s="38"/>
      <c r="B38" s="149">
        <v>3</v>
      </c>
      <c r="C38" s="152" t="s">
        <v>1191</v>
      </c>
      <c r="D38" s="152" t="s">
        <v>190</v>
      </c>
      <c r="E38" s="152"/>
      <c r="F38" s="149" t="s">
        <v>1857</v>
      </c>
      <c r="G38" s="152" t="s">
        <v>192</v>
      </c>
      <c r="H38" s="152"/>
      <c r="I38" s="152" t="s">
        <v>1865</v>
      </c>
      <c r="J38" s="15" t="s">
        <v>1113</v>
      </c>
      <c r="K38" s="21">
        <f t="shared" ref="K38" si="33">K39*B38</f>
        <v>21</v>
      </c>
      <c r="L38" s="21">
        <f t="shared" ref="L38" si="34">L39*B38</f>
        <v>24</v>
      </c>
      <c r="M38" s="21">
        <f t="shared" si="0"/>
        <v>345</v>
      </c>
      <c r="N38" s="21">
        <f>N39*B38</f>
        <v>30</v>
      </c>
      <c r="S38" s="21">
        <f t="shared" si="1"/>
        <v>420</v>
      </c>
      <c r="W38" s="22">
        <v>88</v>
      </c>
      <c r="X38" s="16">
        <f t="shared" si="2"/>
        <v>105</v>
      </c>
      <c r="Y38" s="111">
        <v>140</v>
      </c>
      <c r="Z38">
        <f t="shared" si="3"/>
        <v>136.5</v>
      </c>
      <c r="AA38" s="22">
        <v>1</v>
      </c>
      <c r="AB38" s="22">
        <f t="shared" si="27"/>
        <v>2</v>
      </c>
    </row>
    <row r="39" spans="1:28" s="22" customFormat="1">
      <c r="A39" s="38"/>
      <c r="B39" s="149">
        <v>1</v>
      </c>
      <c r="C39" s="152" t="s">
        <v>1700</v>
      </c>
      <c r="D39" s="152"/>
      <c r="E39" s="152"/>
      <c r="F39" s="152"/>
      <c r="G39" s="152"/>
      <c r="H39" s="152"/>
      <c r="I39" s="152"/>
      <c r="J39" s="186" t="s">
        <v>1080</v>
      </c>
      <c r="K39" s="20">
        <v>7</v>
      </c>
      <c r="L39" s="21">
        <v>8</v>
      </c>
      <c r="M39" s="21">
        <f t="shared" si="0"/>
        <v>115</v>
      </c>
      <c r="N39" s="21">
        <v>10</v>
      </c>
      <c r="S39" s="21">
        <f t="shared" si="1"/>
        <v>140</v>
      </c>
      <c r="W39" s="22">
        <v>88</v>
      </c>
      <c r="X39" s="16">
        <f t="shared" si="2"/>
        <v>105</v>
      </c>
      <c r="Y39" s="111">
        <v>140</v>
      </c>
      <c r="Z39">
        <f t="shared" si="3"/>
        <v>136.5</v>
      </c>
      <c r="AB39" s="22">
        <f t="shared" si="27"/>
        <v>0</v>
      </c>
    </row>
    <row r="40" spans="1:28">
      <c r="A40" s="41"/>
      <c r="B40" s="149">
        <v>3</v>
      </c>
      <c r="C40" s="149" t="s">
        <v>1192</v>
      </c>
      <c r="D40" s="149" t="s">
        <v>193</v>
      </c>
      <c r="E40" s="149"/>
      <c r="F40" s="149" t="s">
        <v>1857</v>
      </c>
      <c r="G40" s="149" t="s">
        <v>194</v>
      </c>
      <c r="H40" s="149"/>
      <c r="I40" s="149" t="s">
        <v>1866</v>
      </c>
      <c r="J40" s="2" t="s">
        <v>1113</v>
      </c>
      <c r="K40" s="21">
        <f t="shared" ref="K40" si="35">K41*B40</f>
        <v>21</v>
      </c>
      <c r="L40" s="21">
        <f t="shared" ref="L40" si="36">L41*B40</f>
        <v>24</v>
      </c>
      <c r="M40" s="21">
        <f t="shared" si="0"/>
        <v>360</v>
      </c>
      <c r="N40" s="21">
        <f>N41*B40</f>
        <v>30</v>
      </c>
      <c r="S40" s="21">
        <f t="shared" si="1"/>
        <v>435</v>
      </c>
      <c r="W40" s="22">
        <v>93</v>
      </c>
      <c r="X40" s="16">
        <f t="shared" si="2"/>
        <v>110</v>
      </c>
      <c r="Y40" s="111">
        <v>145</v>
      </c>
      <c r="Z40">
        <f t="shared" si="3"/>
        <v>143</v>
      </c>
      <c r="AA40">
        <v>1</v>
      </c>
      <c r="AB40" s="22">
        <f t="shared" si="27"/>
        <v>2</v>
      </c>
    </row>
    <row r="41" spans="1:28">
      <c r="B41" s="149">
        <v>1</v>
      </c>
      <c r="C41" s="149" t="s">
        <v>1701</v>
      </c>
      <c r="D41" s="149"/>
      <c r="E41" s="149"/>
      <c r="F41" s="149"/>
      <c r="G41" s="149"/>
      <c r="H41" s="149"/>
      <c r="I41" s="149"/>
      <c r="J41" s="186" t="s">
        <v>1080</v>
      </c>
      <c r="K41" s="20">
        <v>7</v>
      </c>
      <c r="L41" s="21">
        <v>8</v>
      </c>
      <c r="M41" s="21">
        <f t="shared" si="0"/>
        <v>120</v>
      </c>
      <c r="N41" s="21">
        <v>10</v>
      </c>
      <c r="S41" s="21">
        <f t="shared" si="1"/>
        <v>145</v>
      </c>
      <c r="W41" s="22">
        <v>93</v>
      </c>
      <c r="X41" s="16">
        <f t="shared" si="2"/>
        <v>110</v>
      </c>
      <c r="Y41" s="111">
        <v>145</v>
      </c>
      <c r="Z41">
        <f t="shared" si="3"/>
        <v>143</v>
      </c>
      <c r="AB41" s="22">
        <f t="shared" si="27"/>
        <v>0</v>
      </c>
    </row>
    <row r="42" spans="1:28">
      <c r="B42" s="149">
        <v>3</v>
      </c>
      <c r="C42" s="149" t="s">
        <v>1193</v>
      </c>
      <c r="D42" s="149" t="s">
        <v>193</v>
      </c>
      <c r="E42" s="149"/>
      <c r="F42" s="149" t="s">
        <v>1857</v>
      </c>
      <c r="G42" s="149" t="s">
        <v>196</v>
      </c>
      <c r="H42" s="149"/>
      <c r="I42" s="149" t="s">
        <v>1867</v>
      </c>
      <c r="J42" s="2" t="s">
        <v>1113</v>
      </c>
      <c r="K42" s="21">
        <f t="shared" ref="K42" si="37">K43*B42</f>
        <v>21</v>
      </c>
      <c r="L42" s="21">
        <f t="shared" ref="L42" si="38">L43*B42</f>
        <v>24</v>
      </c>
      <c r="M42" s="21">
        <f t="shared" si="0"/>
        <v>345</v>
      </c>
      <c r="N42" s="21">
        <f>N43*B42</f>
        <v>30</v>
      </c>
      <c r="S42" s="21">
        <f t="shared" si="1"/>
        <v>420</v>
      </c>
      <c r="W42" s="22">
        <v>90</v>
      </c>
      <c r="X42" s="16">
        <f t="shared" si="2"/>
        <v>107</v>
      </c>
      <c r="Y42" s="111">
        <v>140</v>
      </c>
      <c r="Z42">
        <f t="shared" si="3"/>
        <v>139.1</v>
      </c>
      <c r="AA42">
        <v>1</v>
      </c>
      <c r="AB42" s="22">
        <f t="shared" si="27"/>
        <v>2</v>
      </c>
    </row>
    <row r="43" spans="1:28">
      <c r="B43" s="149">
        <v>1</v>
      </c>
      <c r="C43" s="149" t="s">
        <v>197</v>
      </c>
      <c r="D43" s="149"/>
      <c r="E43" s="149"/>
      <c r="F43" s="149"/>
      <c r="G43" s="149"/>
      <c r="H43" s="149"/>
      <c r="I43" s="149"/>
      <c r="J43" s="186" t="s">
        <v>1080</v>
      </c>
      <c r="K43" s="20">
        <v>7</v>
      </c>
      <c r="L43" s="21">
        <v>8</v>
      </c>
      <c r="M43" s="21">
        <f t="shared" si="0"/>
        <v>115</v>
      </c>
      <c r="N43" s="21">
        <v>10</v>
      </c>
      <c r="S43" s="21">
        <f t="shared" si="1"/>
        <v>140</v>
      </c>
      <c r="W43" s="22">
        <v>90</v>
      </c>
      <c r="X43" s="16">
        <f t="shared" si="2"/>
        <v>107</v>
      </c>
      <c r="Y43" s="111">
        <v>140</v>
      </c>
      <c r="Z43">
        <f t="shared" si="3"/>
        <v>139.1</v>
      </c>
      <c r="AB43" s="22">
        <f t="shared" si="27"/>
        <v>0</v>
      </c>
    </row>
    <row r="44" spans="1:28">
      <c r="B44" s="149">
        <v>3</v>
      </c>
      <c r="C44" s="149" t="s">
        <v>1194</v>
      </c>
      <c r="D44" s="149" t="s">
        <v>195</v>
      </c>
      <c r="E44" s="149"/>
      <c r="F44" s="149" t="s">
        <v>1857</v>
      </c>
      <c r="G44" s="149" t="s">
        <v>198</v>
      </c>
      <c r="H44" s="149"/>
      <c r="I44" s="149" t="s">
        <v>1868</v>
      </c>
      <c r="J44" s="2" t="s">
        <v>1113</v>
      </c>
      <c r="K44" s="21">
        <f t="shared" ref="K44" si="39">K45*B44</f>
        <v>21</v>
      </c>
      <c r="L44" s="21">
        <f t="shared" ref="L44" si="40">L45*B44</f>
        <v>24</v>
      </c>
      <c r="M44" s="21">
        <f t="shared" si="0"/>
        <v>330</v>
      </c>
      <c r="N44" s="21">
        <f>N45*B44</f>
        <v>30</v>
      </c>
      <c r="S44" s="21">
        <f t="shared" si="1"/>
        <v>405</v>
      </c>
      <c r="W44" s="22">
        <v>86</v>
      </c>
      <c r="X44" s="16">
        <f t="shared" si="2"/>
        <v>103</v>
      </c>
      <c r="Y44" s="111">
        <v>135</v>
      </c>
      <c r="Z44">
        <f t="shared" si="3"/>
        <v>133.9</v>
      </c>
      <c r="AA44">
        <v>1</v>
      </c>
      <c r="AB44" s="22">
        <f t="shared" si="27"/>
        <v>2</v>
      </c>
    </row>
    <row r="45" spans="1:28">
      <c r="B45" s="149">
        <v>1</v>
      </c>
      <c r="C45" s="149" t="s">
        <v>1702</v>
      </c>
      <c r="D45" s="149"/>
      <c r="E45" s="149"/>
      <c r="F45" s="149"/>
      <c r="G45" s="149"/>
      <c r="H45" s="149"/>
      <c r="I45" s="149"/>
      <c r="J45" s="186" t="s">
        <v>1080</v>
      </c>
      <c r="K45" s="20">
        <v>7</v>
      </c>
      <c r="L45" s="21">
        <v>8</v>
      </c>
      <c r="M45" s="21">
        <f t="shared" si="0"/>
        <v>110</v>
      </c>
      <c r="N45" s="21">
        <v>10</v>
      </c>
      <c r="S45" s="21">
        <f t="shared" si="1"/>
        <v>135</v>
      </c>
      <c r="W45" s="22">
        <v>86</v>
      </c>
      <c r="X45" s="16">
        <f t="shared" si="2"/>
        <v>103</v>
      </c>
      <c r="Y45" s="111">
        <v>135</v>
      </c>
      <c r="Z45">
        <f t="shared" si="3"/>
        <v>133.9</v>
      </c>
      <c r="AB45" s="22">
        <f t="shared" si="27"/>
        <v>0</v>
      </c>
    </row>
    <row r="46" spans="1:28">
      <c r="B46" s="149">
        <v>3</v>
      </c>
      <c r="C46" s="149" t="s">
        <v>1195</v>
      </c>
      <c r="D46" s="149" t="s">
        <v>195</v>
      </c>
      <c r="E46" s="149"/>
      <c r="F46" s="149" t="s">
        <v>1857</v>
      </c>
      <c r="G46" s="149" t="s">
        <v>199</v>
      </c>
      <c r="H46" s="149"/>
      <c r="I46" s="149" t="s">
        <v>1869</v>
      </c>
      <c r="J46" s="2" t="s">
        <v>1113</v>
      </c>
      <c r="K46" s="21">
        <f t="shared" ref="K46" si="41">K47*B46</f>
        <v>21</v>
      </c>
      <c r="L46" s="21">
        <f t="shared" ref="L46" si="42">L47*B46</f>
        <v>24</v>
      </c>
      <c r="M46" s="21">
        <f t="shared" si="0"/>
        <v>345</v>
      </c>
      <c r="N46" s="21">
        <f>N47*B46</f>
        <v>30</v>
      </c>
      <c r="S46" s="21">
        <f t="shared" si="1"/>
        <v>420</v>
      </c>
      <c r="W46" s="22">
        <v>90</v>
      </c>
      <c r="X46" s="16">
        <f t="shared" si="2"/>
        <v>107</v>
      </c>
      <c r="Y46" s="111">
        <v>140</v>
      </c>
      <c r="Z46">
        <f t="shared" si="3"/>
        <v>139.1</v>
      </c>
      <c r="AA46">
        <v>1</v>
      </c>
      <c r="AB46" s="22">
        <f t="shared" si="27"/>
        <v>2</v>
      </c>
    </row>
    <row r="47" spans="1:28">
      <c r="B47" s="149">
        <v>1</v>
      </c>
      <c r="C47" s="149" t="s">
        <v>200</v>
      </c>
      <c r="D47" s="149"/>
      <c r="E47" s="149"/>
      <c r="F47" s="149"/>
      <c r="G47" s="149"/>
      <c r="H47" s="149"/>
      <c r="I47" s="149"/>
      <c r="J47" s="185" t="s">
        <v>1080</v>
      </c>
      <c r="K47" s="20">
        <v>7</v>
      </c>
      <c r="L47" s="21">
        <v>8</v>
      </c>
      <c r="M47" s="21">
        <f t="shared" si="0"/>
        <v>115</v>
      </c>
      <c r="N47" s="21">
        <v>10</v>
      </c>
      <c r="S47" s="21">
        <f t="shared" si="1"/>
        <v>140</v>
      </c>
      <c r="W47" s="22">
        <v>90</v>
      </c>
      <c r="X47" s="16">
        <f t="shared" si="2"/>
        <v>107</v>
      </c>
      <c r="Y47" s="111">
        <v>140</v>
      </c>
      <c r="Z47">
        <f t="shared" si="3"/>
        <v>139.1</v>
      </c>
      <c r="AB47" s="22">
        <f t="shared" si="27"/>
        <v>0</v>
      </c>
    </row>
    <row r="48" spans="1:28">
      <c r="B48" s="149">
        <v>3</v>
      </c>
      <c r="C48" s="149" t="s">
        <v>1196</v>
      </c>
      <c r="D48" s="149" t="s">
        <v>201</v>
      </c>
      <c r="E48" s="149"/>
      <c r="F48" s="149" t="s">
        <v>1857</v>
      </c>
      <c r="G48" s="149" t="s">
        <v>202</v>
      </c>
      <c r="H48" s="149"/>
      <c r="I48" s="149" t="s">
        <v>1870</v>
      </c>
      <c r="J48" s="2" t="s">
        <v>1113</v>
      </c>
      <c r="K48" s="21">
        <f t="shared" ref="K48" si="43">K49*B48</f>
        <v>21</v>
      </c>
      <c r="L48" s="21">
        <f t="shared" ref="L48" si="44">L49*B48</f>
        <v>24</v>
      </c>
      <c r="M48" s="21">
        <f t="shared" si="0"/>
        <v>345</v>
      </c>
      <c r="N48" s="21">
        <f>N49*B48</f>
        <v>30</v>
      </c>
      <c r="S48" s="21">
        <f t="shared" si="1"/>
        <v>420</v>
      </c>
      <c r="W48" s="22">
        <v>90</v>
      </c>
      <c r="X48" s="16">
        <f t="shared" si="2"/>
        <v>107</v>
      </c>
      <c r="Y48" s="111">
        <v>140</v>
      </c>
      <c r="Z48">
        <f t="shared" si="3"/>
        <v>139.1</v>
      </c>
      <c r="AA48">
        <v>1</v>
      </c>
      <c r="AB48" s="22">
        <f t="shared" si="27"/>
        <v>2</v>
      </c>
    </row>
    <row r="49" spans="1:28">
      <c r="B49" s="149">
        <v>1</v>
      </c>
      <c r="C49" s="149" t="s">
        <v>1703</v>
      </c>
      <c r="D49" s="149"/>
      <c r="E49" s="149"/>
      <c r="F49" s="149"/>
      <c r="G49" s="149"/>
      <c r="H49" s="149"/>
      <c r="I49" s="149"/>
      <c r="J49" s="186" t="s">
        <v>1080</v>
      </c>
      <c r="K49" s="20">
        <v>7</v>
      </c>
      <c r="L49" s="21">
        <v>8</v>
      </c>
      <c r="M49" s="21">
        <f t="shared" si="0"/>
        <v>115</v>
      </c>
      <c r="N49" s="21">
        <v>10</v>
      </c>
      <c r="S49" s="21">
        <f t="shared" si="1"/>
        <v>140</v>
      </c>
      <c r="W49" s="22">
        <v>90</v>
      </c>
      <c r="X49" s="16">
        <f t="shared" si="2"/>
        <v>107</v>
      </c>
      <c r="Y49" s="111">
        <v>140</v>
      </c>
      <c r="Z49">
        <f t="shared" si="3"/>
        <v>139.1</v>
      </c>
      <c r="AB49" s="22">
        <f t="shared" si="27"/>
        <v>0</v>
      </c>
    </row>
    <row r="50" spans="1:28">
      <c r="B50" s="149">
        <v>3</v>
      </c>
      <c r="C50" s="149" t="s">
        <v>1197</v>
      </c>
      <c r="D50" s="149" t="s">
        <v>201</v>
      </c>
      <c r="E50" s="149"/>
      <c r="F50" s="149" t="s">
        <v>1857</v>
      </c>
      <c r="G50" s="149" t="s">
        <v>203</v>
      </c>
      <c r="H50" s="149"/>
      <c r="I50" s="149" t="s">
        <v>1871</v>
      </c>
      <c r="J50" s="2" t="s">
        <v>1113</v>
      </c>
      <c r="K50" s="21">
        <f t="shared" ref="K50" si="45">K51*B50</f>
        <v>21</v>
      </c>
      <c r="L50" s="21">
        <f t="shared" ref="L50" si="46">L51*B50</f>
        <v>24</v>
      </c>
      <c r="M50" s="21">
        <f t="shared" si="0"/>
        <v>360</v>
      </c>
      <c r="N50" s="21">
        <f>N51*B50</f>
        <v>30</v>
      </c>
      <c r="S50" s="21">
        <f t="shared" si="1"/>
        <v>435</v>
      </c>
      <c r="W50" s="22">
        <v>93</v>
      </c>
      <c r="X50" s="16">
        <f t="shared" si="2"/>
        <v>110</v>
      </c>
      <c r="Y50" s="111">
        <v>145</v>
      </c>
      <c r="Z50">
        <f t="shared" si="3"/>
        <v>143</v>
      </c>
      <c r="AA50">
        <v>1</v>
      </c>
      <c r="AB50" s="22">
        <f t="shared" si="27"/>
        <v>2</v>
      </c>
    </row>
    <row r="51" spans="1:28">
      <c r="B51" s="149">
        <v>1</v>
      </c>
      <c r="C51" s="149" t="s">
        <v>1704</v>
      </c>
      <c r="D51" s="149"/>
      <c r="E51" s="149"/>
      <c r="F51" s="149"/>
      <c r="G51" s="149"/>
      <c r="H51" s="149"/>
      <c r="I51" s="149"/>
      <c r="J51" s="186" t="s">
        <v>1080</v>
      </c>
      <c r="K51" s="20">
        <v>7</v>
      </c>
      <c r="L51" s="21">
        <v>8</v>
      </c>
      <c r="M51" s="21">
        <f t="shared" si="0"/>
        <v>120</v>
      </c>
      <c r="N51" s="21">
        <v>10</v>
      </c>
      <c r="S51" s="21">
        <f t="shared" si="1"/>
        <v>145</v>
      </c>
      <c r="W51" s="22">
        <v>93</v>
      </c>
      <c r="X51" s="16">
        <f t="shared" si="2"/>
        <v>110</v>
      </c>
      <c r="Y51" s="111">
        <v>145</v>
      </c>
      <c r="Z51">
        <f t="shared" si="3"/>
        <v>143</v>
      </c>
      <c r="AB51" s="22">
        <f t="shared" si="27"/>
        <v>0</v>
      </c>
    </row>
    <row r="52" spans="1:28">
      <c r="B52" s="149">
        <v>3</v>
      </c>
      <c r="C52" s="149" t="s">
        <v>1198</v>
      </c>
      <c r="D52" s="149" t="s">
        <v>204</v>
      </c>
      <c r="E52" s="149"/>
      <c r="F52" s="149" t="s">
        <v>1857</v>
      </c>
      <c r="G52" s="149" t="s">
        <v>205</v>
      </c>
      <c r="H52" s="149"/>
      <c r="I52" s="149" t="s">
        <v>1872</v>
      </c>
      <c r="J52" s="2" t="s">
        <v>1113</v>
      </c>
      <c r="K52" s="21">
        <f t="shared" ref="K52" si="47">K53*B52</f>
        <v>21</v>
      </c>
      <c r="L52" s="21">
        <f t="shared" ref="L52" si="48">L53*B52</f>
        <v>24</v>
      </c>
      <c r="M52" s="21">
        <f t="shared" si="0"/>
        <v>285</v>
      </c>
      <c r="N52" s="21">
        <f>N53*B52</f>
        <v>30</v>
      </c>
      <c r="S52" s="21">
        <f t="shared" si="1"/>
        <v>360</v>
      </c>
      <c r="W52" s="22">
        <v>73</v>
      </c>
      <c r="X52" s="16">
        <f t="shared" si="2"/>
        <v>90</v>
      </c>
      <c r="Y52" s="111">
        <v>120</v>
      </c>
      <c r="Z52">
        <f t="shared" si="3"/>
        <v>117</v>
      </c>
      <c r="AA52">
        <v>1</v>
      </c>
      <c r="AB52" s="22">
        <f t="shared" si="27"/>
        <v>2</v>
      </c>
    </row>
    <row r="53" spans="1:28">
      <c r="B53" s="149">
        <v>1</v>
      </c>
      <c r="C53" s="149" t="s">
        <v>1705</v>
      </c>
      <c r="D53" s="149"/>
      <c r="E53" s="149"/>
      <c r="F53" s="149"/>
      <c r="G53" s="149"/>
      <c r="H53" s="149"/>
      <c r="I53" s="149"/>
      <c r="J53" s="186" t="s">
        <v>1080</v>
      </c>
      <c r="K53" s="20">
        <v>7</v>
      </c>
      <c r="L53" s="21">
        <v>8</v>
      </c>
      <c r="M53" s="21">
        <f t="shared" si="0"/>
        <v>95</v>
      </c>
      <c r="N53" s="21">
        <v>10</v>
      </c>
      <c r="S53" s="21">
        <f t="shared" si="1"/>
        <v>120</v>
      </c>
      <c r="W53" s="22">
        <v>73</v>
      </c>
      <c r="X53" s="16">
        <f t="shared" si="2"/>
        <v>90</v>
      </c>
      <c r="Y53" s="111">
        <v>120</v>
      </c>
      <c r="Z53">
        <f t="shared" si="3"/>
        <v>117</v>
      </c>
      <c r="AB53" s="22">
        <f t="shared" si="27"/>
        <v>0</v>
      </c>
    </row>
    <row r="54" spans="1:28">
      <c r="B54" s="149">
        <v>3</v>
      </c>
      <c r="C54" s="149" t="s">
        <v>1199</v>
      </c>
      <c r="D54" s="149" t="s">
        <v>204</v>
      </c>
      <c r="E54" s="149"/>
      <c r="F54" s="149" t="s">
        <v>1857</v>
      </c>
      <c r="G54" s="149" t="s">
        <v>206</v>
      </c>
      <c r="H54" s="149"/>
      <c r="I54" s="152" t="s">
        <v>1864</v>
      </c>
      <c r="J54" s="2" t="s">
        <v>1113</v>
      </c>
      <c r="K54" s="21">
        <f t="shared" ref="K54" si="49">K55*B54</f>
        <v>21</v>
      </c>
      <c r="L54" s="21">
        <f t="shared" ref="L54" si="50">L55*B54</f>
        <v>24</v>
      </c>
      <c r="M54" s="21">
        <f t="shared" si="0"/>
        <v>240</v>
      </c>
      <c r="N54" s="21">
        <f>N55*B54</f>
        <v>30</v>
      </c>
      <c r="S54" s="21">
        <f t="shared" si="1"/>
        <v>315</v>
      </c>
      <c r="W54" s="22">
        <v>62</v>
      </c>
      <c r="X54" s="16">
        <f t="shared" si="2"/>
        <v>79</v>
      </c>
      <c r="Y54" s="111">
        <v>105</v>
      </c>
      <c r="Z54">
        <f t="shared" si="3"/>
        <v>102.7</v>
      </c>
      <c r="AB54" s="22">
        <f t="shared" si="27"/>
        <v>0</v>
      </c>
    </row>
    <row r="55" spans="1:28">
      <c r="B55" s="149">
        <v>1</v>
      </c>
      <c r="C55" s="149" t="s">
        <v>1706</v>
      </c>
      <c r="D55" s="149"/>
      <c r="E55" s="149"/>
      <c r="F55" s="149"/>
      <c r="G55" s="149"/>
      <c r="H55" s="149"/>
      <c r="I55" s="149"/>
      <c r="J55" s="186" t="s">
        <v>1080</v>
      </c>
      <c r="K55" s="20">
        <v>7</v>
      </c>
      <c r="L55" s="21">
        <v>8</v>
      </c>
      <c r="M55" s="21">
        <f t="shared" si="0"/>
        <v>80</v>
      </c>
      <c r="N55" s="21">
        <v>10</v>
      </c>
      <c r="S55" s="21">
        <f t="shared" si="1"/>
        <v>105</v>
      </c>
      <c r="W55" s="22">
        <v>62</v>
      </c>
      <c r="X55" s="16">
        <f t="shared" si="2"/>
        <v>79</v>
      </c>
      <c r="Y55" s="111">
        <v>105</v>
      </c>
      <c r="Z55">
        <f t="shared" si="3"/>
        <v>102.7</v>
      </c>
      <c r="AB55" s="22">
        <f t="shared" si="27"/>
        <v>0</v>
      </c>
    </row>
    <row r="56" spans="1:28">
      <c r="B56" s="149">
        <v>3</v>
      </c>
      <c r="C56" s="149" t="s">
        <v>1200</v>
      </c>
      <c r="D56" s="149" t="s">
        <v>207</v>
      </c>
      <c r="E56" s="149"/>
      <c r="F56" s="149" t="s">
        <v>1857</v>
      </c>
      <c r="G56" s="149" t="s">
        <v>208</v>
      </c>
      <c r="H56" s="149"/>
      <c r="I56" s="149" t="s">
        <v>1873</v>
      </c>
      <c r="J56" s="2" t="s">
        <v>1113</v>
      </c>
      <c r="K56" s="21">
        <f t="shared" ref="K56" si="51">K57*B56</f>
        <v>21</v>
      </c>
      <c r="L56" s="21">
        <f t="shared" ref="L56" si="52">L57*B56</f>
        <v>24</v>
      </c>
      <c r="M56" s="21">
        <f t="shared" si="0"/>
        <v>375</v>
      </c>
      <c r="N56" s="21">
        <f>N57*B56</f>
        <v>30</v>
      </c>
      <c r="S56" s="21">
        <f t="shared" si="1"/>
        <v>450</v>
      </c>
      <c r="W56" s="22">
        <v>96</v>
      </c>
      <c r="X56" s="16">
        <f t="shared" si="2"/>
        <v>113</v>
      </c>
      <c r="Y56" s="111">
        <v>150</v>
      </c>
      <c r="Z56">
        <f t="shared" si="3"/>
        <v>146.9</v>
      </c>
      <c r="AA56">
        <v>1</v>
      </c>
      <c r="AB56" s="22">
        <f t="shared" si="27"/>
        <v>2</v>
      </c>
    </row>
    <row r="57" spans="1:28">
      <c r="B57" s="149">
        <v>1</v>
      </c>
      <c r="C57" s="149" t="s">
        <v>1707</v>
      </c>
      <c r="D57" s="149"/>
      <c r="E57" s="149"/>
      <c r="F57" s="149"/>
      <c r="G57" s="149"/>
      <c r="H57" s="149"/>
      <c r="I57" s="149"/>
      <c r="J57" s="185" t="s">
        <v>1080</v>
      </c>
      <c r="K57" s="20">
        <v>7</v>
      </c>
      <c r="L57" s="21">
        <v>8</v>
      </c>
      <c r="M57" s="21">
        <f t="shared" si="0"/>
        <v>125</v>
      </c>
      <c r="N57" s="21">
        <v>10</v>
      </c>
      <c r="S57" s="21">
        <f t="shared" si="1"/>
        <v>150</v>
      </c>
      <c r="W57" s="22">
        <v>96</v>
      </c>
      <c r="X57" s="16">
        <f t="shared" si="2"/>
        <v>113</v>
      </c>
      <c r="Y57" s="111">
        <v>150</v>
      </c>
      <c r="Z57">
        <f t="shared" si="3"/>
        <v>146.9</v>
      </c>
      <c r="AB57" s="22">
        <f t="shared" si="27"/>
        <v>0</v>
      </c>
    </row>
    <row r="58" spans="1:28">
      <c r="B58" s="149">
        <v>3</v>
      </c>
      <c r="C58" s="149" t="s">
        <v>1201</v>
      </c>
      <c r="D58" s="149" t="s">
        <v>207</v>
      </c>
      <c r="E58" s="149"/>
      <c r="F58" s="149" t="s">
        <v>1857</v>
      </c>
      <c r="G58" s="149" t="s">
        <v>209</v>
      </c>
      <c r="H58" s="149"/>
      <c r="I58" s="149" t="s">
        <v>1874</v>
      </c>
      <c r="J58" s="2" t="s">
        <v>1113</v>
      </c>
      <c r="K58" s="21">
        <f t="shared" ref="K58" si="53">K59*B58</f>
        <v>21</v>
      </c>
      <c r="L58" s="21">
        <f t="shared" ref="L58" si="54">L59*B58</f>
        <v>24</v>
      </c>
      <c r="M58" s="21">
        <f t="shared" si="0"/>
        <v>390</v>
      </c>
      <c r="N58" s="21">
        <f>N59*B58</f>
        <v>30</v>
      </c>
      <c r="S58" s="21">
        <f t="shared" si="1"/>
        <v>465</v>
      </c>
      <c r="W58" s="22">
        <v>100</v>
      </c>
      <c r="X58" s="16">
        <f t="shared" si="2"/>
        <v>117</v>
      </c>
      <c r="Y58" s="111">
        <v>155</v>
      </c>
      <c r="Z58">
        <f t="shared" si="3"/>
        <v>152.1</v>
      </c>
      <c r="AA58">
        <v>1</v>
      </c>
      <c r="AB58" s="22">
        <f t="shared" si="27"/>
        <v>2</v>
      </c>
    </row>
    <row r="59" spans="1:28">
      <c r="B59" s="149">
        <v>1</v>
      </c>
      <c r="C59" s="149" t="s">
        <v>1708</v>
      </c>
      <c r="D59" s="149"/>
      <c r="E59" s="149"/>
      <c r="F59" s="149"/>
      <c r="G59" s="149"/>
      <c r="H59" s="149"/>
      <c r="I59" s="149"/>
      <c r="J59" s="186" t="s">
        <v>1080</v>
      </c>
      <c r="K59" s="20">
        <v>7</v>
      </c>
      <c r="L59" s="21">
        <v>8</v>
      </c>
      <c r="M59" s="21">
        <f t="shared" si="0"/>
        <v>130</v>
      </c>
      <c r="N59" s="21">
        <v>10</v>
      </c>
      <c r="S59" s="21">
        <f t="shared" si="1"/>
        <v>155</v>
      </c>
      <c r="W59" s="22">
        <v>100</v>
      </c>
      <c r="X59" s="16">
        <f t="shared" si="2"/>
        <v>117</v>
      </c>
      <c r="Y59" s="111">
        <v>155</v>
      </c>
      <c r="Z59">
        <f t="shared" si="3"/>
        <v>152.1</v>
      </c>
      <c r="AB59" s="22">
        <f t="shared" si="27"/>
        <v>0</v>
      </c>
    </row>
    <row r="60" spans="1:28" s="22" customFormat="1">
      <c r="A60" s="38"/>
      <c r="B60" s="149">
        <v>3</v>
      </c>
      <c r="C60" s="152" t="s">
        <v>1202</v>
      </c>
      <c r="D60" s="152" t="s">
        <v>210</v>
      </c>
      <c r="E60" s="152"/>
      <c r="F60" s="152" t="s">
        <v>1885</v>
      </c>
      <c r="G60" s="152" t="s">
        <v>211</v>
      </c>
      <c r="H60" s="152"/>
      <c r="I60" s="152" t="s">
        <v>1861</v>
      </c>
      <c r="J60" s="15" t="s">
        <v>1113</v>
      </c>
      <c r="K60" s="21">
        <f t="shared" ref="K60" si="55">K61*B60</f>
        <v>21</v>
      </c>
      <c r="L60" s="21">
        <f t="shared" ref="L60" si="56">L61*B60</f>
        <v>24</v>
      </c>
      <c r="M60" s="21">
        <f t="shared" si="0"/>
        <v>249</v>
      </c>
      <c r="N60" s="21">
        <f>N61*B60</f>
        <v>30</v>
      </c>
      <c r="S60" s="21">
        <f t="shared" si="1"/>
        <v>324</v>
      </c>
      <c r="W60" s="22">
        <v>66</v>
      </c>
      <c r="X60" s="16">
        <f t="shared" si="2"/>
        <v>83</v>
      </c>
      <c r="Y60" s="20">
        <v>108</v>
      </c>
      <c r="Z60">
        <f t="shared" si="3"/>
        <v>107.9</v>
      </c>
      <c r="AA60" s="22">
        <v>0</v>
      </c>
      <c r="AB60" s="22">
        <f t="shared" si="27"/>
        <v>0</v>
      </c>
    </row>
    <row r="61" spans="1:28" s="22" customFormat="1">
      <c r="A61" s="38"/>
      <c r="B61" s="149">
        <v>1</v>
      </c>
      <c r="C61" s="152" t="s">
        <v>1528</v>
      </c>
      <c r="D61" s="152"/>
      <c r="E61" s="152"/>
      <c r="F61" s="152"/>
      <c r="G61" s="152"/>
      <c r="H61" s="152"/>
      <c r="I61" s="152"/>
      <c r="J61" s="186" t="s">
        <v>1080</v>
      </c>
      <c r="K61" s="20">
        <v>7</v>
      </c>
      <c r="L61" s="21">
        <v>8</v>
      </c>
      <c r="M61" s="21">
        <f t="shared" si="0"/>
        <v>83</v>
      </c>
      <c r="N61" s="21">
        <v>10</v>
      </c>
      <c r="S61" s="21">
        <f t="shared" si="1"/>
        <v>108</v>
      </c>
      <c r="W61" s="22">
        <v>66</v>
      </c>
      <c r="X61" s="16">
        <f t="shared" si="2"/>
        <v>83</v>
      </c>
      <c r="Y61" s="20">
        <v>108</v>
      </c>
      <c r="Z61">
        <f t="shared" si="3"/>
        <v>107.9</v>
      </c>
      <c r="AB61" s="22">
        <f t="shared" si="27"/>
        <v>0</v>
      </c>
    </row>
    <row r="62" spans="1:28">
      <c r="A62" s="41"/>
      <c r="B62" s="149">
        <v>3</v>
      </c>
      <c r="C62" s="149" t="s">
        <v>1203</v>
      </c>
      <c r="D62" s="149" t="s">
        <v>210</v>
      </c>
      <c r="E62" s="149"/>
      <c r="F62" s="152" t="s">
        <v>1885</v>
      </c>
      <c r="G62" s="149" t="s">
        <v>212</v>
      </c>
      <c r="H62" s="149"/>
      <c r="I62" s="149" t="s">
        <v>1875</v>
      </c>
      <c r="J62" s="2" t="s">
        <v>1113</v>
      </c>
      <c r="K62" s="21">
        <f t="shared" ref="K62" si="57">K63*B62</f>
        <v>21</v>
      </c>
      <c r="L62" s="21">
        <f t="shared" ref="L62" si="58">L63*B62</f>
        <v>24</v>
      </c>
      <c r="M62" s="21">
        <f t="shared" si="0"/>
        <v>180</v>
      </c>
      <c r="N62" s="21">
        <f>N63*B62</f>
        <v>30</v>
      </c>
      <c r="S62" s="21">
        <f t="shared" si="1"/>
        <v>255</v>
      </c>
      <c r="W62">
        <v>48</v>
      </c>
      <c r="X62" s="11">
        <f t="shared" si="2"/>
        <v>65</v>
      </c>
      <c r="Y62" s="20">
        <v>85</v>
      </c>
      <c r="Z62">
        <f t="shared" si="3"/>
        <v>84.5</v>
      </c>
      <c r="AB62" s="22">
        <f t="shared" si="27"/>
        <v>0</v>
      </c>
    </row>
    <row r="63" spans="1:28">
      <c r="B63" s="149">
        <v>1</v>
      </c>
      <c r="C63" s="149" t="s">
        <v>213</v>
      </c>
      <c r="D63" s="149"/>
      <c r="E63" s="149"/>
      <c r="F63" s="149"/>
      <c r="G63" s="149"/>
      <c r="H63" s="149"/>
      <c r="I63" s="149"/>
      <c r="J63" s="186" t="s">
        <v>1080</v>
      </c>
      <c r="K63" s="20">
        <v>7</v>
      </c>
      <c r="L63" s="21">
        <v>8</v>
      </c>
      <c r="M63" s="21">
        <f t="shared" si="0"/>
        <v>60</v>
      </c>
      <c r="N63" s="21">
        <v>10</v>
      </c>
      <c r="S63" s="21">
        <f t="shared" si="1"/>
        <v>85</v>
      </c>
      <c r="W63">
        <v>48</v>
      </c>
      <c r="X63" s="11">
        <f t="shared" si="2"/>
        <v>65</v>
      </c>
      <c r="Y63" s="20">
        <v>85</v>
      </c>
      <c r="Z63">
        <f t="shared" si="3"/>
        <v>84.5</v>
      </c>
      <c r="AB63" s="22">
        <f t="shared" si="27"/>
        <v>0</v>
      </c>
    </row>
    <row r="64" spans="1:28">
      <c r="B64" s="149">
        <v>3</v>
      </c>
      <c r="C64" s="149" t="s">
        <v>1204</v>
      </c>
      <c r="D64" s="149" t="s">
        <v>214</v>
      </c>
      <c r="E64" s="149"/>
      <c r="F64" s="152" t="s">
        <v>1885</v>
      </c>
      <c r="G64" s="149" t="s">
        <v>215</v>
      </c>
      <c r="H64" s="149"/>
      <c r="I64" s="149" t="s">
        <v>1875</v>
      </c>
      <c r="J64" s="2" t="s">
        <v>1113</v>
      </c>
      <c r="K64" s="21">
        <f t="shared" ref="K64" si="59">K65*B64</f>
        <v>21</v>
      </c>
      <c r="L64" s="21">
        <f t="shared" ref="L64" si="60">L65*B64</f>
        <v>24</v>
      </c>
      <c r="M64" s="21">
        <f t="shared" si="0"/>
        <v>129</v>
      </c>
      <c r="N64" s="21">
        <f>N65*B64</f>
        <v>30</v>
      </c>
      <c r="S64" s="21">
        <f t="shared" si="1"/>
        <v>204</v>
      </c>
      <c r="W64">
        <v>35</v>
      </c>
      <c r="X64" s="11">
        <f t="shared" si="2"/>
        <v>52</v>
      </c>
      <c r="Y64" s="20">
        <v>68</v>
      </c>
      <c r="Z64">
        <f t="shared" si="3"/>
        <v>67.600000000000009</v>
      </c>
      <c r="AB64" s="22">
        <f t="shared" si="27"/>
        <v>0</v>
      </c>
    </row>
    <row r="65" spans="1:28">
      <c r="B65" s="149">
        <v>1</v>
      </c>
      <c r="C65" s="149" t="s">
        <v>1529</v>
      </c>
      <c r="D65" s="149"/>
      <c r="E65" s="149"/>
      <c r="F65" s="149"/>
      <c r="G65" s="149"/>
      <c r="H65" s="149"/>
      <c r="I65" s="149"/>
      <c r="J65" s="2" t="s">
        <v>20</v>
      </c>
      <c r="K65" s="20">
        <v>7</v>
      </c>
      <c r="L65" s="21">
        <v>8</v>
      </c>
      <c r="M65" s="21">
        <f t="shared" si="0"/>
        <v>43</v>
      </c>
      <c r="N65" s="21">
        <v>10</v>
      </c>
      <c r="S65" s="21">
        <f t="shared" si="1"/>
        <v>68</v>
      </c>
      <c r="W65">
        <v>35</v>
      </c>
      <c r="X65" s="11">
        <f t="shared" si="2"/>
        <v>52</v>
      </c>
      <c r="Y65" s="20">
        <v>68</v>
      </c>
      <c r="Z65">
        <f t="shared" si="3"/>
        <v>67.600000000000009</v>
      </c>
      <c r="AB65" s="22">
        <f t="shared" si="27"/>
        <v>0</v>
      </c>
    </row>
    <row r="66" spans="1:28">
      <c r="B66" s="149">
        <v>3</v>
      </c>
      <c r="C66" s="149" t="s">
        <v>1205</v>
      </c>
      <c r="D66" s="149" t="s">
        <v>214</v>
      </c>
      <c r="E66" s="149"/>
      <c r="F66" s="152" t="s">
        <v>1885</v>
      </c>
      <c r="G66" s="149" t="s">
        <v>216</v>
      </c>
      <c r="H66" s="149"/>
      <c r="I66" s="149" t="s">
        <v>1876</v>
      </c>
      <c r="J66" s="2" t="s">
        <v>1113</v>
      </c>
      <c r="K66" s="21">
        <f t="shared" ref="K66" si="61">K67*B66</f>
        <v>21</v>
      </c>
      <c r="L66" s="21">
        <f t="shared" ref="L66" si="62">L67*B66</f>
        <v>24</v>
      </c>
      <c r="M66" s="21">
        <f t="shared" si="0"/>
        <v>159</v>
      </c>
      <c r="N66" s="21">
        <f>N67*B66</f>
        <v>30</v>
      </c>
      <c r="S66" s="21">
        <f t="shared" si="1"/>
        <v>234</v>
      </c>
      <c r="W66">
        <v>43</v>
      </c>
      <c r="X66" s="11">
        <f t="shared" si="2"/>
        <v>60</v>
      </c>
      <c r="Y66" s="20">
        <v>78</v>
      </c>
      <c r="Z66">
        <f t="shared" si="3"/>
        <v>78</v>
      </c>
      <c r="AB66" s="22">
        <f t="shared" si="27"/>
        <v>0</v>
      </c>
    </row>
    <row r="67" spans="1:28">
      <c r="B67" s="149">
        <v>1</v>
      </c>
      <c r="C67" s="149" t="s">
        <v>217</v>
      </c>
      <c r="D67" s="149"/>
      <c r="E67" s="149"/>
      <c r="F67" s="149"/>
      <c r="G67" s="149"/>
      <c r="H67" s="149"/>
      <c r="I67" s="149"/>
      <c r="J67" s="186" t="s">
        <v>1080</v>
      </c>
      <c r="K67" s="20">
        <v>7</v>
      </c>
      <c r="L67" s="21">
        <v>8</v>
      </c>
      <c r="M67" s="21">
        <f t="shared" ref="M67:M100" si="63">S67-K67-L67-N67</f>
        <v>53</v>
      </c>
      <c r="N67" s="21">
        <v>10</v>
      </c>
      <c r="S67" s="21">
        <f t="shared" ref="S67:S133" si="64">Y67*B67</f>
        <v>78</v>
      </c>
      <c r="W67">
        <v>43</v>
      </c>
      <c r="X67" s="11">
        <f t="shared" ref="X67:X100" si="65">W67+17</f>
        <v>60</v>
      </c>
      <c r="Y67" s="20">
        <v>78</v>
      </c>
      <c r="Z67">
        <f t="shared" si="3"/>
        <v>78</v>
      </c>
      <c r="AB67" s="22">
        <f t="shared" si="27"/>
        <v>0</v>
      </c>
    </row>
    <row r="68" spans="1:28">
      <c r="B68" s="149">
        <v>3</v>
      </c>
      <c r="C68" s="149" t="s">
        <v>1206</v>
      </c>
      <c r="D68" s="149" t="s">
        <v>218</v>
      </c>
      <c r="E68" s="149"/>
      <c r="F68" s="152" t="s">
        <v>1885</v>
      </c>
      <c r="G68" s="149" t="s">
        <v>219</v>
      </c>
      <c r="H68" s="149"/>
      <c r="I68" s="149" t="s">
        <v>1876</v>
      </c>
      <c r="J68" s="2" t="s">
        <v>1113</v>
      </c>
      <c r="K68" s="21">
        <f t="shared" ref="K68" si="66">K69*B68</f>
        <v>21</v>
      </c>
      <c r="L68" s="21">
        <f t="shared" ref="L68" si="67">L69*B68</f>
        <v>24</v>
      </c>
      <c r="M68" s="21">
        <f t="shared" si="63"/>
        <v>57</v>
      </c>
      <c r="N68" s="21">
        <f>N69*B68</f>
        <v>30</v>
      </c>
      <c r="S68" s="21">
        <f t="shared" si="64"/>
        <v>132</v>
      </c>
      <c r="W68">
        <v>17</v>
      </c>
      <c r="X68" s="11">
        <f t="shared" si="65"/>
        <v>34</v>
      </c>
      <c r="Y68" s="20">
        <v>44</v>
      </c>
      <c r="Z68">
        <f t="shared" si="3"/>
        <v>44.2</v>
      </c>
      <c r="AB68" s="22">
        <f t="shared" si="27"/>
        <v>0</v>
      </c>
    </row>
    <row r="69" spans="1:28">
      <c r="B69" s="149">
        <v>1</v>
      </c>
      <c r="C69" s="149" t="s">
        <v>1530</v>
      </c>
      <c r="D69" s="149"/>
      <c r="E69" s="149"/>
      <c r="F69" s="149"/>
      <c r="G69" s="149"/>
      <c r="H69" s="149"/>
      <c r="I69" s="149"/>
      <c r="J69" s="2" t="s">
        <v>20</v>
      </c>
      <c r="K69" s="20">
        <v>7</v>
      </c>
      <c r="L69" s="21">
        <v>8</v>
      </c>
      <c r="M69" s="21">
        <f t="shared" si="63"/>
        <v>19</v>
      </c>
      <c r="N69" s="21">
        <v>10</v>
      </c>
      <c r="S69" s="21">
        <f t="shared" si="64"/>
        <v>44</v>
      </c>
      <c r="W69">
        <v>17</v>
      </c>
      <c r="X69" s="11">
        <f t="shared" si="65"/>
        <v>34</v>
      </c>
      <c r="Y69" s="20">
        <v>44</v>
      </c>
      <c r="Z69">
        <f t="shared" si="3"/>
        <v>44.2</v>
      </c>
      <c r="AB69" s="22">
        <f t="shared" si="27"/>
        <v>0</v>
      </c>
    </row>
    <row r="70" spans="1:28">
      <c r="A70" s="40" t="s">
        <v>152</v>
      </c>
      <c r="B70" s="153">
        <v>3</v>
      </c>
      <c r="C70" s="153" t="s">
        <v>1207</v>
      </c>
      <c r="D70" s="153" t="s">
        <v>218</v>
      </c>
      <c r="E70" s="153"/>
      <c r="F70" s="152" t="s">
        <v>1885</v>
      </c>
      <c r="G70" s="153" t="s">
        <v>220</v>
      </c>
      <c r="H70" s="153"/>
      <c r="I70" s="153" t="s">
        <v>1885</v>
      </c>
      <c r="J70" s="23" t="s">
        <v>1113</v>
      </c>
      <c r="K70" s="21">
        <f t="shared" ref="K70" si="68">K71*B70</f>
        <v>21</v>
      </c>
      <c r="L70" s="21">
        <f t="shared" ref="L70" si="69">L71*B70</f>
        <v>24</v>
      </c>
      <c r="M70" s="21">
        <f t="shared" si="63"/>
        <v>30</v>
      </c>
      <c r="N70" s="21">
        <f>N71*B70</f>
        <v>30</v>
      </c>
      <c r="S70" s="21">
        <f t="shared" si="64"/>
        <v>105</v>
      </c>
      <c r="W70">
        <v>10</v>
      </c>
      <c r="X70" s="11">
        <f t="shared" si="65"/>
        <v>27</v>
      </c>
      <c r="Y70" s="20">
        <v>35</v>
      </c>
      <c r="Z70">
        <f t="shared" si="3"/>
        <v>35.1</v>
      </c>
      <c r="AB70" s="22">
        <f t="shared" si="27"/>
        <v>0</v>
      </c>
    </row>
    <row r="71" spans="1:28">
      <c r="A71" s="40"/>
      <c r="B71" s="153">
        <v>1</v>
      </c>
      <c r="C71" s="153" t="s">
        <v>569</v>
      </c>
      <c r="D71" s="153"/>
      <c r="E71" s="153"/>
      <c r="F71" s="153"/>
      <c r="G71" s="153"/>
      <c r="H71" s="153"/>
      <c r="I71" s="153"/>
      <c r="J71" s="23" t="s">
        <v>20</v>
      </c>
      <c r="K71" s="20">
        <v>7</v>
      </c>
      <c r="L71" s="21">
        <v>8</v>
      </c>
      <c r="M71" s="21">
        <f t="shared" si="63"/>
        <v>10</v>
      </c>
      <c r="N71" s="21">
        <v>10</v>
      </c>
      <c r="S71" s="21">
        <f t="shared" si="64"/>
        <v>35</v>
      </c>
      <c r="W71">
        <v>10</v>
      </c>
      <c r="X71" s="11">
        <f t="shared" si="65"/>
        <v>27</v>
      </c>
      <c r="Y71" s="20">
        <v>35</v>
      </c>
      <c r="Z71">
        <f t="shared" ref="Z71:Z100" si="70">X71*1.3</f>
        <v>35.1</v>
      </c>
      <c r="AB71" s="22">
        <f t="shared" si="27"/>
        <v>0</v>
      </c>
    </row>
    <row r="72" spans="1:28">
      <c r="A72" s="40"/>
      <c r="B72" s="153">
        <v>1</v>
      </c>
      <c r="C72" s="153" t="s">
        <v>275</v>
      </c>
      <c r="D72" s="153"/>
      <c r="E72" s="153"/>
      <c r="F72" s="153"/>
      <c r="G72" s="153"/>
      <c r="H72" s="153"/>
      <c r="I72" s="153"/>
      <c r="J72" s="23" t="s">
        <v>1080</v>
      </c>
      <c r="K72" s="20">
        <v>7</v>
      </c>
      <c r="L72" s="21">
        <v>8</v>
      </c>
      <c r="M72" s="21">
        <f t="shared" si="63"/>
        <v>16</v>
      </c>
      <c r="N72" s="21">
        <v>10</v>
      </c>
      <c r="S72" s="21">
        <f t="shared" si="64"/>
        <v>41</v>
      </c>
      <c r="Y72" s="20">
        <v>41</v>
      </c>
      <c r="Z72">
        <f t="shared" si="70"/>
        <v>0</v>
      </c>
      <c r="AB72" s="22">
        <f t="shared" si="27"/>
        <v>0</v>
      </c>
    </row>
    <row r="73" spans="1:28">
      <c r="A73" s="42" t="s">
        <v>153</v>
      </c>
      <c r="B73" s="151">
        <v>2</v>
      </c>
      <c r="C73" s="151" t="s">
        <v>1208</v>
      </c>
      <c r="D73" s="151" t="s">
        <v>221</v>
      </c>
      <c r="E73" s="151"/>
      <c r="F73" s="152" t="s">
        <v>1885</v>
      </c>
      <c r="G73" s="151" t="s">
        <v>222</v>
      </c>
      <c r="H73" s="151"/>
      <c r="I73" s="151" t="s">
        <v>1877</v>
      </c>
      <c r="J73" s="18" t="s">
        <v>1113</v>
      </c>
      <c r="K73" s="22"/>
      <c r="L73" s="21">
        <f>L74*B73</f>
        <v>30</v>
      </c>
      <c r="M73" s="21">
        <f t="shared" si="63"/>
        <v>72</v>
      </c>
      <c r="N73" s="21">
        <f>N74*B73</f>
        <v>20</v>
      </c>
      <c r="S73" s="21">
        <f t="shared" si="64"/>
        <v>122</v>
      </c>
      <c r="W73">
        <v>30</v>
      </c>
      <c r="X73" s="11">
        <f t="shared" si="65"/>
        <v>47</v>
      </c>
      <c r="Y73" s="20">
        <v>61</v>
      </c>
      <c r="Z73">
        <f t="shared" si="70"/>
        <v>61.1</v>
      </c>
      <c r="AB73" s="22">
        <f t="shared" si="27"/>
        <v>0</v>
      </c>
    </row>
    <row r="74" spans="1:28">
      <c r="A74" s="42"/>
      <c r="B74" s="151">
        <v>1</v>
      </c>
      <c r="C74" s="151" t="s">
        <v>1531</v>
      </c>
      <c r="D74" s="151"/>
      <c r="E74" s="151"/>
      <c r="F74" s="151"/>
      <c r="G74" s="151"/>
      <c r="H74" s="151"/>
      <c r="I74" s="151"/>
      <c r="J74" s="18" t="s">
        <v>20</v>
      </c>
      <c r="K74" s="22"/>
      <c r="L74" s="21">
        <v>15</v>
      </c>
      <c r="M74" s="21">
        <f t="shared" si="63"/>
        <v>36</v>
      </c>
      <c r="N74" s="21">
        <v>10</v>
      </c>
      <c r="S74" s="21">
        <f t="shared" si="64"/>
        <v>61</v>
      </c>
      <c r="W74">
        <v>30</v>
      </c>
      <c r="X74" s="11">
        <f t="shared" si="65"/>
        <v>47</v>
      </c>
      <c r="Y74" s="20">
        <v>61</v>
      </c>
      <c r="Z74">
        <f t="shared" si="70"/>
        <v>61.1</v>
      </c>
      <c r="AB74" s="22">
        <f t="shared" si="27"/>
        <v>0</v>
      </c>
    </row>
    <row r="75" spans="1:28">
      <c r="B75" s="149">
        <v>3</v>
      </c>
      <c r="C75" s="149" t="s">
        <v>1209</v>
      </c>
      <c r="D75" s="149" t="s">
        <v>221</v>
      </c>
      <c r="E75" s="149"/>
      <c r="F75" s="152" t="s">
        <v>1885</v>
      </c>
      <c r="G75" s="149" t="s">
        <v>223</v>
      </c>
      <c r="H75" s="149"/>
      <c r="I75" s="149" t="s">
        <v>1878</v>
      </c>
      <c r="J75" s="2" t="s">
        <v>1113</v>
      </c>
      <c r="K75" s="21">
        <f t="shared" ref="K75" si="71">K76*B75</f>
        <v>21</v>
      </c>
      <c r="L75" s="21">
        <f t="shared" ref="L75" si="72">L76*B75</f>
        <v>24</v>
      </c>
      <c r="M75" s="21">
        <f t="shared" si="63"/>
        <v>39</v>
      </c>
      <c r="N75" s="21">
        <f>N76*B75</f>
        <v>30</v>
      </c>
      <c r="S75" s="21">
        <f t="shared" si="64"/>
        <v>114</v>
      </c>
      <c r="W75">
        <v>12</v>
      </c>
      <c r="X75" s="11">
        <f t="shared" si="65"/>
        <v>29</v>
      </c>
      <c r="Y75" s="20">
        <v>38</v>
      </c>
      <c r="Z75">
        <f t="shared" si="70"/>
        <v>37.700000000000003</v>
      </c>
      <c r="AB75" s="22">
        <f t="shared" si="27"/>
        <v>0</v>
      </c>
    </row>
    <row r="76" spans="1:28">
      <c r="B76" s="149">
        <v>1</v>
      </c>
      <c r="C76" s="149" t="s">
        <v>1532</v>
      </c>
      <c r="D76" s="149"/>
      <c r="E76" s="149"/>
      <c r="F76" s="149"/>
      <c r="G76" s="149"/>
      <c r="H76" s="149"/>
      <c r="I76" s="149"/>
      <c r="J76" s="2" t="s">
        <v>20</v>
      </c>
      <c r="K76" s="20">
        <v>7</v>
      </c>
      <c r="L76" s="21">
        <v>8</v>
      </c>
      <c r="M76" s="21">
        <f t="shared" si="63"/>
        <v>13</v>
      </c>
      <c r="N76" s="21">
        <v>10</v>
      </c>
      <c r="S76" s="21">
        <f t="shared" si="64"/>
        <v>38</v>
      </c>
      <c r="W76">
        <v>12</v>
      </c>
      <c r="X76" s="11">
        <f t="shared" si="65"/>
        <v>29</v>
      </c>
      <c r="Y76" s="20">
        <v>38</v>
      </c>
      <c r="Z76">
        <f t="shared" si="70"/>
        <v>37.700000000000003</v>
      </c>
      <c r="AB76" s="22">
        <f t="shared" si="27"/>
        <v>0</v>
      </c>
    </row>
    <row r="77" spans="1:28">
      <c r="A77" s="42" t="s">
        <v>153</v>
      </c>
      <c r="B77" s="151">
        <v>2</v>
      </c>
      <c r="C77" s="151" t="s">
        <v>1210</v>
      </c>
      <c r="D77" s="151" t="s">
        <v>221</v>
      </c>
      <c r="E77" s="151"/>
      <c r="F77" s="152" t="s">
        <v>1885</v>
      </c>
      <c r="G77" s="151" t="s">
        <v>224</v>
      </c>
      <c r="H77" s="151"/>
      <c r="I77" s="151" t="s">
        <v>1879</v>
      </c>
      <c r="J77" s="18" t="s">
        <v>1113</v>
      </c>
      <c r="K77" s="22"/>
      <c r="L77" s="21">
        <f t="shared" ref="L77" si="73">L78*B77</f>
        <v>30</v>
      </c>
      <c r="M77" s="21">
        <f t="shared" si="63"/>
        <v>80</v>
      </c>
      <c r="N77" s="21">
        <f>N78*B77</f>
        <v>20</v>
      </c>
      <c r="S77" s="21">
        <f t="shared" si="64"/>
        <v>130</v>
      </c>
      <c r="W77">
        <v>33</v>
      </c>
      <c r="X77" s="11">
        <f t="shared" si="65"/>
        <v>50</v>
      </c>
      <c r="Y77" s="20">
        <v>65</v>
      </c>
      <c r="Z77">
        <f t="shared" si="70"/>
        <v>65</v>
      </c>
      <c r="AB77" s="22">
        <f t="shared" si="27"/>
        <v>0</v>
      </c>
    </row>
    <row r="78" spans="1:28">
      <c r="A78" s="42"/>
      <c r="B78" s="151">
        <v>1</v>
      </c>
      <c r="C78" s="151" t="s">
        <v>225</v>
      </c>
      <c r="D78" s="151"/>
      <c r="E78" s="151"/>
      <c r="F78" s="151"/>
      <c r="G78" s="151"/>
      <c r="H78" s="151"/>
      <c r="I78" s="151"/>
      <c r="J78" s="18" t="s">
        <v>20</v>
      </c>
      <c r="K78" s="22"/>
      <c r="L78" s="21">
        <v>15</v>
      </c>
      <c r="M78" s="21">
        <f t="shared" si="63"/>
        <v>40</v>
      </c>
      <c r="N78" s="21">
        <v>10</v>
      </c>
      <c r="S78" s="21">
        <f t="shared" si="64"/>
        <v>65</v>
      </c>
      <c r="W78">
        <v>33</v>
      </c>
      <c r="X78" s="11">
        <f t="shared" si="65"/>
        <v>50</v>
      </c>
      <c r="Y78" s="20">
        <v>65</v>
      </c>
      <c r="Z78">
        <f t="shared" si="70"/>
        <v>65</v>
      </c>
      <c r="AB78" s="22">
        <f t="shared" si="27"/>
        <v>0</v>
      </c>
    </row>
    <row r="79" spans="1:28">
      <c r="B79" s="149">
        <v>3</v>
      </c>
      <c r="C79" s="149" t="s">
        <v>1211</v>
      </c>
      <c r="D79" s="149" t="s">
        <v>226</v>
      </c>
      <c r="E79" s="149"/>
      <c r="F79" s="152" t="s">
        <v>1885</v>
      </c>
      <c r="G79" s="149" t="s">
        <v>227</v>
      </c>
      <c r="H79" s="149"/>
      <c r="I79" s="149" t="s">
        <v>1880</v>
      </c>
      <c r="J79" s="2" t="s">
        <v>1113</v>
      </c>
      <c r="K79" s="21">
        <f t="shared" ref="K79" si="74">K80*B79</f>
        <v>21</v>
      </c>
      <c r="L79" s="21">
        <f t="shared" ref="L79" si="75">L80*B79</f>
        <v>24</v>
      </c>
      <c r="M79" s="21">
        <f>S79-K79-L79-N79</f>
        <v>120</v>
      </c>
      <c r="N79" s="21">
        <f>N80*B79</f>
        <v>30</v>
      </c>
      <c r="S79" s="21">
        <f t="shared" si="64"/>
        <v>195</v>
      </c>
      <c r="W79">
        <v>33</v>
      </c>
      <c r="X79" s="11">
        <f t="shared" si="65"/>
        <v>50</v>
      </c>
      <c r="Y79" s="20">
        <v>65</v>
      </c>
      <c r="Z79">
        <f t="shared" si="70"/>
        <v>65</v>
      </c>
      <c r="AB79" s="22">
        <f t="shared" si="27"/>
        <v>0</v>
      </c>
    </row>
    <row r="80" spans="1:28">
      <c r="B80" s="149">
        <v>1</v>
      </c>
      <c r="C80" s="149" t="s">
        <v>1533</v>
      </c>
      <c r="D80" s="149"/>
      <c r="E80" s="149"/>
      <c r="F80" s="149"/>
      <c r="G80" s="149"/>
      <c r="H80" s="149"/>
      <c r="I80" s="149"/>
      <c r="J80" s="2" t="s">
        <v>20</v>
      </c>
      <c r="K80" s="20">
        <v>7</v>
      </c>
      <c r="L80" s="21">
        <v>8</v>
      </c>
      <c r="M80" s="21">
        <f t="shared" si="63"/>
        <v>40</v>
      </c>
      <c r="N80" s="21">
        <v>10</v>
      </c>
      <c r="S80" s="21">
        <f t="shared" si="64"/>
        <v>65</v>
      </c>
      <c r="W80">
        <v>33</v>
      </c>
      <c r="X80" s="11">
        <f t="shared" si="65"/>
        <v>50</v>
      </c>
      <c r="Y80" s="20">
        <v>65</v>
      </c>
      <c r="Z80">
        <f t="shared" si="70"/>
        <v>65</v>
      </c>
      <c r="AB80" s="22">
        <f t="shared" si="27"/>
        <v>0</v>
      </c>
    </row>
    <row r="81" spans="1:28">
      <c r="B81" s="149">
        <v>3</v>
      </c>
      <c r="C81" s="149" t="s">
        <v>1212</v>
      </c>
      <c r="D81" s="149" t="s">
        <v>226</v>
      </c>
      <c r="E81" s="149"/>
      <c r="F81" s="152" t="s">
        <v>1885</v>
      </c>
      <c r="G81" s="149" t="s">
        <v>228</v>
      </c>
      <c r="H81" s="149"/>
      <c r="I81" s="149" t="s">
        <v>1881</v>
      </c>
      <c r="J81" s="2" t="s">
        <v>1113</v>
      </c>
      <c r="K81" s="21">
        <f t="shared" ref="K81" si="76">K82*B81</f>
        <v>21</v>
      </c>
      <c r="L81" s="21">
        <f t="shared" ref="L81" si="77">L82*B81</f>
        <v>24</v>
      </c>
      <c r="M81" s="21">
        <f t="shared" si="63"/>
        <v>141</v>
      </c>
      <c r="N81" s="21">
        <f>N82*B81</f>
        <v>30</v>
      </c>
      <c r="S81" s="21">
        <f t="shared" si="64"/>
        <v>216</v>
      </c>
      <c r="W81">
        <v>38</v>
      </c>
      <c r="X81" s="11">
        <f t="shared" si="65"/>
        <v>55</v>
      </c>
      <c r="Y81" s="20">
        <v>72</v>
      </c>
      <c r="Z81">
        <f t="shared" si="70"/>
        <v>71.5</v>
      </c>
      <c r="AB81" s="22">
        <f t="shared" si="27"/>
        <v>0</v>
      </c>
    </row>
    <row r="82" spans="1:28">
      <c r="B82" s="149">
        <v>1</v>
      </c>
      <c r="C82" s="149" t="s">
        <v>229</v>
      </c>
      <c r="D82" s="149"/>
      <c r="E82" s="149"/>
      <c r="F82" s="149"/>
      <c r="G82" s="149"/>
      <c r="H82" s="149"/>
      <c r="I82" s="149"/>
      <c r="J82" s="186" t="s">
        <v>1080</v>
      </c>
      <c r="K82" s="20">
        <v>7</v>
      </c>
      <c r="L82" s="21">
        <v>8</v>
      </c>
      <c r="M82" s="21">
        <f t="shared" si="63"/>
        <v>47</v>
      </c>
      <c r="N82" s="21">
        <v>10</v>
      </c>
      <c r="S82" s="21">
        <f t="shared" si="64"/>
        <v>72</v>
      </c>
      <c r="W82">
        <v>38</v>
      </c>
      <c r="X82" s="11">
        <f t="shared" si="65"/>
        <v>55</v>
      </c>
      <c r="Y82" s="20">
        <v>72</v>
      </c>
      <c r="Z82">
        <f t="shared" si="70"/>
        <v>71.5</v>
      </c>
      <c r="AB82" s="22">
        <f t="shared" si="27"/>
        <v>0</v>
      </c>
    </row>
    <row r="83" spans="1:28">
      <c r="B83" s="149">
        <v>3</v>
      </c>
      <c r="C83" s="149" t="s">
        <v>1213</v>
      </c>
      <c r="D83" s="149" t="s">
        <v>230</v>
      </c>
      <c r="E83" s="149"/>
      <c r="F83" s="152" t="s">
        <v>1885</v>
      </c>
      <c r="G83" s="149" t="s">
        <v>231</v>
      </c>
      <c r="H83" s="149"/>
      <c r="I83" s="149" t="s">
        <v>1880</v>
      </c>
      <c r="J83" s="2" t="s">
        <v>1113</v>
      </c>
      <c r="K83" s="21">
        <f t="shared" ref="K83" si="78">K84*B83</f>
        <v>21</v>
      </c>
      <c r="L83" s="21">
        <f t="shared" ref="L83" si="79">L84*B83</f>
        <v>24</v>
      </c>
      <c r="M83" s="21">
        <f t="shared" si="63"/>
        <v>180</v>
      </c>
      <c r="N83" s="21">
        <f>N84*B83</f>
        <v>30</v>
      </c>
      <c r="S83" s="21">
        <f t="shared" si="64"/>
        <v>255</v>
      </c>
      <c r="W83">
        <v>48</v>
      </c>
      <c r="X83" s="11">
        <f t="shared" si="65"/>
        <v>65</v>
      </c>
      <c r="Y83" s="111">
        <v>85</v>
      </c>
      <c r="Z83">
        <f t="shared" si="70"/>
        <v>84.5</v>
      </c>
      <c r="AB83" s="22">
        <f t="shared" si="27"/>
        <v>0</v>
      </c>
    </row>
    <row r="84" spans="1:28">
      <c r="B84" s="149">
        <v>1</v>
      </c>
      <c r="C84" s="149" t="s">
        <v>1534</v>
      </c>
      <c r="D84" s="149"/>
      <c r="E84" s="149"/>
      <c r="F84" s="149"/>
      <c r="G84" s="149"/>
      <c r="H84" s="149"/>
      <c r="I84" s="149"/>
      <c r="J84" s="186" t="s">
        <v>1080</v>
      </c>
      <c r="K84" s="20">
        <v>7</v>
      </c>
      <c r="L84" s="21">
        <v>8</v>
      </c>
      <c r="M84" s="21">
        <f t="shared" si="63"/>
        <v>60</v>
      </c>
      <c r="N84" s="21">
        <v>10</v>
      </c>
      <c r="S84" s="21">
        <f t="shared" si="64"/>
        <v>85</v>
      </c>
      <c r="W84">
        <v>48</v>
      </c>
      <c r="X84" s="11">
        <f t="shared" si="65"/>
        <v>65</v>
      </c>
      <c r="Y84" s="111">
        <v>85</v>
      </c>
      <c r="Z84">
        <f t="shared" si="70"/>
        <v>84.5</v>
      </c>
      <c r="AB84" s="22">
        <f t="shared" si="27"/>
        <v>0</v>
      </c>
    </row>
    <row r="85" spans="1:28">
      <c r="B85" s="149">
        <v>3</v>
      </c>
      <c r="C85" s="149" t="s">
        <v>1214</v>
      </c>
      <c r="D85" s="149" t="s">
        <v>230</v>
      </c>
      <c r="E85" s="149"/>
      <c r="F85" s="152" t="s">
        <v>1885</v>
      </c>
      <c r="G85" s="149" t="s">
        <v>232</v>
      </c>
      <c r="H85" s="149"/>
      <c r="I85" s="149" t="s">
        <v>1880</v>
      </c>
      <c r="J85" s="2" t="s">
        <v>1113</v>
      </c>
      <c r="K85" s="21">
        <f t="shared" ref="K85" si="80">K86*B85</f>
        <v>21</v>
      </c>
      <c r="L85" s="21">
        <f t="shared" ref="L85" si="81">L86*B85</f>
        <v>24</v>
      </c>
      <c r="M85" s="21">
        <f t="shared" si="63"/>
        <v>96</v>
      </c>
      <c r="N85" s="21">
        <f>N86*B85</f>
        <v>30</v>
      </c>
      <c r="S85" s="21">
        <f t="shared" si="64"/>
        <v>171</v>
      </c>
      <c r="W85">
        <v>27</v>
      </c>
      <c r="X85" s="11">
        <f t="shared" si="65"/>
        <v>44</v>
      </c>
      <c r="Y85" s="20">
        <v>57</v>
      </c>
      <c r="Z85">
        <f t="shared" si="70"/>
        <v>57.2</v>
      </c>
      <c r="AB85" s="22">
        <f t="shared" si="27"/>
        <v>0</v>
      </c>
    </row>
    <row r="86" spans="1:28">
      <c r="B86" s="149">
        <v>1</v>
      </c>
      <c r="C86" s="149" t="s">
        <v>233</v>
      </c>
      <c r="D86" s="149"/>
      <c r="E86" s="149"/>
      <c r="F86" s="149"/>
      <c r="G86" s="149"/>
      <c r="H86" s="149"/>
      <c r="I86" s="149"/>
      <c r="J86" s="2" t="s">
        <v>20</v>
      </c>
      <c r="K86" s="20">
        <v>7</v>
      </c>
      <c r="L86" s="21">
        <v>8</v>
      </c>
      <c r="M86" s="21">
        <f t="shared" si="63"/>
        <v>32</v>
      </c>
      <c r="N86" s="21">
        <v>10</v>
      </c>
      <c r="S86" s="21">
        <f t="shared" si="64"/>
        <v>57</v>
      </c>
      <c r="W86">
        <v>27</v>
      </c>
      <c r="X86" s="11">
        <f t="shared" si="65"/>
        <v>44</v>
      </c>
      <c r="Y86" s="20">
        <v>57</v>
      </c>
      <c r="Z86">
        <f t="shared" si="70"/>
        <v>57.2</v>
      </c>
      <c r="AB86" s="22">
        <f t="shared" si="27"/>
        <v>0</v>
      </c>
    </row>
    <row r="87" spans="1:28">
      <c r="B87" s="149">
        <v>3</v>
      </c>
      <c r="C87" s="149" t="s">
        <v>1215</v>
      </c>
      <c r="D87" s="149" t="s">
        <v>234</v>
      </c>
      <c r="E87" s="149"/>
      <c r="F87" s="152" t="s">
        <v>1885</v>
      </c>
      <c r="G87" s="149" t="s">
        <v>235</v>
      </c>
      <c r="H87" s="149"/>
      <c r="I87" s="149" t="s">
        <v>1882</v>
      </c>
      <c r="J87" s="2" t="s">
        <v>1113</v>
      </c>
      <c r="K87" s="21">
        <f t="shared" ref="K87" si="82">K88*B87</f>
        <v>21</v>
      </c>
      <c r="L87" s="21">
        <f t="shared" ref="L87" si="83">L88*B87</f>
        <v>24</v>
      </c>
      <c r="M87" s="21">
        <f t="shared" si="63"/>
        <v>150</v>
      </c>
      <c r="N87" s="21">
        <f>N88*B87</f>
        <v>30</v>
      </c>
      <c r="S87" s="21">
        <f t="shared" si="64"/>
        <v>225</v>
      </c>
      <c r="W87">
        <v>38</v>
      </c>
      <c r="X87" s="11">
        <f t="shared" si="65"/>
        <v>55</v>
      </c>
      <c r="Y87" s="111">
        <v>75</v>
      </c>
      <c r="Z87">
        <f t="shared" si="70"/>
        <v>71.5</v>
      </c>
      <c r="AB87" s="22">
        <f t="shared" si="27"/>
        <v>0</v>
      </c>
    </row>
    <row r="88" spans="1:28">
      <c r="B88" s="149">
        <v>1</v>
      </c>
      <c r="C88" s="149" t="s">
        <v>1535</v>
      </c>
      <c r="D88" s="149"/>
      <c r="E88" s="149"/>
      <c r="F88" s="149"/>
      <c r="G88" s="149"/>
      <c r="H88" s="149"/>
      <c r="I88" s="149"/>
      <c r="J88" s="186" t="s">
        <v>1080</v>
      </c>
      <c r="K88" s="20">
        <v>7</v>
      </c>
      <c r="L88" s="21">
        <v>8</v>
      </c>
      <c r="M88" s="21">
        <f t="shared" si="63"/>
        <v>50</v>
      </c>
      <c r="N88" s="21">
        <v>10</v>
      </c>
      <c r="S88" s="21">
        <f t="shared" si="64"/>
        <v>75</v>
      </c>
      <c r="W88">
        <v>38</v>
      </c>
      <c r="X88" s="11">
        <f t="shared" si="65"/>
        <v>55</v>
      </c>
      <c r="Y88" s="111">
        <v>75</v>
      </c>
      <c r="Z88">
        <f t="shared" si="70"/>
        <v>71.5</v>
      </c>
      <c r="AB88" s="22">
        <f t="shared" si="27"/>
        <v>0</v>
      </c>
    </row>
    <row r="89" spans="1:28">
      <c r="B89" s="149">
        <v>3</v>
      </c>
      <c r="C89" s="149" t="s">
        <v>1216</v>
      </c>
      <c r="D89" s="149" t="s">
        <v>234</v>
      </c>
      <c r="E89" s="149"/>
      <c r="F89" s="152" t="s">
        <v>1885</v>
      </c>
      <c r="G89" s="149" t="s">
        <v>236</v>
      </c>
      <c r="H89" s="149"/>
      <c r="I89" s="149" t="s">
        <v>1883</v>
      </c>
      <c r="J89" s="2" t="s">
        <v>1113</v>
      </c>
      <c r="K89" s="21">
        <f t="shared" ref="K89" si="84">K90*B89</f>
        <v>21</v>
      </c>
      <c r="L89" s="21">
        <f t="shared" ref="L89" si="85">L90*B89</f>
        <v>24</v>
      </c>
      <c r="M89" s="21">
        <f t="shared" si="63"/>
        <v>390</v>
      </c>
      <c r="N89" s="21">
        <f>N90*B89</f>
        <v>30</v>
      </c>
      <c r="S89" s="21">
        <f t="shared" si="64"/>
        <v>465</v>
      </c>
      <c r="W89">
        <v>102</v>
      </c>
      <c r="X89" s="11">
        <f t="shared" si="65"/>
        <v>119</v>
      </c>
      <c r="Y89" s="111">
        <v>155</v>
      </c>
      <c r="Z89">
        <f t="shared" si="70"/>
        <v>154.70000000000002</v>
      </c>
      <c r="AA89">
        <v>1</v>
      </c>
      <c r="AB89" s="22">
        <f t="shared" si="27"/>
        <v>2</v>
      </c>
    </row>
    <row r="90" spans="1:28">
      <c r="B90" s="149">
        <v>1</v>
      </c>
      <c r="C90" s="149" t="s">
        <v>237</v>
      </c>
      <c r="D90" s="149"/>
      <c r="E90" s="149"/>
      <c r="F90" s="149"/>
      <c r="G90" s="149"/>
      <c r="H90" s="149"/>
      <c r="I90" s="149"/>
      <c r="J90" s="2" t="s">
        <v>1080</v>
      </c>
      <c r="K90" s="20">
        <v>7</v>
      </c>
      <c r="L90" s="21">
        <v>8</v>
      </c>
      <c r="M90" s="21">
        <f t="shared" si="63"/>
        <v>130</v>
      </c>
      <c r="N90" s="21">
        <v>10</v>
      </c>
      <c r="S90" s="21">
        <f t="shared" si="64"/>
        <v>155</v>
      </c>
      <c r="W90">
        <v>102</v>
      </c>
      <c r="X90" s="11">
        <f t="shared" si="65"/>
        <v>119</v>
      </c>
      <c r="Y90" s="111">
        <v>155</v>
      </c>
      <c r="Z90">
        <f t="shared" si="70"/>
        <v>154.70000000000002</v>
      </c>
      <c r="AB90" s="22">
        <f t="shared" si="27"/>
        <v>0</v>
      </c>
    </row>
    <row r="91" spans="1:28" s="22" customFormat="1">
      <c r="B91" s="149">
        <v>3</v>
      </c>
      <c r="C91" s="152" t="s">
        <v>1217</v>
      </c>
      <c r="D91" s="152" t="s">
        <v>238</v>
      </c>
      <c r="E91" s="152"/>
      <c r="F91" s="152" t="s">
        <v>1885</v>
      </c>
      <c r="G91" s="152" t="s">
        <v>239</v>
      </c>
      <c r="H91" s="152"/>
      <c r="I91" s="152" t="s">
        <v>1884</v>
      </c>
      <c r="J91" s="15" t="s">
        <v>1113</v>
      </c>
      <c r="K91" s="21">
        <f t="shared" ref="K91" si="86">K92*B91</f>
        <v>21</v>
      </c>
      <c r="L91" s="21">
        <f t="shared" ref="L91" si="87">L92*B91</f>
        <v>24</v>
      </c>
      <c r="M91" s="21">
        <f t="shared" si="63"/>
        <v>210</v>
      </c>
      <c r="N91" s="21">
        <f>N92*B91</f>
        <v>30</v>
      </c>
      <c r="S91" s="21">
        <f t="shared" si="64"/>
        <v>285</v>
      </c>
      <c r="W91" s="22">
        <v>55</v>
      </c>
      <c r="X91" s="16">
        <f t="shared" si="65"/>
        <v>72</v>
      </c>
      <c r="Y91" s="111">
        <v>95</v>
      </c>
      <c r="Z91">
        <f t="shared" si="70"/>
        <v>93.600000000000009</v>
      </c>
      <c r="AA91" s="22">
        <v>0</v>
      </c>
      <c r="AB91" s="22">
        <f t="shared" si="27"/>
        <v>0</v>
      </c>
    </row>
    <row r="92" spans="1:28" s="22" customFormat="1">
      <c r="A92" s="38"/>
      <c r="B92" s="149">
        <v>1</v>
      </c>
      <c r="C92" s="152" t="s">
        <v>1536</v>
      </c>
      <c r="D92" s="152"/>
      <c r="E92" s="152"/>
      <c r="F92" s="152"/>
      <c r="G92" s="152"/>
      <c r="H92" s="152"/>
      <c r="I92" s="152"/>
      <c r="J92" s="186" t="s">
        <v>1080</v>
      </c>
      <c r="K92" s="20">
        <v>7</v>
      </c>
      <c r="L92" s="21">
        <v>8</v>
      </c>
      <c r="M92" s="21">
        <f t="shared" si="63"/>
        <v>70</v>
      </c>
      <c r="N92" s="21">
        <v>10</v>
      </c>
      <c r="S92" s="21">
        <f t="shared" si="64"/>
        <v>95</v>
      </c>
      <c r="W92" s="22">
        <v>55</v>
      </c>
      <c r="X92" s="16">
        <f t="shared" si="65"/>
        <v>72</v>
      </c>
      <c r="Y92" s="111">
        <v>95</v>
      </c>
      <c r="Z92">
        <f t="shared" si="70"/>
        <v>93.600000000000009</v>
      </c>
      <c r="AB92" s="22">
        <f t="shared" si="27"/>
        <v>0</v>
      </c>
    </row>
    <row r="93" spans="1:28" s="22" customFormat="1">
      <c r="A93" s="38"/>
      <c r="B93" s="149">
        <v>3</v>
      </c>
      <c r="C93" s="152" t="s">
        <v>1218</v>
      </c>
      <c r="D93" s="152" t="s">
        <v>238</v>
      </c>
      <c r="E93" s="152"/>
      <c r="F93" s="152" t="s">
        <v>1885</v>
      </c>
      <c r="G93" s="152" t="s">
        <v>240</v>
      </c>
      <c r="H93" s="152"/>
      <c r="I93" s="152" t="s">
        <v>1884</v>
      </c>
      <c r="J93" s="15" t="s">
        <v>1113</v>
      </c>
      <c r="K93" s="21">
        <f t="shared" ref="K93" si="88">K94*B93</f>
        <v>21</v>
      </c>
      <c r="L93" s="21">
        <f t="shared" ref="L93" si="89">L94*B93</f>
        <v>24</v>
      </c>
      <c r="M93" s="21">
        <f t="shared" si="63"/>
        <v>255</v>
      </c>
      <c r="N93" s="21">
        <f>N94*B93</f>
        <v>30</v>
      </c>
      <c r="S93" s="21">
        <f t="shared" si="64"/>
        <v>330</v>
      </c>
      <c r="W93" s="22">
        <v>67</v>
      </c>
      <c r="X93" s="16">
        <f t="shared" si="65"/>
        <v>84</v>
      </c>
      <c r="Y93" s="111">
        <v>110</v>
      </c>
      <c r="Z93">
        <f t="shared" si="70"/>
        <v>109.2</v>
      </c>
      <c r="AA93" s="22">
        <v>0</v>
      </c>
      <c r="AB93" s="22">
        <f t="shared" si="27"/>
        <v>0</v>
      </c>
    </row>
    <row r="94" spans="1:28" s="22" customFormat="1">
      <c r="A94" s="38"/>
      <c r="B94" s="149">
        <v>1</v>
      </c>
      <c r="C94" s="152" t="s">
        <v>1537</v>
      </c>
      <c r="D94" s="152"/>
      <c r="E94" s="152"/>
      <c r="F94" s="152"/>
      <c r="G94" s="152"/>
      <c r="H94" s="152"/>
      <c r="I94" s="152"/>
      <c r="J94" s="186" t="s">
        <v>1080</v>
      </c>
      <c r="K94" s="20">
        <v>7</v>
      </c>
      <c r="L94" s="21">
        <v>8</v>
      </c>
      <c r="M94" s="21">
        <f t="shared" si="63"/>
        <v>85</v>
      </c>
      <c r="N94" s="21">
        <v>10</v>
      </c>
      <c r="S94" s="21">
        <f t="shared" si="64"/>
        <v>110</v>
      </c>
      <c r="W94" s="22">
        <v>67</v>
      </c>
      <c r="X94" s="16">
        <f t="shared" si="65"/>
        <v>84</v>
      </c>
      <c r="Y94" s="111">
        <v>110</v>
      </c>
      <c r="Z94">
        <f t="shared" si="70"/>
        <v>109.2</v>
      </c>
      <c r="AB94" s="22">
        <f t="shared" si="27"/>
        <v>0</v>
      </c>
    </row>
    <row r="95" spans="1:28" s="22" customFormat="1">
      <c r="A95" s="38"/>
      <c r="B95" s="149">
        <v>3</v>
      </c>
      <c r="C95" s="152" t="s">
        <v>1697</v>
      </c>
      <c r="D95" s="152" t="s">
        <v>186</v>
      </c>
      <c r="E95" s="152"/>
      <c r="F95" s="149" t="s">
        <v>1857</v>
      </c>
      <c r="G95" s="152" t="s">
        <v>187</v>
      </c>
      <c r="H95" s="152"/>
      <c r="I95" s="152" t="s">
        <v>1863</v>
      </c>
      <c r="J95" s="15" t="s">
        <v>1113</v>
      </c>
      <c r="K95" s="21">
        <f t="shared" ref="K95" si="90">K96*B95</f>
        <v>21</v>
      </c>
      <c r="L95" s="21">
        <f t="shared" ref="L95" si="91">L96*B95</f>
        <v>24</v>
      </c>
      <c r="M95" s="21">
        <f>S95-K95-L95-N95</f>
        <v>330</v>
      </c>
      <c r="N95" s="21">
        <f>N96*B95</f>
        <v>30</v>
      </c>
      <c r="S95" s="21">
        <f>Y95*B95</f>
        <v>405</v>
      </c>
      <c r="W95" s="22">
        <v>85</v>
      </c>
      <c r="X95" s="16">
        <f>W95+17</f>
        <v>102</v>
      </c>
      <c r="Y95" s="111">
        <v>135</v>
      </c>
      <c r="Z95">
        <f t="shared" si="70"/>
        <v>132.6</v>
      </c>
      <c r="AA95" s="22">
        <v>1</v>
      </c>
      <c r="AB95" s="22">
        <f t="shared" ref="AB95:AB98" si="92">AA95*(B95-1)</f>
        <v>2</v>
      </c>
    </row>
    <row r="96" spans="1:28" s="22" customFormat="1">
      <c r="A96" s="38"/>
      <c r="B96" s="149">
        <v>1</v>
      </c>
      <c r="C96" s="152" t="s">
        <v>1698</v>
      </c>
      <c r="D96" s="152"/>
      <c r="E96" s="152"/>
      <c r="F96" s="152"/>
      <c r="G96" s="152"/>
      <c r="H96" s="152"/>
      <c r="I96" s="152"/>
      <c r="J96" s="186" t="s">
        <v>1080</v>
      </c>
      <c r="K96" s="20">
        <v>7</v>
      </c>
      <c r="L96" s="21">
        <v>8</v>
      </c>
      <c r="M96" s="21">
        <f>S96-K96-L96-N96</f>
        <v>110</v>
      </c>
      <c r="N96" s="21">
        <v>10</v>
      </c>
      <c r="S96" s="21">
        <f>Y96*B96</f>
        <v>135</v>
      </c>
      <c r="W96" s="22">
        <v>85</v>
      </c>
      <c r="X96" s="16">
        <f>W96+17</f>
        <v>102</v>
      </c>
      <c r="Y96" s="111">
        <v>135</v>
      </c>
      <c r="Z96">
        <f t="shared" si="70"/>
        <v>132.6</v>
      </c>
      <c r="AB96" s="22">
        <f t="shared" si="92"/>
        <v>0</v>
      </c>
    </row>
    <row r="97" spans="1:30" s="22" customFormat="1">
      <c r="A97" s="38"/>
      <c r="B97" s="149">
        <v>3</v>
      </c>
      <c r="C97" s="152" t="s">
        <v>1189</v>
      </c>
      <c r="D97" s="152" t="s">
        <v>186</v>
      </c>
      <c r="E97" s="152"/>
      <c r="F97" s="149" t="s">
        <v>1857</v>
      </c>
      <c r="G97" s="152" t="s">
        <v>188</v>
      </c>
      <c r="H97" s="152"/>
      <c r="I97" s="152" t="s">
        <v>1863</v>
      </c>
      <c r="J97" s="15" t="s">
        <v>1113</v>
      </c>
      <c r="K97" s="21">
        <f t="shared" ref="K97" si="93">K98*B97</f>
        <v>21</v>
      </c>
      <c r="L97" s="21">
        <f t="shared" ref="L97" si="94">L98*B97</f>
        <v>24</v>
      </c>
      <c r="M97" s="21">
        <f>S97-K97-L97-N97</f>
        <v>360</v>
      </c>
      <c r="N97" s="21">
        <f>N98*B97</f>
        <v>30</v>
      </c>
      <c r="S97" s="21">
        <f>Y97*B97</f>
        <v>435</v>
      </c>
      <c r="W97" s="22">
        <v>94</v>
      </c>
      <c r="X97" s="16">
        <f>W97+17</f>
        <v>111</v>
      </c>
      <c r="Y97" s="111">
        <v>145</v>
      </c>
      <c r="Z97">
        <f t="shared" si="70"/>
        <v>144.30000000000001</v>
      </c>
      <c r="AA97" s="22">
        <v>1</v>
      </c>
      <c r="AB97" s="22">
        <f t="shared" si="92"/>
        <v>2</v>
      </c>
    </row>
    <row r="98" spans="1:30" s="22" customFormat="1">
      <c r="A98" s="38"/>
      <c r="B98" s="149">
        <v>1</v>
      </c>
      <c r="C98" s="152" t="s">
        <v>189</v>
      </c>
      <c r="D98" s="152"/>
      <c r="E98" s="152"/>
      <c r="F98" s="152"/>
      <c r="G98" s="152"/>
      <c r="H98" s="152"/>
      <c r="I98" s="152"/>
      <c r="J98" s="186" t="s">
        <v>1080</v>
      </c>
      <c r="K98" s="20">
        <v>7</v>
      </c>
      <c r="L98" s="21">
        <v>8</v>
      </c>
      <c r="M98" s="21">
        <f>S98-K98-L98-N98</f>
        <v>120</v>
      </c>
      <c r="N98" s="21">
        <v>10</v>
      </c>
      <c r="S98" s="21">
        <f>Y98*B98</f>
        <v>145</v>
      </c>
      <c r="W98" s="22">
        <v>94</v>
      </c>
      <c r="X98" s="16">
        <f>W98+17</f>
        <v>111</v>
      </c>
      <c r="Y98" s="111">
        <v>145</v>
      </c>
      <c r="Z98">
        <f t="shared" si="70"/>
        <v>144.30000000000001</v>
      </c>
      <c r="AB98" s="22">
        <f t="shared" si="92"/>
        <v>0</v>
      </c>
    </row>
    <row r="99" spans="1:30" s="22" customFormat="1">
      <c r="A99" s="38"/>
      <c r="B99" s="152">
        <v>1</v>
      </c>
      <c r="C99" s="152" t="s">
        <v>1605</v>
      </c>
      <c r="D99" s="152" t="s">
        <v>243</v>
      </c>
      <c r="E99" s="152"/>
      <c r="F99" s="149" t="s">
        <v>1857</v>
      </c>
      <c r="G99" s="152" t="s">
        <v>1609</v>
      </c>
      <c r="H99" s="152"/>
      <c r="I99" s="149" t="s">
        <v>1857</v>
      </c>
      <c r="J99" s="15" t="s">
        <v>1113</v>
      </c>
      <c r="L99" s="16"/>
      <c r="M99" s="16">
        <f t="shared" si="63"/>
        <v>11</v>
      </c>
      <c r="N99" s="16">
        <v>17</v>
      </c>
      <c r="S99" s="16">
        <f t="shared" si="64"/>
        <v>28</v>
      </c>
      <c r="W99" s="22">
        <v>5</v>
      </c>
      <c r="X99" s="16">
        <f t="shared" si="65"/>
        <v>22</v>
      </c>
      <c r="Y99" s="22">
        <v>28</v>
      </c>
      <c r="Z99">
        <f t="shared" si="70"/>
        <v>28.6</v>
      </c>
      <c r="AB99" s="111">
        <f>SUM(AB18:AB98)</f>
        <v>28</v>
      </c>
    </row>
    <row r="100" spans="1:30" s="22" customFormat="1">
      <c r="A100" s="38"/>
      <c r="B100" s="152">
        <v>1</v>
      </c>
      <c r="C100" s="152" t="s">
        <v>1606</v>
      </c>
      <c r="D100" s="152" t="s">
        <v>246</v>
      </c>
      <c r="E100" s="152"/>
      <c r="F100" s="152" t="s">
        <v>1885</v>
      </c>
      <c r="G100" s="152" t="s">
        <v>1609</v>
      </c>
      <c r="H100" s="152"/>
      <c r="I100" s="152" t="s">
        <v>1885</v>
      </c>
      <c r="J100" s="15" t="s">
        <v>1113</v>
      </c>
      <c r="L100" s="16"/>
      <c r="M100" s="16">
        <f t="shared" si="63"/>
        <v>17</v>
      </c>
      <c r="N100" s="16">
        <v>25</v>
      </c>
      <c r="S100" s="16">
        <f t="shared" si="64"/>
        <v>42</v>
      </c>
      <c r="W100" s="22">
        <v>15</v>
      </c>
      <c r="X100" s="16">
        <f t="shared" si="65"/>
        <v>32</v>
      </c>
      <c r="Y100" s="22">
        <v>42</v>
      </c>
      <c r="Z100">
        <f t="shared" si="70"/>
        <v>41.6</v>
      </c>
    </row>
    <row r="101" spans="1:30" s="22" customFormat="1">
      <c r="A101" s="38"/>
      <c r="B101" s="154">
        <v>15</v>
      </c>
      <c r="C101" s="152" t="s">
        <v>241</v>
      </c>
      <c r="D101" s="154" t="s">
        <v>242</v>
      </c>
      <c r="E101" s="152"/>
      <c r="F101" s="149" t="s">
        <v>1857</v>
      </c>
      <c r="G101" s="152" t="s">
        <v>243</v>
      </c>
      <c r="H101" s="152"/>
      <c r="I101" s="149" t="s">
        <v>1857</v>
      </c>
      <c r="J101" s="15" t="s">
        <v>1595</v>
      </c>
      <c r="K101" s="20"/>
      <c r="L101" s="21"/>
      <c r="M101" s="21"/>
      <c r="N101" s="21">
        <f>S101</f>
        <v>30</v>
      </c>
      <c r="O101" s="20"/>
      <c r="P101" s="20"/>
      <c r="Q101" s="20"/>
      <c r="R101" s="20"/>
      <c r="S101" s="21">
        <f t="shared" si="64"/>
        <v>30</v>
      </c>
      <c r="X101" s="16"/>
      <c r="Y101" s="20">
        <v>2</v>
      </c>
    </row>
    <row r="102" spans="1:30" s="22" customFormat="1">
      <c r="A102" s="38"/>
      <c r="B102" s="154">
        <v>10</v>
      </c>
      <c r="C102" s="154" t="s">
        <v>244</v>
      </c>
      <c r="D102" s="152" t="s">
        <v>245</v>
      </c>
      <c r="E102" s="152"/>
      <c r="F102" s="152" t="s">
        <v>1885</v>
      </c>
      <c r="G102" s="152" t="s">
        <v>246</v>
      </c>
      <c r="H102" s="152"/>
      <c r="I102" s="152" t="s">
        <v>1885</v>
      </c>
      <c r="J102" s="15" t="s">
        <v>1595</v>
      </c>
      <c r="K102" s="20"/>
      <c r="L102" s="21"/>
      <c r="M102" s="21"/>
      <c r="N102" s="21">
        <f t="shared" ref="N102:N133" si="95">S102</f>
        <v>20</v>
      </c>
      <c r="O102" s="20"/>
      <c r="P102" s="20"/>
      <c r="Q102" s="20"/>
      <c r="R102" s="20"/>
      <c r="S102" s="21">
        <f t="shared" si="64"/>
        <v>20</v>
      </c>
      <c r="X102" s="16"/>
      <c r="Y102" s="20">
        <v>2</v>
      </c>
    </row>
    <row r="103" spans="1:30" s="22" customFormat="1">
      <c r="B103" s="154">
        <v>1</v>
      </c>
      <c r="C103" s="154" t="s">
        <v>247</v>
      </c>
      <c r="D103" s="152" t="s">
        <v>248</v>
      </c>
      <c r="E103" s="152"/>
      <c r="F103" s="149" t="s">
        <v>1857</v>
      </c>
      <c r="G103" s="152" t="s">
        <v>249</v>
      </c>
      <c r="H103" s="152"/>
      <c r="I103" s="149" t="s">
        <v>1857</v>
      </c>
      <c r="J103" s="2" t="s">
        <v>20</v>
      </c>
      <c r="K103" s="20"/>
      <c r="L103" s="21"/>
      <c r="M103" s="21"/>
      <c r="N103" s="21">
        <f t="shared" si="95"/>
        <v>2</v>
      </c>
      <c r="O103" s="20"/>
      <c r="P103" s="20"/>
      <c r="Q103" s="20"/>
      <c r="R103" s="20"/>
      <c r="S103" s="21">
        <f t="shared" si="64"/>
        <v>2</v>
      </c>
      <c r="X103" s="16"/>
      <c r="Y103" s="20">
        <v>2</v>
      </c>
      <c r="AC103" s="111"/>
      <c r="AD103" s="22" t="s">
        <v>2126</v>
      </c>
    </row>
    <row r="104" spans="1:30" s="22" customFormat="1">
      <c r="B104" s="154">
        <v>1</v>
      </c>
      <c r="C104" s="154" t="s">
        <v>1601</v>
      </c>
      <c r="D104" s="152" t="s">
        <v>250</v>
      </c>
      <c r="E104" s="152"/>
      <c r="F104" s="149" t="s">
        <v>1857</v>
      </c>
      <c r="G104" s="152" t="s">
        <v>251</v>
      </c>
      <c r="H104" s="152"/>
      <c r="I104" s="149" t="s">
        <v>1857</v>
      </c>
      <c r="J104" s="2" t="s">
        <v>20</v>
      </c>
      <c r="K104" s="20"/>
      <c r="L104" s="21"/>
      <c r="M104" s="21"/>
      <c r="N104" s="21">
        <f t="shared" si="95"/>
        <v>2</v>
      </c>
      <c r="O104" s="20"/>
      <c r="P104" s="20"/>
      <c r="Q104" s="20"/>
      <c r="R104" s="20"/>
      <c r="S104" s="21">
        <f t="shared" si="64"/>
        <v>2</v>
      </c>
      <c r="X104" s="16"/>
      <c r="Y104" s="20">
        <v>2</v>
      </c>
    </row>
    <row r="105" spans="1:30" s="22" customFormat="1">
      <c r="B105" s="154">
        <v>1</v>
      </c>
      <c r="C105" s="154" t="s">
        <v>252</v>
      </c>
      <c r="D105" s="152" t="s">
        <v>253</v>
      </c>
      <c r="E105" s="152"/>
      <c r="F105" s="149" t="s">
        <v>1857</v>
      </c>
      <c r="G105" s="152" t="s">
        <v>254</v>
      </c>
      <c r="H105" s="152"/>
      <c r="I105" s="149" t="s">
        <v>1857</v>
      </c>
      <c r="J105" s="2" t="s">
        <v>20</v>
      </c>
      <c r="K105" s="20"/>
      <c r="L105" s="21"/>
      <c r="M105" s="21"/>
      <c r="N105" s="21">
        <f t="shared" si="95"/>
        <v>2</v>
      </c>
      <c r="O105" s="20"/>
      <c r="P105" s="20"/>
      <c r="Q105" s="20"/>
      <c r="R105" s="20"/>
      <c r="S105" s="21">
        <f t="shared" si="64"/>
        <v>2</v>
      </c>
      <c r="X105" s="16"/>
      <c r="Y105" s="20">
        <v>2</v>
      </c>
    </row>
    <row r="106" spans="1:30" s="22" customFormat="1">
      <c r="B106" s="154">
        <v>1</v>
      </c>
      <c r="C106" s="154" t="s">
        <v>1086</v>
      </c>
      <c r="D106" s="152" t="s">
        <v>255</v>
      </c>
      <c r="E106" s="152"/>
      <c r="F106" s="149" t="s">
        <v>1857</v>
      </c>
      <c r="G106" s="152" t="s">
        <v>1087</v>
      </c>
      <c r="H106" s="152"/>
      <c r="I106" s="149" t="s">
        <v>1857</v>
      </c>
      <c r="J106" s="2" t="s">
        <v>20</v>
      </c>
      <c r="K106" s="20"/>
      <c r="L106" s="21"/>
      <c r="M106" s="21"/>
      <c r="N106" s="21">
        <f t="shared" si="95"/>
        <v>2</v>
      </c>
      <c r="O106" s="20"/>
      <c r="P106" s="20"/>
      <c r="Q106" s="20"/>
      <c r="R106" s="20"/>
      <c r="S106" s="21">
        <f t="shared" si="64"/>
        <v>2</v>
      </c>
      <c r="X106" s="16"/>
      <c r="Y106" s="20">
        <v>2</v>
      </c>
    </row>
    <row r="107" spans="1:30" s="22" customFormat="1">
      <c r="B107" s="154">
        <v>1</v>
      </c>
      <c r="C107" s="154" t="s">
        <v>256</v>
      </c>
      <c r="D107" s="152" t="s">
        <v>257</v>
      </c>
      <c r="E107" s="152"/>
      <c r="F107" s="149" t="s">
        <v>1857</v>
      </c>
      <c r="G107" s="152" t="s">
        <v>258</v>
      </c>
      <c r="H107" s="152"/>
      <c r="I107" s="149" t="s">
        <v>1857</v>
      </c>
      <c r="J107" s="2" t="s">
        <v>20</v>
      </c>
      <c r="K107" s="20"/>
      <c r="L107" s="21"/>
      <c r="M107" s="21"/>
      <c r="N107" s="21">
        <f t="shared" si="95"/>
        <v>2</v>
      </c>
      <c r="O107" s="20"/>
      <c r="P107" s="20"/>
      <c r="Q107" s="20"/>
      <c r="R107" s="20"/>
      <c r="S107" s="21">
        <f t="shared" si="64"/>
        <v>2</v>
      </c>
      <c r="X107" s="16"/>
      <c r="Y107" s="20">
        <v>2</v>
      </c>
    </row>
    <row r="108" spans="1:30" s="22" customFormat="1">
      <c r="B108" s="154">
        <v>1</v>
      </c>
      <c r="C108" s="154" t="s">
        <v>259</v>
      </c>
      <c r="D108" s="152" t="s">
        <v>260</v>
      </c>
      <c r="E108" s="152"/>
      <c r="F108" s="152" t="s">
        <v>1885</v>
      </c>
      <c r="G108" s="152" t="s">
        <v>261</v>
      </c>
      <c r="H108" s="152"/>
      <c r="I108" s="152" t="s">
        <v>1885</v>
      </c>
      <c r="J108" s="2" t="s">
        <v>20</v>
      </c>
      <c r="K108" s="20"/>
      <c r="L108" s="21"/>
      <c r="M108" s="21"/>
      <c r="N108" s="21">
        <f t="shared" si="95"/>
        <v>2</v>
      </c>
      <c r="O108" s="20"/>
      <c r="P108" s="20"/>
      <c r="Q108" s="20"/>
      <c r="R108" s="20"/>
      <c r="S108" s="21">
        <f t="shared" si="64"/>
        <v>2</v>
      </c>
      <c r="X108" s="16"/>
      <c r="Y108" s="20">
        <v>2</v>
      </c>
    </row>
    <row r="109" spans="1:30" s="22" customFormat="1">
      <c r="B109" s="154">
        <v>1</v>
      </c>
      <c r="C109" s="154" t="s">
        <v>262</v>
      </c>
      <c r="D109" s="152" t="s">
        <v>263</v>
      </c>
      <c r="E109" s="152"/>
      <c r="F109" s="152" t="s">
        <v>1885</v>
      </c>
      <c r="G109" s="152" t="s">
        <v>264</v>
      </c>
      <c r="H109" s="152"/>
      <c r="I109" s="152" t="s">
        <v>1885</v>
      </c>
      <c r="J109" s="2" t="s">
        <v>20</v>
      </c>
      <c r="K109" s="20"/>
      <c r="L109" s="21"/>
      <c r="M109" s="21"/>
      <c r="N109" s="21">
        <f t="shared" si="95"/>
        <v>2</v>
      </c>
      <c r="O109" s="20"/>
      <c r="P109" s="20"/>
      <c r="Q109" s="20"/>
      <c r="R109" s="20"/>
      <c r="S109" s="21">
        <f t="shared" si="64"/>
        <v>2</v>
      </c>
      <c r="X109" s="16"/>
      <c r="Y109" s="20">
        <v>2</v>
      </c>
    </row>
    <row r="110" spans="1:30" s="22" customFormat="1">
      <c r="B110" s="154">
        <v>1</v>
      </c>
      <c r="C110" s="154" t="s">
        <v>265</v>
      </c>
      <c r="D110" s="152" t="s">
        <v>266</v>
      </c>
      <c r="E110" s="152"/>
      <c r="F110" s="152" t="s">
        <v>1885</v>
      </c>
      <c r="G110" s="152" t="s">
        <v>267</v>
      </c>
      <c r="H110" s="152"/>
      <c r="I110" s="152" t="s">
        <v>1885</v>
      </c>
      <c r="J110" s="2" t="s">
        <v>20</v>
      </c>
      <c r="K110" s="20"/>
      <c r="L110" s="21"/>
      <c r="M110" s="21"/>
      <c r="N110" s="21">
        <f t="shared" si="95"/>
        <v>3</v>
      </c>
      <c r="O110" s="20"/>
      <c r="P110" s="20"/>
      <c r="Q110" s="20"/>
      <c r="R110" s="20"/>
      <c r="S110" s="21">
        <f t="shared" si="64"/>
        <v>3</v>
      </c>
      <c r="X110" s="16"/>
      <c r="Y110" s="20">
        <v>3</v>
      </c>
    </row>
    <row r="111" spans="1:30" s="22" customFormat="1">
      <c r="B111" s="154">
        <v>1</v>
      </c>
      <c r="C111" s="154" t="s">
        <v>268</v>
      </c>
      <c r="D111" s="152" t="s">
        <v>269</v>
      </c>
      <c r="E111" s="152"/>
      <c r="F111" s="149" t="s">
        <v>1857</v>
      </c>
      <c r="G111" s="152" t="s">
        <v>270</v>
      </c>
      <c r="H111" s="152"/>
      <c r="I111" s="149" t="s">
        <v>1857</v>
      </c>
      <c r="J111" s="2" t="s">
        <v>20</v>
      </c>
      <c r="K111" s="20"/>
      <c r="L111" s="21"/>
      <c r="M111" s="21"/>
      <c r="N111" s="21">
        <f t="shared" si="95"/>
        <v>3</v>
      </c>
      <c r="O111" s="20"/>
      <c r="P111" s="20"/>
      <c r="Q111" s="20"/>
      <c r="R111" s="20"/>
      <c r="S111" s="21">
        <f t="shared" si="64"/>
        <v>3</v>
      </c>
      <c r="X111" s="16"/>
      <c r="Y111" s="20">
        <v>3</v>
      </c>
    </row>
    <row r="112" spans="1:30" s="22" customFormat="1">
      <c r="B112" s="154">
        <v>1</v>
      </c>
      <c r="C112" s="154" t="s">
        <v>271</v>
      </c>
      <c r="D112" s="152" t="s">
        <v>272</v>
      </c>
      <c r="E112" s="152"/>
      <c r="F112" s="152" t="s">
        <v>1885</v>
      </c>
      <c r="G112" s="152" t="s">
        <v>273</v>
      </c>
      <c r="H112" s="152"/>
      <c r="I112" s="152" t="s">
        <v>1885</v>
      </c>
      <c r="J112" s="2" t="s">
        <v>20</v>
      </c>
      <c r="K112" s="20"/>
      <c r="L112" s="21"/>
      <c r="M112" s="21"/>
      <c r="N112" s="21">
        <f t="shared" si="95"/>
        <v>3</v>
      </c>
      <c r="O112" s="20"/>
      <c r="P112" s="20"/>
      <c r="Q112" s="20"/>
      <c r="R112" s="20"/>
      <c r="S112" s="21">
        <f t="shared" si="64"/>
        <v>3</v>
      </c>
      <c r="X112" s="16"/>
      <c r="Y112" s="20">
        <v>3</v>
      </c>
    </row>
    <row r="113" spans="2:25" s="22" customFormat="1">
      <c r="B113" s="154">
        <v>2</v>
      </c>
      <c r="C113" s="154" t="s">
        <v>274</v>
      </c>
      <c r="D113" s="152" t="s">
        <v>249</v>
      </c>
      <c r="E113" s="152"/>
      <c r="F113" s="149" t="s">
        <v>1857</v>
      </c>
      <c r="G113" s="152" t="s">
        <v>157</v>
      </c>
      <c r="H113" s="152"/>
      <c r="I113" s="149" t="s">
        <v>1857</v>
      </c>
      <c r="J113" s="2" t="s">
        <v>20</v>
      </c>
      <c r="K113" s="20"/>
      <c r="L113" s="21"/>
      <c r="M113" s="21"/>
      <c r="N113" s="21">
        <f t="shared" si="95"/>
        <v>8</v>
      </c>
      <c r="O113" s="20"/>
      <c r="P113" s="20"/>
      <c r="Q113" s="20"/>
      <c r="R113" s="20"/>
      <c r="S113" s="21">
        <f t="shared" si="64"/>
        <v>8</v>
      </c>
      <c r="X113" s="16"/>
      <c r="Y113" s="20">
        <v>4</v>
      </c>
    </row>
    <row r="114" spans="2:25" s="22" customFormat="1">
      <c r="B114" s="154">
        <v>2</v>
      </c>
      <c r="C114" s="154" t="s">
        <v>1219</v>
      </c>
      <c r="D114" s="152" t="s">
        <v>249</v>
      </c>
      <c r="E114" s="152"/>
      <c r="F114" s="149" t="s">
        <v>1857</v>
      </c>
      <c r="G114" s="152" t="s">
        <v>162</v>
      </c>
      <c r="H114" s="152"/>
      <c r="I114" s="149" t="s">
        <v>1857</v>
      </c>
      <c r="J114" s="2" t="s">
        <v>20</v>
      </c>
      <c r="K114" s="20"/>
      <c r="L114" s="21"/>
      <c r="M114" s="21"/>
      <c r="N114" s="21">
        <f t="shared" si="95"/>
        <v>8</v>
      </c>
      <c r="O114" s="20"/>
      <c r="P114" s="20"/>
      <c r="Q114" s="20"/>
      <c r="R114" s="20"/>
      <c r="S114" s="21">
        <f t="shared" si="64"/>
        <v>8</v>
      </c>
      <c r="X114" s="16"/>
      <c r="Y114" s="20">
        <v>4</v>
      </c>
    </row>
    <row r="115" spans="2:25" s="22" customFormat="1">
      <c r="B115" s="154">
        <v>2</v>
      </c>
      <c r="C115" s="154" t="s">
        <v>1220</v>
      </c>
      <c r="D115" s="152" t="s">
        <v>249</v>
      </c>
      <c r="E115" s="152"/>
      <c r="F115" s="149" t="s">
        <v>1857</v>
      </c>
      <c r="G115" s="152" t="s">
        <v>166</v>
      </c>
      <c r="H115" s="152"/>
      <c r="I115" s="149" t="s">
        <v>1857</v>
      </c>
      <c r="J115" s="2" t="s">
        <v>20</v>
      </c>
      <c r="K115" s="20"/>
      <c r="L115" s="21"/>
      <c r="M115" s="21"/>
      <c r="N115" s="21">
        <f t="shared" si="95"/>
        <v>8</v>
      </c>
      <c r="O115" s="20"/>
      <c r="P115" s="20"/>
      <c r="Q115" s="20"/>
      <c r="R115" s="20"/>
      <c r="S115" s="21">
        <f t="shared" si="64"/>
        <v>8</v>
      </c>
      <c r="X115" s="16"/>
      <c r="Y115" s="20">
        <v>4</v>
      </c>
    </row>
    <row r="116" spans="2:25" s="22" customFormat="1">
      <c r="B116" s="154">
        <v>3</v>
      </c>
      <c r="C116" s="154" t="s">
        <v>1602</v>
      </c>
      <c r="D116" s="152" t="s">
        <v>251</v>
      </c>
      <c r="E116" s="152"/>
      <c r="F116" s="149" t="s">
        <v>1857</v>
      </c>
      <c r="G116" s="152" t="s">
        <v>170</v>
      </c>
      <c r="H116" s="152"/>
      <c r="I116" s="149" t="s">
        <v>1857</v>
      </c>
      <c r="J116" s="2" t="s">
        <v>20</v>
      </c>
      <c r="K116" s="20"/>
      <c r="L116" s="21"/>
      <c r="M116" s="21"/>
      <c r="N116" s="21">
        <f t="shared" si="95"/>
        <v>12</v>
      </c>
      <c r="O116" s="20"/>
      <c r="P116" s="20"/>
      <c r="Q116" s="20"/>
      <c r="R116" s="20"/>
      <c r="S116" s="21">
        <f t="shared" si="64"/>
        <v>12</v>
      </c>
      <c r="X116" s="16"/>
      <c r="Y116" s="20">
        <v>4</v>
      </c>
    </row>
    <row r="117" spans="2:25" s="22" customFormat="1">
      <c r="B117" s="154">
        <v>2</v>
      </c>
      <c r="C117" s="154" t="s">
        <v>1221</v>
      </c>
      <c r="D117" s="152" t="s">
        <v>251</v>
      </c>
      <c r="E117" s="152"/>
      <c r="F117" s="149" t="s">
        <v>1857</v>
      </c>
      <c r="G117" s="152" t="s">
        <v>175</v>
      </c>
      <c r="H117" s="152"/>
      <c r="I117" s="149" t="s">
        <v>1857</v>
      </c>
      <c r="J117" s="2" t="s">
        <v>20</v>
      </c>
      <c r="K117" s="20"/>
      <c r="L117" s="21"/>
      <c r="M117" s="21"/>
      <c r="N117" s="21">
        <f t="shared" si="95"/>
        <v>8</v>
      </c>
      <c r="O117" s="20"/>
      <c r="P117" s="20"/>
      <c r="Q117" s="20"/>
      <c r="R117" s="20"/>
      <c r="S117" s="21">
        <f t="shared" si="64"/>
        <v>8</v>
      </c>
      <c r="X117" s="16"/>
      <c r="Y117" s="20">
        <v>4</v>
      </c>
    </row>
    <row r="118" spans="2:25" s="22" customFormat="1">
      <c r="B118" s="154">
        <v>2</v>
      </c>
      <c r="C118" s="154" t="s">
        <v>1222</v>
      </c>
      <c r="D118" s="152" t="s">
        <v>251</v>
      </c>
      <c r="E118" s="152"/>
      <c r="F118" s="149" t="s">
        <v>1857</v>
      </c>
      <c r="G118" s="152" t="s">
        <v>179</v>
      </c>
      <c r="H118" s="152"/>
      <c r="I118" s="149" t="s">
        <v>1857</v>
      </c>
      <c r="J118" s="2" t="s">
        <v>20</v>
      </c>
      <c r="K118" s="20"/>
      <c r="L118" s="21"/>
      <c r="M118" s="21"/>
      <c r="N118" s="21">
        <f t="shared" si="95"/>
        <v>8</v>
      </c>
      <c r="O118" s="20"/>
      <c r="P118" s="20"/>
      <c r="Q118" s="20"/>
      <c r="R118" s="20"/>
      <c r="S118" s="21">
        <f t="shared" si="64"/>
        <v>8</v>
      </c>
      <c r="X118" s="16"/>
      <c r="Y118" s="20">
        <v>4</v>
      </c>
    </row>
    <row r="119" spans="2:25" s="22" customFormat="1">
      <c r="B119" s="154">
        <v>2</v>
      </c>
      <c r="C119" s="154" t="s">
        <v>1223</v>
      </c>
      <c r="D119" s="152" t="s">
        <v>254</v>
      </c>
      <c r="E119" s="152"/>
      <c r="F119" s="149" t="s">
        <v>1857</v>
      </c>
      <c r="G119" s="152" t="s">
        <v>183</v>
      </c>
      <c r="H119" s="152"/>
      <c r="I119" s="149" t="s">
        <v>1857</v>
      </c>
      <c r="J119" s="2" t="s">
        <v>20</v>
      </c>
      <c r="K119" s="20"/>
      <c r="L119" s="21"/>
      <c r="M119" s="21"/>
      <c r="N119" s="21">
        <f t="shared" si="95"/>
        <v>8</v>
      </c>
      <c r="O119" s="20"/>
      <c r="P119" s="20"/>
      <c r="Q119" s="20"/>
      <c r="R119" s="20"/>
      <c r="S119" s="21">
        <f t="shared" si="64"/>
        <v>8</v>
      </c>
      <c r="X119" s="16"/>
      <c r="Y119" s="20">
        <v>4</v>
      </c>
    </row>
    <row r="120" spans="2:25" s="22" customFormat="1">
      <c r="B120" s="154">
        <v>2</v>
      </c>
      <c r="C120" s="154" t="s">
        <v>1224</v>
      </c>
      <c r="D120" s="152" t="s">
        <v>254</v>
      </c>
      <c r="E120" s="152"/>
      <c r="F120" s="149" t="s">
        <v>1857</v>
      </c>
      <c r="G120" s="152" t="s">
        <v>186</v>
      </c>
      <c r="H120" s="152"/>
      <c r="I120" s="149" t="s">
        <v>1857</v>
      </c>
      <c r="J120" s="2" t="s">
        <v>20</v>
      </c>
      <c r="K120" s="20"/>
      <c r="L120" s="21"/>
      <c r="M120" s="21"/>
      <c r="N120" s="21">
        <f t="shared" si="95"/>
        <v>8</v>
      </c>
      <c r="O120" s="20"/>
      <c r="P120" s="20"/>
      <c r="Q120" s="20"/>
      <c r="R120" s="20"/>
      <c r="S120" s="21">
        <f t="shared" si="64"/>
        <v>8</v>
      </c>
      <c r="X120" s="16"/>
      <c r="Y120" s="20">
        <v>4</v>
      </c>
    </row>
    <row r="121" spans="2:25" s="22" customFormat="1">
      <c r="B121" s="154">
        <v>2</v>
      </c>
      <c r="C121" s="154" t="s">
        <v>1225</v>
      </c>
      <c r="D121" s="152" t="s">
        <v>1087</v>
      </c>
      <c r="E121" s="152"/>
      <c r="F121" s="149" t="s">
        <v>1857</v>
      </c>
      <c r="G121" s="152" t="s">
        <v>193</v>
      </c>
      <c r="H121" s="152"/>
      <c r="I121" s="149" t="s">
        <v>1857</v>
      </c>
      <c r="J121" s="2" t="s">
        <v>20</v>
      </c>
      <c r="K121" s="20"/>
      <c r="L121" s="21"/>
      <c r="M121" s="21"/>
      <c r="N121" s="21">
        <f t="shared" si="95"/>
        <v>8</v>
      </c>
      <c r="O121" s="20"/>
      <c r="P121" s="20"/>
      <c r="Q121" s="20"/>
      <c r="R121" s="20"/>
      <c r="S121" s="21">
        <f t="shared" si="64"/>
        <v>8</v>
      </c>
      <c r="X121" s="16"/>
      <c r="Y121" s="20">
        <v>4</v>
      </c>
    </row>
    <row r="122" spans="2:25" s="22" customFormat="1">
      <c r="B122" s="154">
        <v>2</v>
      </c>
      <c r="C122" s="154" t="s">
        <v>1226</v>
      </c>
      <c r="D122" s="152" t="s">
        <v>1087</v>
      </c>
      <c r="E122" s="152"/>
      <c r="F122" s="149" t="s">
        <v>1857</v>
      </c>
      <c r="G122" s="152" t="s">
        <v>195</v>
      </c>
      <c r="H122" s="152"/>
      <c r="I122" s="149" t="s">
        <v>1857</v>
      </c>
      <c r="J122" s="2" t="s">
        <v>20</v>
      </c>
      <c r="K122" s="20"/>
      <c r="L122" s="21"/>
      <c r="M122" s="21"/>
      <c r="N122" s="21">
        <f t="shared" si="95"/>
        <v>8</v>
      </c>
      <c r="O122" s="20"/>
      <c r="P122" s="20"/>
      <c r="Q122" s="20"/>
      <c r="R122" s="20"/>
      <c r="S122" s="21">
        <f t="shared" si="64"/>
        <v>8</v>
      </c>
      <c r="X122" s="16"/>
      <c r="Y122" s="20">
        <v>4</v>
      </c>
    </row>
    <row r="123" spans="2:25" s="22" customFormat="1">
      <c r="B123" s="154">
        <v>2</v>
      </c>
      <c r="C123" s="154" t="s">
        <v>1227</v>
      </c>
      <c r="D123" s="152" t="s">
        <v>258</v>
      </c>
      <c r="E123" s="152"/>
      <c r="F123" s="149" t="s">
        <v>1857</v>
      </c>
      <c r="G123" s="152" t="s">
        <v>201</v>
      </c>
      <c r="H123" s="152"/>
      <c r="I123" s="149" t="s">
        <v>1857</v>
      </c>
      <c r="J123" s="2" t="s">
        <v>20</v>
      </c>
      <c r="K123" s="20"/>
      <c r="L123" s="21"/>
      <c r="M123" s="21"/>
      <c r="N123" s="21">
        <f t="shared" si="95"/>
        <v>8</v>
      </c>
      <c r="O123" s="20"/>
      <c r="P123" s="20"/>
      <c r="Q123" s="20"/>
      <c r="R123" s="20"/>
      <c r="S123" s="21">
        <f t="shared" si="64"/>
        <v>8</v>
      </c>
      <c r="X123" s="16"/>
      <c r="Y123" s="20">
        <v>4</v>
      </c>
    </row>
    <row r="124" spans="2:25" s="22" customFormat="1">
      <c r="B124" s="154">
        <v>2</v>
      </c>
      <c r="C124" s="154" t="s">
        <v>1228</v>
      </c>
      <c r="D124" s="152" t="s">
        <v>258</v>
      </c>
      <c r="E124" s="152"/>
      <c r="F124" s="149" t="s">
        <v>1857</v>
      </c>
      <c r="G124" s="152" t="s">
        <v>204</v>
      </c>
      <c r="H124" s="152"/>
      <c r="I124" s="149" t="s">
        <v>1857</v>
      </c>
      <c r="J124" s="2" t="s">
        <v>20</v>
      </c>
      <c r="K124" s="20"/>
      <c r="L124" s="21"/>
      <c r="M124" s="21"/>
      <c r="N124" s="21">
        <f t="shared" si="95"/>
        <v>8</v>
      </c>
      <c r="O124" s="20"/>
      <c r="P124" s="20"/>
      <c r="Q124" s="20"/>
      <c r="R124" s="20"/>
      <c r="S124" s="21">
        <f t="shared" si="64"/>
        <v>8</v>
      </c>
      <c r="X124" s="16"/>
      <c r="Y124" s="20">
        <v>4</v>
      </c>
    </row>
    <row r="125" spans="2:25" s="22" customFormat="1">
      <c r="B125" s="154">
        <v>2</v>
      </c>
      <c r="C125" s="154" t="s">
        <v>1229</v>
      </c>
      <c r="D125" s="152" t="s">
        <v>258</v>
      </c>
      <c r="E125" s="152"/>
      <c r="F125" s="149" t="s">
        <v>1857</v>
      </c>
      <c r="G125" s="152" t="s">
        <v>207</v>
      </c>
      <c r="H125" s="152"/>
      <c r="I125" s="149" t="s">
        <v>1857</v>
      </c>
      <c r="J125" s="2" t="s">
        <v>20</v>
      </c>
      <c r="K125" s="20"/>
      <c r="L125" s="21"/>
      <c r="M125" s="21"/>
      <c r="N125" s="21">
        <f t="shared" si="95"/>
        <v>8</v>
      </c>
      <c r="O125" s="20"/>
      <c r="P125" s="20"/>
      <c r="Q125" s="20"/>
      <c r="R125" s="20"/>
      <c r="S125" s="21">
        <f t="shared" si="64"/>
        <v>8</v>
      </c>
      <c r="X125" s="16"/>
      <c r="Y125" s="20">
        <v>4</v>
      </c>
    </row>
    <row r="126" spans="2:25" s="22" customFormat="1">
      <c r="B126" s="154">
        <v>2</v>
      </c>
      <c r="C126" s="154" t="s">
        <v>1230</v>
      </c>
      <c r="D126" s="152" t="s">
        <v>261</v>
      </c>
      <c r="E126" s="152"/>
      <c r="F126" s="152" t="s">
        <v>1885</v>
      </c>
      <c r="G126" s="152" t="s">
        <v>210</v>
      </c>
      <c r="H126" s="152"/>
      <c r="I126" s="152" t="s">
        <v>1885</v>
      </c>
      <c r="J126" s="2" t="s">
        <v>20</v>
      </c>
      <c r="K126" s="20"/>
      <c r="L126" s="21"/>
      <c r="M126" s="21"/>
      <c r="N126" s="21">
        <f t="shared" si="95"/>
        <v>8</v>
      </c>
      <c r="O126" s="20"/>
      <c r="P126" s="20"/>
      <c r="Q126" s="20"/>
      <c r="R126" s="20"/>
      <c r="S126" s="21">
        <f t="shared" si="64"/>
        <v>8</v>
      </c>
      <c r="X126" s="16"/>
      <c r="Y126" s="20">
        <v>4</v>
      </c>
    </row>
    <row r="127" spans="2:25" s="22" customFormat="1">
      <c r="B127" s="154">
        <v>2</v>
      </c>
      <c r="C127" s="154" t="s">
        <v>1231</v>
      </c>
      <c r="D127" s="152" t="s">
        <v>261</v>
      </c>
      <c r="E127" s="152"/>
      <c r="F127" s="152" t="s">
        <v>1885</v>
      </c>
      <c r="G127" s="152" t="s">
        <v>214</v>
      </c>
      <c r="H127" s="152"/>
      <c r="I127" s="152" t="s">
        <v>1885</v>
      </c>
      <c r="J127" s="2" t="s">
        <v>20</v>
      </c>
      <c r="K127" s="20"/>
      <c r="L127" s="21"/>
      <c r="M127" s="21"/>
      <c r="N127" s="21">
        <f t="shared" si="95"/>
        <v>8</v>
      </c>
      <c r="O127" s="20"/>
      <c r="P127" s="20"/>
      <c r="Q127" s="20"/>
      <c r="R127" s="20"/>
      <c r="S127" s="21">
        <f t="shared" si="64"/>
        <v>8</v>
      </c>
      <c r="X127" s="16"/>
      <c r="Y127" s="20">
        <v>4</v>
      </c>
    </row>
    <row r="128" spans="2:25" s="22" customFormat="1">
      <c r="B128" s="154">
        <v>3</v>
      </c>
      <c r="C128" s="154" t="s">
        <v>1603</v>
      </c>
      <c r="D128" s="152" t="s">
        <v>261</v>
      </c>
      <c r="E128" s="152"/>
      <c r="F128" s="152" t="s">
        <v>1885</v>
      </c>
      <c r="G128" s="152" t="s">
        <v>218</v>
      </c>
      <c r="H128" s="152"/>
      <c r="I128" s="152" t="s">
        <v>1885</v>
      </c>
      <c r="J128" s="2" t="s">
        <v>20</v>
      </c>
      <c r="K128" s="20"/>
      <c r="L128" s="21"/>
      <c r="M128" s="21"/>
      <c r="N128" s="21">
        <f t="shared" si="95"/>
        <v>12</v>
      </c>
      <c r="O128" s="20"/>
      <c r="P128" s="20"/>
      <c r="Q128" s="20"/>
      <c r="R128" s="20"/>
      <c r="S128" s="21">
        <f t="shared" si="64"/>
        <v>12</v>
      </c>
      <c r="X128" s="16"/>
      <c r="Y128" s="20">
        <v>4</v>
      </c>
    </row>
    <row r="129" spans="1:26" s="22" customFormat="1">
      <c r="B129" s="154">
        <v>3</v>
      </c>
      <c r="C129" s="154" t="s">
        <v>1604</v>
      </c>
      <c r="D129" s="152" t="s">
        <v>264</v>
      </c>
      <c r="E129" s="152"/>
      <c r="F129" s="152" t="s">
        <v>1885</v>
      </c>
      <c r="G129" s="152" t="s">
        <v>221</v>
      </c>
      <c r="H129" s="152"/>
      <c r="I129" s="152" t="s">
        <v>1885</v>
      </c>
      <c r="J129" s="2" t="s">
        <v>20</v>
      </c>
      <c r="K129" s="20"/>
      <c r="L129" s="21"/>
      <c r="M129" s="21"/>
      <c r="N129" s="21">
        <f t="shared" si="95"/>
        <v>12</v>
      </c>
      <c r="O129" s="20"/>
      <c r="P129" s="20"/>
      <c r="Q129" s="20"/>
      <c r="R129" s="20"/>
      <c r="S129" s="21">
        <f>Y129*B129</f>
        <v>12</v>
      </c>
      <c r="X129" s="16"/>
      <c r="Y129" s="20">
        <v>4</v>
      </c>
    </row>
    <row r="130" spans="1:26" s="22" customFormat="1">
      <c r="B130" s="154">
        <v>2</v>
      </c>
      <c r="C130" s="154" t="s">
        <v>1232</v>
      </c>
      <c r="D130" s="152" t="s">
        <v>264</v>
      </c>
      <c r="E130" s="152"/>
      <c r="F130" s="152" t="s">
        <v>1885</v>
      </c>
      <c r="G130" s="152" t="s">
        <v>226</v>
      </c>
      <c r="H130" s="152"/>
      <c r="I130" s="152" t="s">
        <v>1885</v>
      </c>
      <c r="J130" s="2" t="s">
        <v>20</v>
      </c>
      <c r="K130" s="20"/>
      <c r="L130" s="21"/>
      <c r="M130" s="21"/>
      <c r="N130" s="21">
        <f t="shared" si="95"/>
        <v>8</v>
      </c>
      <c r="O130" s="20"/>
      <c r="P130" s="20"/>
      <c r="Q130" s="20"/>
      <c r="R130" s="20"/>
      <c r="S130" s="21">
        <f t="shared" si="64"/>
        <v>8</v>
      </c>
      <c r="X130" s="16"/>
      <c r="Y130" s="20">
        <v>4</v>
      </c>
    </row>
    <row r="131" spans="1:26" s="22" customFormat="1">
      <c r="B131" s="154">
        <v>2</v>
      </c>
      <c r="C131" s="154" t="s">
        <v>1233</v>
      </c>
      <c r="D131" s="152" t="s">
        <v>264</v>
      </c>
      <c r="E131" s="152"/>
      <c r="F131" s="152" t="s">
        <v>1885</v>
      </c>
      <c r="G131" s="152" t="s">
        <v>230</v>
      </c>
      <c r="H131" s="152"/>
      <c r="I131" s="152" t="s">
        <v>1885</v>
      </c>
      <c r="J131" s="2" t="s">
        <v>20</v>
      </c>
      <c r="K131" s="20"/>
      <c r="L131" s="21"/>
      <c r="M131" s="21"/>
      <c r="N131" s="21">
        <f t="shared" si="95"/>
        <v>8</v>
      </c>
      <c r="O131" s="20"/>
      <c r="P131" s="20"/>
      <c r="Q131" s="20"/>
      <c r="R131" s="20"/>
      <c r="S131" s="21">
        <f t="shared" si="64"/>
        <v>8</v>
      </c>
      <c r="X131" s="16"/>
      <c r="Y131" s="20">
        <v>4</v>
      </c>
    </row>
    <row r="132" spans="1:26" s="22" customFormat="1">
      <c r="B132" s="154">
        <v>2</v>
      </c>
      <c r="C132" s="154" t="s">
        <v>1234</v>
      </c>
      <c r="D132" s="152" t="s">
        <v>267</v>
      </c>
      <c r="E132" s="152"/>
      <c r="F132" s="152" t="s">
        <v>1885</v>
      </c>
      <c r="G132" s="152" t="s">
        <v>234</v>
      </c>
      <c r="H132" s="152"/>
      <c r="I132" s="152" t="s">
        <v>1885</v>
      </c>
      <c r="J132" s="2" t="s">
        <v>20</v>
      </c>
      <c r="K132" s="20"/>
      <c r="L132" s="21"/>
      <c r="M132" s="21"/>
      <c r="N132" s="21">
        <f t="shared" si="95"/>
        <v>8</v>
      </c>
      <c r="O132" s="20"/>
      <c r="P132" s="20"/>
      <c r="Q132" s="20"/>
      <c r="R132" s="20"/>
      <c r="S132" s="21">
        <f t="shared" si="64"/>
        <v>8</v>
      </c>
      <c r="X132" s="16"/>
      <c r="Y132" s="20">
        <v>4</v>
      </c>
    </row>
    <row r="133" spans="1:26" s="22" customFormat="1">
      <c r="B133" s="154">
        <v>2</v>
      </c>
      <c r="C133" s="154" t="s">
        <v>1235</v>
      </c>
      <c r="D133" s="152" t="s">
        <v>267</v>
      </c>
      <c r="E133" s="152"/>
      <c r="F133" s="152" t="s">
        <v>1885</v>
      </c>
      <c r="G133" s="152" t="s">
        <v>238</v>
      </c>
      <c r="H133" s="152"/>
      <c r="I133" s="152" t="s">
        <v>1885</v>
      </c>
      <c r="J133" s="2" t="s">
        <v>20</v>
      </c>
      <c r="K133" s="20"/>
      <c r="L133" s="21"/>
      <c r="M133" s="21"/>
      <c r="N133" s="21">
        <f t="shared" si="95"/>
        <v>8</v>
      </c>
      <c r="O133" s="20"/>
      <c r="P133" s="20"/>
      <c r="Q133" s="20"/>
      <c r="R133" s="20"/>
      <c r="S133" s="21">
        <f t="shared" si="64"/>
        <v>8</v>
      </c>
      <c r="X133" s="16"/>
      <c r="Y133" s="20">
        <v>4</v>
      </c>
    </row>
    <row r="134" spans="1:26" s="22" customFormat="1">
      <c r="B134" s="154">
        <v>2</v>
      </c>
      <c r="C134" s="154" t="s">
        <v>2127</v>
      </c>
      <c r="D134" s="152" t="s">
        <v>254</v>
      </c>
      <c r="E134" s="152"/>
      <c r="F134" s="152" t="s">
        <v>1857</v>
      </c>
      <c r="G134" s="152" t="s">
        <v>186</v>
      </c>
      <c r="H134" s="152"/>
      <c r="I134" s="152" t="s">
        <v>1885</v>
      </c>
      <c r="J134" s="15" t="s">
        <v>20</v>
      </c>
      <c r="L134" s="16"/>
      <c r="M134" s="16"/>
      <c r="N134" s="16">
        <f>S134</f>
        <v>8</v>
      </c>
      <c r="S134" s="16">
        <f>Y134*B134</f>
        <v>8</v>
      </c>
      <c r="X134" s="16"/>
      <c r="Y134" s="22">
        <v>4</v>
      </c>
    </row>
    <row r="135" spans="1:26">
      <c r="D135" s="65"/>
      <c r="G135" s="22"/>
      <c r="J135" s="18" t="s">
        <v>1113</v>
      </c>
      <c r="K135" s="47">
        <f t="shared" ref="K135:S135" si="96">SUMIF($J$6:$J$134,$J$135,K6:K134)</f>
        <v>868</v>
      </c>
      <c r="L135" s="47">
        <f t="shared" si="96"/>
        <v>1127</v>
      </c>
      <c r="M135" s="47">
        <f t="shared" si="96"/>
        <v>9258</v>
      </c>
      <c r="N135" s="47">
        <f t="shared" si="96"/>
        <v>1372</v>
      </c>
      <c r="O135" s="47">
        <f t="shared" si="96"/>
        <v>0</v>
      </c>
      <c r="P135" s="47">
        <f t="shared" si="96"/>
        <v>0</v>
      </c>
      <c r="Q135" s="47">
        <f t="shared" si="96"/>
        <v>0</v>
      </c>
      <c r="R135" s="47">
        <f t="shared" si="96"/>
        <v>0</v>
      </c>
      <c r="S135" s="189">
        <f t="shared" si="96"/>
        <v>12625</v>
      </c>
      <c r="T135" s="39"/>
      <c r="W135" s="14"/>
      <c r="X135" s="14"/>
    </row>
    <row r="136" spans="1:26">
      <c r="J136" s="18" t="s">
        <v>20</v>
      </c>
      <c r="K136" s="47">
        <f>SUMIF($J$6:$J$134,$J$136,K6:K134)</f>
        <v>77</v>
      </c>
      <c r="L136" s="47">
        <f>SUMIF($J$6:$J$134,$J$136,L6:L134)</f>
        <v>148</v>
      </c>
      <c r="M136" s="47">
        <f>SUMIF($J$6:$J$134,$J$136,M6:M134)</f>
        <v>349</v>
      </c>
      <c r="N136" s="47">
        <f>SUMIF($J$6:$J$134,$J$136,N6:N134)</f>
        <v>361</v>
      </c>
      <c r="O136" s="47">
        <f>SUMIF($J$6:$J$133,$J$136,O6:O133)</f>
        <v>0</v>
      </c>
      <c r="P136" s="47">
        <f>SUMIF($J$6:$J$133,$J$136,P6:P133)</f>
        <v>0</v>
      </c>
      <c r="Q136" s="47">
        <f>SUMIF($J$6:$J$133,$J$136,Q6:Q133)</f>
        <v>0</v>
      </c>
      <c r="R136" s="47">
        <f>SUMIF($J$6:$J$133,$J$136,R6:R133)</f>
        <v>0</v>
      </c>
      <c r="S136" s="189">
        <f>SUMIF($J$6:$J$134,$J$136,S6:S134)</f>
        <v>935</v>
      </c>
      <c r="T136" s="39"/>
      <c r="W136" s="14"/>
      <c r="X136" s="14"/>
    </row>
    <row r="137" spans="1:26">
      <c r="J137" s="188" t="s">
        <v>1080</v>
      </c>
      <c r="K137" s="47">
        <f>SUMIF($J$6:$J$134,$J$137,K6:K134)</f>
        <v>224</v>
      </c>
      <c r="L137" s="47">
        <f>SUMIF($J$6:$J$133,$J$137,L6:L133)</f>
        <v>256</v>
      </c>
      <c r="M137" s="47">
        <f>SUMIF($J$6:$J$134,$J$137,M6:M134)</f>
        <v>2805</v>
      </c>
      <c r="N137" s="47">
        <f>SUMIF($J$6:$J$133,$J$137,N6:N133)</f>
        <v>320</v>
      </c>
      <c r="O137" s="47">
        <f>SUMIF($J$6:$J$133,$J$137,O6:O133)</f>
        <v>0</v>
      </c>
      <c r="P137" s="47">
        <f>SUMIF($J$6:$J$133,$J$137,P6:P133)</f>
        <v>0</v>
      </c>
      <c r="Q137" s="47">
        <f>SUMIF($J$6:$J$133,$J$137,Q6:Q133)</f>
        <v>0</v>
      </c>
      <c r="R137" s="47">
        <f>SUMIF($J$6:$J$133,$J$137,R6:R133)</f>
        <v>0</v>
      </c>
      <c r="S137" s="189">
        <f>SUMIF($J$6:$J$134,$J$137,S6:S134)</f>
        <v>3605</v>
      </c>
      <c r="T137" s="39"/>
    </row>
    <row r="138" spans="1:26">
      <c r="J138" s="15" t="s">
        <v>1595</v>
      </c>
      <c r="K138" s="47">
        <f t="shared" ref="K138:S138" si="97">SUMIF($J$6:$J$134,$J$138,K6:K134)</f>
        <v>0</v>
      </c>
      <c r="L138" s="47">
        <f t="shared" si="97"/>
        <v>0</v>
      </c>
      <c r="M138" s="47">
        <f t="shared" si="97"/>
        <v>0</v>
      </c>
      <c r="N138" s="47">
        <f t="shared" si="97"/>
        <v>50</v>
      </c>
      <c r="O138" s="47">
        <f t="shared" si="97"/>
        <v>0</v>
      </c>
      <c r="P138" s="47">
        <f t="shared" si="97"/>
        <v>0</v>
      </c>
      <c r="Q138" s="47">
        <f t="shared" si="97"/>
        <v>0</v>
      </c>
      <c r="R138" s="47">
        <f t="shared" si="97"/>
        <v>0</v>
      </c>
      <c r="S138" s="47">
        <f t="shared" si="97"/>
        <v>50</v>
      </c>
      <c r="T138" s="39"/>
      <c r="X138"/>
    </row>
    <row r="139" spans="1:26">
      <c r="B139">
        <f>SUM(B6:B135)</f>
        <v>264</v>
      </c>
      <c r="K139" s="22"/>
      <c r="L139" s="16">
        <f>SUM(L136:L137)</f>
        <v>404</v>
      </c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</row>
    <row r="140" spans="1:26"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16"/>
      <c r="Y140" s="22"/>
      <c r="Z140" s="22"/>
    </row>
    <row r="141" spans="1:26">
      <c r="A141" t="s">
        <v>1109</v>
      </c>
      <c r="B141">
        <f>B139*2+SUM(B6:B102)</f>
        <v>735</v>
      </c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16"/>
      <c r="Y141" s="22"/>
      <c r="Z141" s="22"/>
    </row>
    <row r="142" spans="1:26">
      <c r="A142" t="s">
        <v>1110</v>
      </c>
      <c r="B142">
        <f>(SUM(B6,B8,B10,B12,B14,B16,B18,B20,B22,B24,B26,B28,B30,B32,B34,B95,B97,B36,B38,B40,B42,B44,B46,B48,B50,B52,B54,B56,B58,B60,B62,B64,B66,B68,B70,B73,B75,B77,B79,B81,B83,B85,B87,B89,B91,B93,B101,B102))*2</f>
        <v>316</v>
      </c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16"/>
      <c r="Y142" s="22"/>
      <c r="Z142" s="22"/>
    </row>
    <row r="143" spans="1:26" ht="60">
      <c r="A143" s="132" t="s">
        <v>1794</v>
      </c>
      <c r="B143">
        <f>(SUM(B6,B8,B10,B12,B14,B16,B18,B20,B22,B24,B26,B28,B30,B32,B34,B95,B97,B36,B38,B40,B42,B44,B46,B48,B50,B52,B54,B56,B58,B60,B62,B64,B66,B68,B70,B73,B75,B77,B79,B81,B83,B85,B87,B89,B91,B93,B99,B100)*4)+(SUM(B7,B9,B11,B13,B15,B17,B19,B21,B23,B25,B27,B29,B31,B33,B35,B96,B98,B37,B39,B41,B43,B45,B47,B49,B51,B53,B55,B57,B59,B61,B63,B65,B67,B69,B71,B72,B74,B76,B78,B80,B82,B84,B86,B88,B90,B92,B94))+(SUM(B101:B102))+(SUM(B103:B133)*2)</f>
        <v>722</v>
      </c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16"/>
      <c r="Y143" s="22"/>
      <c r="Z143" s="22"/>
    </row>
    <row r="144" spans="1:26" ht="120">
      <c r="A144" s="132" t="s">
        <v>2125</v>
      </c>
      <c r="B144" s="184" t="e">
        <f>(SUM(#REF!))*2</f>
        <v>#REF!</v>
      </c>
      <c r="G144" s="64"/>
      <c r="L144"/>
      <c r="M144"/>
      <c r="S144"/>
      <c r="X144"/>
      <c r="Y144"/>
    </row>
    <row r="145" spans="11:26"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16"/>
      <c r="Y145" s="22"/>
      <c r="Z145" s="22"/>
    </row>
    <row r="146" spans="11:26"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16"/>
      <c r="Y146" s="22"/>
      <c r="Z146" s="22"/>
    </row>
    <row r="147" spans="11:26"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16"/>
      <c r="Y147" s="22"/>
      <c r="Z147" s="22"/>
    </row>
    <row r="148" spans="11:26"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16"/>
      <c r="Y148" s="22"/>
      <c r="Z148" s="22"/>
    </row>
    <row r="149" spans="11:26"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16"/>
      <c r="Y149" s="22"/>
      <c r="Z149" s="22"/>
    </row>
    <row r="150" spans="11:26"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16"/>
      <c r="Y150" s="22"/>
      <c r="Z150" s="22"/>
    </row>
    <row r="151" spans="11:26"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16"/>
      <c r="Y151" s="22"/>
      <c r="Z151" s="22"/>
    </row>
    <row r="152" spans="11:26"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16"/>
      <c r="Y152" s="22"/>
      <c r="Z152" s="22"/>
    </row>
    <row r="153" spans="11:26"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16"/>
      <c r="Y153" s="22"/>
      <c r="Z153" s="22"/>
    </row>
    <row r="154" spans="11:26"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16"/>
      <c r="Y154" s="22"/>
      <c r="Z154" s="22"/>
    </row>
    <row r="155" spans="11:26"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16"/>
      <c r="Y155" s="22"/>
      <c r="Z155" s="22"/>
    </row>
    <row r="156" spans="11:26"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16"/>
      <c r="Y156" s="22"/>
      <c r="Z156" s="22"/>
    </row>
    <row r="157" spans="11:26"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16"/>
      <c r="Y157" s="22"/>
      <c r="Z157" s="22"/>
    </row>
    <row r="158" spans="11:26"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16"/>
      <c r="Y158" s="22"/>
      <c r="Z158" s="22"/>
    </row>
    <row r="159" spans="11:26"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16"/>
      <c r="Y159" s="22"/>
      <c r="Z159" s="22"/>
    </row>
    <row r="160" spans="11:26"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16"/>
      <c r="Y160" s="22"/>
      <c r="Z160" s="22"/>
    </row>
    <row r="161" spans="11:26"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16"/>
      <c r="Y161" s="22"/>
      <c r="Z161" s="22"/>
    </row>
    <row r="162" spans="11:26"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16"/>
      <c r="Y162" s="22"/>
      <c r="Z162" s="22"/>
    </row>
    <row r="163" spans="11:26"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16"/>
      <c r="Y163" s="22"/>
      <c r="Z163" s="22"/>
    </row>
    <row r="164" spans="11:26"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16"/>
      <c r="Y164" s="22"/>
      <c r="Z164" s="22"/>
    </row>
    <row r="165" spans="11:26"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16"/>
      <c r="Y165" s="22"/>
      <c r="Z165" s="22"/>
    </row>
    <row r="166" spans="11:26"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16"/>
      <c r="Y166" s="22"/>
      <c r="Z166" s="22"/>
    </row>
    <row r="167" spans="11:26"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16"/>
      <c r="Y167" s="22"/>
      <c r="Z167" s="22"/>
    </row>
    <row r="168" spans="11:26"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16"/>
      <c r="Y168" s="22"/>
      <c r="Z168" s="22"/>
    </row>
    <row r="169" spans="11:26"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16"/>
      <c r="Y169" s="22"/>
      <c r="Z169" s="22"/>
    </row>
    <row r="170" spans="11:26"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16"/>
      <c r="Y170" s="22"/>
      <c r="Z170" s="22"/>
    </row>
    <row r="171" spans="11:26"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16"/>
      <c r="Y171" s="22"/>
      <c r="Z171" s="22"/>
    </row>
    <row r="172" spans="11:26"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16"/>
      <c r="Y172" s="22"/>
      <c r="Z172" s="22"/>
    </row>
    <row r="173" spans="11:26"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16"/>
      <c r="Y173" s="22"/>
      <c r="Z173" s="22"/>
    </row>
    <row r="174" spans="11:26"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16"/>
      <c r="Y174" s="22"/>
      <c r="Z174" s="22"/>
    </row>
    <row r="175" spans="11:26"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16"/>
      <c r="Y175" s="22"/>
      <c r="Z175" s="22"/>
    </row>
    <row r="176" spans="11:26"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16"/>
      <c r="Y176" s="22"/>
      <c r="Z176" s="22"/>
    </row>
    <row r="177" spans="11:26"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16"/>
      <c r="Y177" s="22"/>
      <c r="Z177" s="22"/>
    </row>
    <row r="178" spans="11:26"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16"/>
      <c r="Y178" s="22"/>
      <c r="Z178" s="22"/>
    </row>
    <row r="179" spans="11:26"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16"/>
      <c r="Y179" s="22"/>
      <c r="Z179" s="22"/>
    </row>
    <row r="180" spans="11:26"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16"/>
      <c r="Y180" s="22"/>
      <c r="Z180" s="22"/>
    </row>
    <row r="181" spans="11:26"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16"/>
      <c r="Y181" s="22"/>
      <c r="Z181" s="22"/>
    </row>
    <row r="182" spans="11:26"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16"/>
      <c r="Y182" s="22"/>
      <c r="Z182" s="22"/>
    </row>
    <row r="183" spans="11:26"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16"/>
      <c r="Y183" s="22"/>
      <c r="Z183" s="22"/>
    </row>
    <row r="184" spans="11:26"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16"/>
      <c r="Y184" s="22"/>
      <c r="Z184" s="22"/>
    </row>
    <row r="185" spans="11:26"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16"/>
      <c r="Y185" s="22"/>
      <c r="Z185" s="22"/>
    </row>
    <row r="186" spans="11:26"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16"/>
      <c r="Y186" s="22"/>
      <c r="Z186" s="22"/>
    </row>
    <row r="187" spans="11:26"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16"/>
      <c r="Y187" s="22"/>
      <c r="Z187" s="22"/>
    </row>
    <row r="188" spans="11:26"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16"/>
      <c r="Y188" s="22"/>
      <c r="Z188" s="22"/>
    </row>
    <row r="189" spans="11:26"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16"/>
      <c r="Y189" s="22"/>
      <c r="Z189" s="22"/>
    </row>
    <row r="190" spans="11:26"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16"/>
      <c r="Y190" s="22"/>
      <c r="Z190" s="22"/>
    </row>
    <row r="191" spans="11:26"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16"/>
      <c r="Y191" s="22"/>
      <c r="Z191" s="22"/>
    </row>
    <row r="192" spans="11:26"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16"/>
      <c r="Y192" s="22"/>
      <c r="Z192" s="22"/>
    </row>
    <row r="193" spans="11:26"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16"/>
      <c r="Y193" s="22"/>
      <c r="Z193" s="22"/>
    </row>
    <row r="194" spans="11:26"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16"/>
      <c r="Y194" s="22"/>
      <c r="Z194" s="22"/>
    </row>
    <row r="195" spans="11:26"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16"/>
      <c r="Y195" s="22"/>
      <c r="Z195" s="22"/>
    </row>
    <row r="196" spans="11:26"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16"/>
      <c r="Y196" s="22"/>
      <c r="Z196" s="22"/>
    </row>
    <row r="197" spans="11:26"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16"/>
      <c r="Y197" s="22"/>
      <c r="Z197" s="22"/>
    </row>
    <row r="198" spans="11:26"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16"/>
      <c r="Y198" s="22"/>
      <c r="Z198" s="22"/>
    </row>
    <row r="199" spans="11:26"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16"/>
      <c r="Y199" s="22"/>
      <c r="Z199" s="22"/>
    </row>
    <row r="200" spans="11:26"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16"/>
      <c r="Y200" s="22"/>
      <c r="Z200" s="22"/>
    </row>
    <row r="201" spans="11:26"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16"/>
      <c r="Y201" s="22"/>
      <c r="Z201" s="22"/>
    </row>
    <row r="202" spans="11:26"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16"/>
      <c r="Y202" s="22"/>
      <c r="Z202" s="22"/>
    </row>
    <row r="203" spans="11:26"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16"/>
      <c r="Y203" s="22"/>
      <c r="Z203" s="22"/>
    </row>
    <row r="204" spans="11:26"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16"/>
      <c r="Y204" s="22"/>
      <c r="Z204" s="22"/>
    </row>
    <row r="205" spans="11:26"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16"/>
      <c r="Y205" s="22"/>
      <c r="Z205" s="22"/>
    </row>
    <row r="206" spans="11:26"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16"/>
      <c r="Y206" s="22"/>
      <c r="Z206" s="22"/>
    </row>
    <row r="207" spans="11:26"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16"/>
      <c r="Y207" s="22"/>
      <c r="Z207" s="22"/>
    </row>
    <row r="208" spans="11:26"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16"/>
      <c r="Y208" s="22"/>
      <c r="Z208" s="22"/>
    </row>
    <row r="209" spans="11:26"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16"/>
      <c r="Y209" s="22"/>
      <c r="Z209" s="22"/>
    </row>
    <row r="210" spans="11:26"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16"/>
      <c r="Y210" s="22"/>
      <c r="Z210" s="22"/>
    </row>
    <row r="211" spans="11:26"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16"/>
      <c r="Y211" s="22"/>
      <c r="Z211" s="22"/>
    </row>
    <row r="212" spans="11:26"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16"/>
      <c r="Y212" s="22"/>
      <c r="Z212" s="22"/>
    </row>
    <row r="213" spans="11:26"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16"/>
      <c r="Y213" s="22"/>
      <c r="Z213" s="22"/>
    </row>
    <row r="214" spans="11:26"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16"/>
      <c r="Y214" s="22"/>
      <c r="Z214" s="22"/>
    </row>
    <row r="215" spans="11:26"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16"/>
      <c r="Y215" s="22"/>
      <c r="Z215" s="22"/>
    </row>
    <row r="216" spans="11:26"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16"/>
      <c r="Y216" s="22"/>
      <c r="Z216" s="22"/>
    </row>
    <row r="217" spans="11:26"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16"/>
      <c r="Y217" s="22"/>
      <c r="Z217" s="22"/>
    </row>
    <row r="218" spans="11:26"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16"/>
      <c r="Y218" s="22"/>
      <c r="Z218" s="22"/>
    </row>
    <row r="219" spans="11:26"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16"/>
      <c r="Y219" s="22"/>
      <c r="Z219" s="22"/>
    </row>
    <row r="220" spans="11:26"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16"/>
      <c r="Y220" s="22"/>
      <c r="Z220" s="22"/>
    </row>
    <row r="221" spans="11:26"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16"/>
      <c r="Y221" s="22"/>
      <c r="Z221" s="22"/>
    </row>
    <row r="222" spans="11:26"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16"/>
      <c r="Y222" s="22"/>
      <c r="Z222" s="22"/>
    </row>
    <row r="223" spans="11:26"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16"/>
      <c r="Y223" s="22"/>
      <c r="Z223" s="22"/>
    </row>
    <row r="224" spans="11:26"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16"/>
      <c r="Y224" s="22"/>
      <c r="Z224" s="22"/>
    </row>
    <row r="225" spans="11:26"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16"/>
      <c r="Y225" s="22"/>
      <c r="Z225" s="22"/>
    </row>
    <row r="226" spans="11:26"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16"/>
      <c r="Y226" s="22"/>
      <c r="Z226" s="22"/>
    </row>
    <row r="227" spans="11:26"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16"/>
      <c r="Y227" s="22"/>
      <c r="Z227" s="22"/>
    </row>
    <row r="228" spans="11:26"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16"/>
      <c r="Y228" s="22"/>
      <c r="Z228" s="22"/>
    </row>
    <row r="229" spans="11:26"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16"/>
      <c r="Y229" s="22"/>
      <c r="Z229" s="22"/>
    </row>
    <row r="230" spans="11:26"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16"/>
      <c r="Y230" s="22"/>
      <c r="Z230" s="22"/>
    </row>
    <row r="231" spans="11:26"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16"/>
      <c r="Y231" s="22"/>
      <c r="Z231" s="22"/>
    </row>
    <row r="232" spans="11:26"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16"/>
      <c r="Y232" s="22"/>
      <c r="Z232" s="22"/>
    </row>
    <row r="233" spans="11:26"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16"/>
      <c r="Y233" s="22"/>
      <c r="Z233" s="22"/>
    </row>
    <row r="234" spans="11:26"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16"/>
      <c r="Y234" s="22"/>
      <c r="Z234" s="22"/>
    </row>
    <row r="235" spans="11:26"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16"/>
      <c r="Y235" s="22"/>
      <c r="Z235" s="22"/>
    </row>
    <row r="236" spans="11:26"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16"/>
      <c r="Y236" s="22"/>
      <c r="Z236" s="22"/>
    </row>
    <row r="237" spans="11:26"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16"/>
      <c r="Y237" s="22"/>
      <c r="Z237" s="22"/>
    </row>
    <row r="238" spans="11:26"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16"/>
      <c r="Y238" s="22"/>
      <c r="Z238" s="22"/>
    </row>
    <row r="239" spans="11:26"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16"/>
      <c r="Y239" s="22"/>
      <c r="Z239" s="22"/>
    </row>
    <row r="240" spans="11:26"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16"/>
      <c r="Y240" s="22"/>
      <c r="Z240" s="22"/>
    </row>
    <row r="241" spans="11:26"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16"/>
      <c r="Y241" s="22"/>
      <c r="Z241" s="22"/>
    </row>
    <row r="242" spans="11:26"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16"/>
      <c r="Y242" s="22"/>
      <c r="Z242" s="22"/>
    </row>
    <row r="243" spans="11:26"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16"/>
      <c r="Y243" s="22"/>
      <c r="Z243" s="22"/>
    </row>
    <row r="244" spans="11:26"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16"/>
      <c r="Y244" s="22"/>
      <c r="Z244" s="22"/>
    </row>
    <row r="245" spans="11:26"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16"/>
      <c r="Y245" s="22"/>
      <c r="Z245" s="22"/>
    </row>
    <row r="246" spans="11:26"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16"/>
      <c r="Y246" s="22"/>
      <c r="Z246" s="22"/>
    </row>
    <row r="247" spans="11:26"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16"/>
      <c r="Y247" s="22"/>
      <c r="Z247" s="22"/>
    </row>
    <row r="248" spans="11:26"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16"/>
      <c r="Y248" s="22"/>
      <c r="Z248" s="22"/>
    </row>
    <row r="249" spans="11:26"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16"/>
      <c r="Y249" s="22"/>
      <c r="Z249" s="22"/>
    </row>
    <row r="250" spans="11:26"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16"/>
      <c r="Y250" s="22"/>
      <c r="Z250" s="22"/>
    </row>
    <row r="251" spans="11:26"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16"/>
      <c r="Y251" s="22"/>
      <c r="Z251" s="22"/>
    </row>
    <row r="252" spans="11:26"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16"/>
      <c r="Y252" s="22"/>
      <c r="Z252" s="22"/>
    </row>
    <row r="253" spans="11:26"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16"/>
      <c r="Y253" s="22"/>
      <c r="Z253" s="22"/>
    </row>
    <row r="254" spans="11:26"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16"/>
      <c r="Y254" s="22"/>
      <c r="Z254" s="22"/>
    </row>
    <row r="255" spans="11:26"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16"/>
      <c r="Y255" s="22"/>
      <c r="Z255" s="22"/>
    </row>
    <row r="256" spans="11:26"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16"/>
      <c r="Y256" s="22"/>
      <c r="Z256" s="22"/>
    </row>
    <row r="257" spans="11:26"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16"/>
      <c r="Y257" s="22"/>
      <c r="Z257" s="22"/>
    </row>
    <row r="258" spans="11:26"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16"/>
      <c r="Y258" s="22"/>
      <c r="Z258" s="22"/>
    </row>
    <row r="259" spans="11:26"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16"/>
      <c r="Y259" s="22"/>
      <c r="Z259" s="22"/>
    </row>
    <row r="260" spans="11:26"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16"/>
      <c r="Y260" s="22"/>
      <c r="Z260" s="22"/>
    </row>
    <row r="261" spans="11:26"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16"/>
      <c r="Y261" s="22"/>
      <c r="Z261" s="22"/>
    </row>
    <row r="262" spans="11:26"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16"/>
      <c r="Y262" s="22"/>
      <c r="Z262" s="22"/>
    </row>
    <row r="263" spans="11:26"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16"/>
      <c r="Y263" s="22"/>
      <c r="Z263" s="22"/>
    </row>
    <row r="264" spans="11:26"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16"/>
      <c r="Y264" s="22"/>
      <c r="Z264" s="22"/>
    </row>
    <row r="265" spans="11:26"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16"/>
      <c r="Y265" s="22"/>
      <c r="Z265" s="22"/>
    </row>
    <row r="266" spans="11:26"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16"/>
      <c r="Y266" s="22"/>
      <c r="Z266" s="22"/>
    </row>
    <row r="267" spans="11:26"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16"/>
      <c r="Y267" s="22"/>
      <c r="Z267" s="22"/>
    </row>
    <row r="268" spans="11:26"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16"/>
      <c r="Y268" s="22"/>
      <c r="Z268" s="22"/>
    </row>
    <row r="269" spans="11:26"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16"/>
      <c r="Y269" s="22"/>
      <c r="Z269" s="22"/>
    </row>
    <row r="270" spans="11:26"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16"/>
      <c r="Y270" s="22"/>
      <c r="Z270" s="22"/>
    </row>
    <row r="271" spans="11:26"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16"/>
      <c r="Y271" s="22"/>
      <c r="Z271" s="22"/>
    </row>
    <row r="272" spans="11:26"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16"/>
      <c r="Y272" s="22"/>
      <c r="Z272" s="22"/>
    </row>
    <row r="273" spans="11:26"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16"/>
      <c r="Y273" s="22"/>
      <c r="Z273" s="22"/>
    </row>
    <row r="274" spans="11:26"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16"/>
      <c r="Y274" s="22"/>
      <c r="Z274" s="22"/>
    </row>
    <row r="275" spans="11:26"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16"/>
      <c r="Y275" s="22"/>
      <c r="Z275" s="22"/>
    </row>
    <row r="276" spans="11:26"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16"/>
      <c r="Y276" s="22"/>
      <c r="Z276" s="22"/>
    </row>
    <row r="277" spans="11:26"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16"/>
      <c r="Y277" s="22"/>
      <c r="Z277" s="22"/>
    </row>
    <row r="278" spans="11:26"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16"/>
      <c r="Y278" s="22"/>
      <c r="Z278" s="22"/>
    </row>
    <row r="279" spans="11:26"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16"/>
      <c r="Y279" s="22"/>
      <c r="Z279" s="22"/>
    </row>
    <row r="280" spans="11:26"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16"/>
      <c r="Y280" s="22"/>
      <c r="Z280" s="22"/>
    </row>
    <row r="281" spans="11:26"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16"/>
      <c r="Y281" s="22"/>
      <c r="Z281" s="22"/>
    </row>
    <row r="282" spans="11:26"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16"/>
      <c r="Y282" s="22"/>
      <c r="Z282" s="22"/>
    </row>
    <row r="283" spans="11:26"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16"/>
      <c r="Y283" s="22"/>
      <c r="Z283" s="22"/>
    </row>
    <row r="284" spans="11:26"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16"/>
      <c r="Y284" s="22"/>
      <c r="Z284" s="22"/>
    </row>
    <row r="285" spans="11:26"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16"/>
      <c r="Y285" s="22"/>
      <c r="Z285" s="22"/>
    </row>
    <row r="286" spans="11:26"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16"/>
      <c r="Y286" s="22"/>
      <c r="Z286" s="22"/>
    </row>
    <row r="287" spans="11:26"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16"/>
      <c r="Y287" s="22"/>
      <c r="Z287" s="22"/>
    </row>
    <row r="288" spans="11:26"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16"/>
      <c r="Y288" s="22"/>
      <c r="Z288" s="22"/>
    </row>
    <row r="289" spans="11:26"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16"/>
      <c r="Y289" s="22"/>
      <c r="Z289" s="22"/>
    </row>
  </sheetData>
  <mergeCells count="20">
    <mergeCell ref="D1:F2"/>
    <mergeCell ref="D3:D4"/>
    <mergeCell ref="E3:E4"/>
    <mergeCell ref="F3:F4"/>
    <mergeCell ref="G3:G4"/>
    <mergeCell ref="H3:H4"/>
    <mergeCell ref="G1:I2"/>
    <mergeCell ref="J1:J4"/>
    <mergeCell ref="K1:R2"/>
    <mergeCell ref="AA4:AB4"/>
    <mergeCell ref="S1:S4"/>
    <mergeCell ref="P3:P4"/>
    <mergeCell ref="Q3:Q4"/>
    <mergeCell ref="R3:R4"/>
    <mergeCell ref="N3:N4"/>
    <mergeCell ref="O3:O4"/>
    <mergeCell ref="I3:I4"/>
    <mergeCell ref="K3:K4"/>
    <mergeCell ref="L3:L4"/>
    <mergeCell ref="M3:M4"/>
  </mergeCells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A1:Q38"/>
  <sheetViews>
    <sheetView topLeftCell="A10" zoomScale="70" zoomScaleNormal="70" workbookViewId="0">
      <selection activeCell="A38" sqref="A38:F38"/>
    </sheetView>
  </sheetViews>
  <sheetFormatPr defaultRowHeight="15"/>
  <cols>
    <col min="1" max="1" width="5" style="234" bestFit="1" customWidth="1"/>
    <col min="2" max="2" width="49.7109375" style="234" customWidth="1"/>
    <col min="3" max="3" width="35" style="234" customWidth="1"/>
    <col min="4" max="5" width="8.28515625" style="234" customWidth="1"/>
    <col min="6" max="12" width="9.140625" style="234"/>
    <col min="13" max="13" width="25" style="234" customWidth="1"/>
    <col min="14" max="16" width="9.140625" style="234"/>
    <col min="17" max="17" width="11.5703125" style="234" customWidth="1"/>
    <col min="18" max="16384" width="9.140625" style="234"/>
  </cols>
  <sheetData>
    <row r="1" spans="1:17">
      <c r="A1" s="149"/>
      <c r="B1" s="149"/>
      <c r="C1" s="149"/>
      <c r="D1" s="149"/>
      <c r="E1" s="149"/>
    </row>
    <row r="2" spans="1:17" ht="28.5">
      <c r="A2" s="235" t="s">
        <v>1548</v>
      </c>
      <c r="B2" s="236" t="s">
        <v>1549</v>
      </c>
      <c r="C2" s="235" t="s">
        <v>2464</v>
      </c>
      <c r="D2" s="235" t="s">
        <v>1550</v>
      </c>
      <c r="E2" s="235">
        <v>2</v>
      </c>
      <c r="G2" s="237" t="s">
        <v>2118</v>
      </c>
      <c r="H2" s="237" t="s">
        <v>2119</v>
      </c>
      <c r="I2" s="237" t="s">
        <v>2120</v>
      </c>
      <c r="J2" s="238" t="s">
        <v>2121</v>
      </c>
      <c r="K2" s="238" t="s">
        <v>2122</v>
      </c>
    </row>
    <row r="3" spans="1:17" ht="28.5">
      <c r="A3" s="235" t="s">
        <v>1551</v>
      </c>
      <c r="B3" s="236" t="s">
        <v>1564</v>
      </c>
      <c r="C3" s="235" t="s">
        <v>2464</v>
      </c>
      <c r="D3" s="235" t="s">
        <v>1550</v>
      </c>
      <c r="E3" s="239">
        <f>G5</f>
        <v>9</v>
      </c>
      <c r="G3" s="237">
        <v>9</v>
      </c>
      <c r="H3" s="237">
        <v>9</v>
      </c>
      <c r="I3" s="238">
        <v>4</v>
      </c>
      <c r="J3" s="238">
        <v>4</v>
      </c>
      <c r="K3" s="238">
        <v>2</v>
      </c>
    </row>
    <row r="4" spans="1:17" ht="28.5">
      <c r="A4" s="235" t="s">
        <v>1552</v>
      </c>
      <c r="B4" s="236" t="s">
        <v>1786</v>
      </c>
      <c r="C4" s="235" t="s">
        <v>2465</v>
      </c>
      <c r="D4" s="235" t="s">
        <v>1550</v>
      </c>
      <c r="E4" s="239">
        <f>H5</f>
        <v>9</v>
      </c>
      <c r="G4" s="237"/>
      <c r="H4" s="237"/>
      <c r="I4" s="238"/>
      <c r="J4" s="238"/>
      <c r="K4" s="238"/>
    </row>
    <row r="5" spans="1:17" ht="28.5">
      <c r="A5" s="235" t="s">
        <v>1553</v>
      </c>
      <c r="B5" s="236" t="s">
        <v>1565</v>
      </c>
      <c r="C5" s="235" t="s">
        <v>1558</v>
      </c>
      <c r="D5" s="235" t="s">
        <v>1550</v>
      </c>
      <c r="E5" s="239">
        <f>I5</f>
        <v>4</v>
      </c>
      <c r="G5" s="240">
        <f>SUM(G3:G4)</f>
        <v>9</v>
      </c>
      <c r="H5" s="240">
        <f t="shared" ref="H5:K5" si="0">SUM(H3:H4)</f>
        <v>9</v>
      </c>
      <c r="I5" s="240">
        <f t="shared" si="0"/>
        <v>4</v>
      </c>
      <c r="J5" s="240">
        <f t="shared" si="0"/>
        <v>4</v>
      </c>
      <c r="K5" s="240">
        <f t="shared" si="0"/>
        <v>2</v>
      </c>
      <c r="M5" s="149"/>
      <c r="N5" s="241"/>
      <c r="O5" s="242"/>
      <c r="P5" s="243"/>
      <c r="Q5" s="244"/>
    </row>
    <row r="6" spans="1:17" ht="38.25">
      <c r="A6" s="235"/>
      <c r="B6" s="245" t="s">
        <v>2123</v>
      </c>
      <c r="C6" s="246" t="s">
        <v>2124</v>
      </c>
      <c r="D6" s="235" t="s">
        <v>1550</v>
      </c>
      <c r="E6" s="239">
        <f>E2+E3</f>
        <v>11</v>
      </c>
      <c r="G6" s="247"/>
      <c r="H6" s="240"/>
      <c r="I6" s="240"/>
      <c r="J6" s="240"/>
      <c r="K6" s="240"/>
      <c r="M6" s="149"/>
      <c r="N6" s="241" t="s">
        <v>1085</v>
      </c>
      <c r="O6" s="242" t="s">
        <v>11</v>
      </c>
      <c r="P6" s="243" t="s">
        <v>150</v>
      </c>
      <c r="Q6" s="244" t="s">
        <v>1084</v>
      </c>
    </row>
    <row r="7" spans="1:17" ht="28.5">
      <c r="A7" s="235" t="s">
        <v>1554</v>
      </c>
      <c r="B7" s="236" t="s">
        <v>1566</v>
      </c>
      <c r="C7" s="235" t="s">
        <v>1558</v>
      </c>
      <c r="D7" s="235" t="s">
        <v>1550</v>
      </c>
      <c r="E7" s="239">
        <f>J5</f>
        <v>4</v>
      </c>
      <c r="H7" s="248" t="s">
        <v>1561</v>
      </c>
      <c r="I7" s="248" t="s">
        <v>1571</v>
      </c>
      <c r="J7" s="248" t="s">
        <v>1562</v>
      </c>
      <c r="K7" s="248" t="s">
        <v>1563</v>
      </c>
      <c r="M7" s="149" t="str">
        <f>'4'!J46</f>
        <v>BC5E-4-LSHF</v>
      </c>
      <c r="N7" s="149">
        <f>'4'!K46</f>
        <v>112</v>
      </c>
      <c r="O7" s="149">
        <f>'4'!L46</f>
        <v>244</v>
      </c>
      <c r="P7" s="149">
        <f>'4'!M46</f>
        <v>793</v>
      </c>
      <c r="Q7" s="149">
        <f>'4'!N46</f>
        <v>296</v>
      </c>
    </row>
    <row r="8" spans="1:17" ht="28.5">
      <c r="A8" s="235" t="s">
        <v>1555</v>
      </c>
      <c r="B8" s="236" t="s">
        <v>1799</v>
      </c>
      <c r="C8" s="235" t="s">
        <v>1558</v>
      </c>
      <c r="D8" s="235" t="s">
        <v>1550</v>
      </c>
      <c r="E8" s="239">
        <f>K5</f>
        <v>2</v>
      </c>
      <c r="H8" s="248">
        <v>2</v>
      </c>
      <c r="I8" s="248"/>
      <c r="J8" s="248"/>
      <c r="K8" s="248"/>
      <c r="M8" s="149" t="str">
        <f>'4'!J47</f>
        <v>КПСнг(А)-FRHF 1х2х0,75</v>
      </c>
      <c r="N8" s="149">
        <f>'4'!K47</f>
        <v>40</v>
      </c>
      <c r="O8" s="149">
        <f>'4'!L47</f>
        <v>94</v>
      </c>
      <c r="P8" s="149">
        <f>'4'!M47</f>
        <v>274</v>
      </c>
      <c r="Q8" s="149">
        <f>'4'!N47</f>
        <v>142</v>
      </c>
    </row>
    <row r="9" spans="1:17" ht="28.5">
      <c r="A9" s="235" t="s">
        <v>1556</v>
      </c>
      <c r="B9" s="236" t="s">
        <v>1567</v>
      </c>
      <c r="C9" s="235" t="s">
        <v>2464</v>
      </c>
      <c r="D9" s="235" t="s">
        <v>1550</v>
      </c>
      <c r="E9" s="235">
        <v>0</v>
      </c>
      <c r="H9" s="248">
        <v>18</v>
      </c>
      <c r="I9" s="248"/>
      <c r="J9" s="248">
        <v>9</v>
      </c>
      <c r="K9" s="248"/>
      <c r="M9" s="149" t="str">
        <f>'4'!J48</f>
        <v>ТехноКИПнг(А)-FRHF 2×2×0,6</v>
      </c>
      <c r="N9" s="149">
        <f>'4'!K48</f>
        <v>0</v>
      </c>
      <c r="O9" s="149">
        <f>'4'!L48</f>
        <v>0</v>
      </c>
      <c r="P9" s="149">
        <f>'4'!M48</f>
        <v>0</v>
      </c>
      <c r="Q9" s="149">
        <f>'4'!N48</f>
        <v>20</v>
      </c>
    </row>
    <row r="10" spans="1:17" ht="28.5">
      <c r="A10" s="235" t="s">
        <v>1557</v>
      </c>
      <c r="B10" s="236" t="s">
        <v>1568</v>
      </c>
      <c r="C10" s="235" t="s">
        <v>1558</v>
      </c>
      <c r="D10" s="235" t="s">
        <v>1550</v>
      </c>
      <c r="E10" s="239">
        <f>H12</f>
        <v>22</v>
      </c>
      <c r="H10" s="248"/>
      <c r="I10" s="248"/>
      <c r="J10" s="248"/>
      <c r="K10" s="248"/>
      <c r="M10" s="149"/>
      <c r="N10" s="149"/>
      <c r="O10" s="149"/>
      <c r="P10" s="149"/>
      <c r="Q10" s="149"/>
    </row>
    <row r="11" spans="1:17" ht="42.75">
      <c r="A11" s="235" t="s">
        <v>1559</v>
      </c>
      <c r="B11" s="236" t="s">
        <v>1570</v>
      </c>
      <c r="C11" s="235" t="s">
        <v>1558</v>
      </c>
      <c r="D11" s="235" t="s">
        <v>1550</v>
      </c>
      <c r="E11" s="239">
        <f>I12</f>
        <v>0</v>
      </c>
      <c r="H11" s="248">
        <v>2</v>
      </c>
      <c r="I11" s="248"/>
      <c r="J11" s="248"/>
      <c r="K11" s="248"/>
      <c r="M11" s="149"/>
      <c r="N11" s="149"/>
      <c r="O11" s="149"/>
      <c r="P11" s="149"/>
      <c r="Q11" s="149"/>
    </row>
    <row r="12" spans="1:17" ht="28.5">
      <c r="A12" s="235" t="s">
        <v>1560</v>
      </c>
      <c r="B12" s="236" t="s">
        <v>1569</v>
      </c>
      <c r="C12" s="235" t="s">
        <v>1558</v>
      </c>
      <c r="D12" s="235" t="s">
        <v>1550</v>
      </c>
      <c r="E12" s="239">
        <f>J12</f>
        <v>9</v>
      </c>
      <c r="H12" s="249">
        <f>SUM(H8:H11)</f>
        <v>22</v>
      </c>
      <c r="I12" s="250">
        <f>SUM(I8:I11)</f>
        <v>0</v>
      </c>
      <c r="J12" s="250">
        <f t="shared" ref="J12:K12" si="1">SUM(J8:J11)</f>
        <v>9</v>
      </c>
      <c r="K12" s="250">
        <f t="shared" si="1"/>
        <v>0</v>
      </c>
      <c r="M12" s="149"/>
      <c r="N12" s="149"/>
      <c r="O12" s="149"/>
      <c r="P12" s="149"/>
      <c r="Q12" s="149"/>
    </row>
    <row r="13" spans="1:17">
      <c r="A13" s="235"/>
      <c r="B13" s="251" t="s">
        <v>1795</v>
      </c>
      <c r="C13" s="252" t="s">
        <v>1796</v>
      </c>
      <c r="D13" s="253" t="s">
        <v>1550</v>
      </c>
      <c r="E13" s="253">
        <f>H8</f>
        <v>2</v>
      </c>
      <c r="H13" s="254"/>
      <c r="I13" s="254"/>
      <c r="J13" s="254"/>
      <c r="K13" s="254"/>
    </row>
    <row r="14" spans="1:17">
      <c r="A14" s="235"/>
      <c r="B14" s="251" t="s">
        <v>1797</v>
      </c>
      <c r="C14" s="252" t="s">
        <v>1796</v>
      </c>
      <c r="D14" s="253" t="s">
        <v>1550</v>
      </c>
      <c r="E14" s="253">
        <f>SUM(J9:J10)</f>
        <v>9</v>
      </c>
      <c r="H14" s="254"/>
      <c r="I14" s="254"/>
      <c r="J14" s="254"/>
      <c r="K14" s="254"/>
    </row>
    <row r="15" spans="1:17">
      <c r="A15" s="235"/>
      <c r="B15" s="251" t="s">
        <v>1798</v>
      </c>
      <c r="C15" s="252" t="s">
        <v>1796</v>
      </c>
      <c r="D15" s="253" t="s">
        <v>1550</v>
      </c>
      <c r="E15" s="253">
        <f>H11</f>
        <v>2</v>
      </c>
      <c r="H15" s="254"/>
      <c r="I15" s="254"/>
      <c r="J15" s="254"/>
      <c r="K15" s="254"/>
    </row>
    <row r="16" spans="1:17" s="259" customFormat="1" ht="25.5">
      <c r="A16" s="255"/>
      <c r="B16" s="256" t="s">
        <v>1572</v>
      </c>
      <c r="C16" s="257" t="s">
        <v>2434</v>
      </c>
      <c r="D16" s="255"/>
      <c r="E16" s="258">
        <f>N7</f>
        <v>112</v>
      </c>
    </row>
    <row r="17" spans="1:17" s="259" customFormat="1" ht="45">
      <c r="A17" s="255"/>
      <c r="B17" s="255"/>
      <c r="C17" s="257" t="s">
        <v>2435</v>
      </c>
      <c r="D17" s="255"/>
      <c r="E17" s="260">
        <f>O7-E18-E19</f>
        <v>94</v>
      </c>
      <c r="F17" s="255"/>
      <c r="H17" s="363"/>
      <c r="M17" s="152" t="s">
        <v>1590</v>
      </c>
      <c r="N17" s="261" t="s">
        <v>1581</v>
      </c>
      <c r="O17" s="261" t="s">
        <v>1582</v>
      </c>
      <c r="P17" s="261" t="s">
        <v>1583</v>
      </c>
      <c r="Q17" s="261" t="s">
        <v>1584</v>
      </c>
    </row>
    <row r="18" spans="1:17" s="259" customFormat="1" ht="25.5">
      <c r="A18" s="255"/>
      <c r="B18" s="255"/>
      <c r="C18" s="257" t="s">
        <v>2436</v>
      </c>
      <c r="D18" s="255"/>
      <c r="E18" s="262">
        <f>$N$23*$O$23*$P$23+$Q$23*$O$23</f>
        <v>48</v>
      </c>
      <c r="H18" s="363"/>
      <c r="M18" s="152" t="s">
        <v>1589</v>
      </c>
      <c r="N18" s="152">
        <v>5</v>
      </c>
      <c r="O18" s="152">
        <v>17</v>
      </c>
      <c r="P18" s="152">
        <v>1</v>
      </c>
      <c r="Q18" s="152">
        <v>1</v>
      </c>
    </row>
    <row r="19" spans="1:17" s="259" customFormat="1" ht="25.5">
      <c r="A19" s="255"/>
      <c r="B19" s="255"/>
      <c r="C19" s="257" t="s">
        <v>2433</v>
      </c>
      <c r="D19" s="255"/>
      <c r="E19" s="262">
        <f>$N18*$O18*$P18+$Q18*$O18</f>
        <v>102</v>
      </c>
      <c r="H19" s="363"/>
      <c r="M19" s="152" t="s">
        <v>20</v>
      </c>
      <c r="N19" s="152">
        <v>5</v>
      </c>
      <c r="O19" s="152">
        <v>10</v>
      </c>
      <c r="P19" s="152">
        <v>1</v>
      </c>
      <c r="Q19" s="152">
        <v>1</v>
      </c>
    </row>
    <row r="20" spans="1:17" s="259" customFormat="1" ht="25.5">
      <c r="A20" s="255"/>
      <c r="B20" s="255"/>
      <c r="C20" s="257" t="s">
        <v>2437</v>
      </c>
      <c r="D20" s="255"/>
      <c r="E20" s="260">
        <f>P7</f>
        <v>793</v>
      </c>
      <c r="M20" s="152" t="s">
        <v>1080</v>
      </c>
      <c r="N20" s="152">
        <v>5</v>
      </c>
      <c r="O20" s="152">
        <v>0</v>
      </c>
      <c r="P20" s="152">
        <v>1</v>
      </c>
      <c r="Q20" s="152">
        <v>1</v>
      </c>
    </row>
    <row r="21" spans="1:17" s="259" customFormat="1" ht="25.5">
      <c r="A21" s="255"/>
      <c r="B21" s="255"/>
      <c r="C21" s="257" t="s">
        <v>2438</v>
      </c>
      <c r="D21" s="255"/>
      <c r="E21" s="260">
        <f>Q7</f>
        <v>296</v>
      </c>
      <c r="M21" s="263"/>
      <c r="N21" s="263"/>
      <c r="O21" s="263"/>
      <c r="P21" s="263"/>
      <c r="Q21" s="263"/>
    </row>
    <row r="22" spans="1:17" s="265" customFormat="1" ht="45">
      <c r="A22" s="233"/>
      <c r="B22" s="233" t="s">
        <v>1574</v>
      </c>
      <c r="C22" s="264" t="s">
        <v>2434</v>
      </c>
      <c r="D22" s="233"/>
      <c r="E22" s="258">
        <f>N8</f>
        <v>40</v>
      </c>
      <c r="M22" s="152" t="s">
        <v>1585</v>
      </c>
      <c r="N22" s="261" t="s">
        <v>1581</v>
      </c>
      <c r="O22" s="261" t="s">
        <v>1582</v>
      </c>
      <c r="P22" s="261" t="s">
        <v>1583</v>
      </c>
      <c r="Q22" s="261" t="s">
        <v>1584</v>
      </c>
    </row>
    <row r="23" spans="1:17" s="265" customFormat="1" ht="25.5">
      <c r="A23" s="233"/>
      <c r="B23" s="233"/>
      <c r="C23" s="264" t="s">
        <v>2435</v>
      </c>
      <c r="D23" s="233"/>
      <c r="E23" s="262">
        <f>O8-E24-E25</f>
        <v>28</v>
      </c>
      <c r="H23" s="364"/>
      <c r="M23" s="152" t="s">
        <v>1588</v>
      </c>
      <c r="N23" s="152">
        <v>5</v>
      </c>
      <c r="O23" s="152">
        <v>8</v>
      </c>
      <c r="P23" s="152">
        <v>1</v>
      </c>
      <c r="Q23" s="152">
        <v>1</v>
      </c>
    </row>
    <row r="24" spans="1:17" s="265" customFormat="1" ht="25.5">
      <c r="A24" s="233"/>
      <c r="B24" s="233"/>
      <c r="C24" s="264" t="s">
        <v>2436</v>
      </c>
      <c r="D24" s="233"/>
      <c r="E24" s="262">
        <f>N24*O24*P24+Q24*O24</f>
        <v>6</v>
      </c>
      <c r="H24" s="364"/>
      <c r="M24" s="152" t="s">
        <v>20</v>
      </c>
      <c r="N24" s="152">
        <v>5</v>
      </c>
      <c r="O24" s="152">
        <v>1</v>
      </c>
      <c r="P24" s="152">
        <v>1</v>
      </c>
      <c r="Q24" s="152">
        <v>1</v>
      </c>
    </row>
    <row r="25" spans="1:17" s="265" customFormat="1" ht="25.5">
      <c r="A25" s="233"/>
      <c r="B25" s="233"/>
      <c r="C25" s="264" t="s">
        <v>2433</v>
      </c>
      <c r="D25" s="233"/>
      <c r="E25" s="262">
        <f>$N$19*$O$19*$P$19+$Q$19*$O$19</f>
        <v>60</v>
      </c>
      <c r="H25" s="364"/>
      <c r="M25" s="152" t="s">
        <v>1080</v>
      </c>
      <c r="N25" s="152">
        <v>5</v>
      </c>
      <c r="O25" s="152">
        <v>0</v>
      </c>
      <c r="P25" s="152">
        <v>1</v>
      </c>
      <c r="Q25" s="152">
        <v>1</v>
      </c>
    </row>
    <row r="26" spans="1:17" s="265" customFormat="1" ht="25.5">
      <c r="A26" s="233"/>
      <c r="B26" s="233"/>
      <c r="C26" s="264" t="s">
        <v>2437</v>
      </c>
      <c r="D26" s="233"/>
      <c r="E26" s="260">
        <f>P8</f>
        <v>274</v>
      </c>
    </row>
    <row r="27" spans="1:17" s="265" customFormat="1" ht="25.5">
      <c r="A27" s="233"/>
      <c r="B27" s="233"/>
      <c r="C27" s="264" t="s">
        <v>2438</v>
      </c>
      <c r="D27" s="233"/>
      <c r="E27" s="260">
        <f>Q8</f>
        <v>142</v>
      </c>
    </row>
    <row r="28" spans="1:17" s="267" customFormat="1" ht="25.5">
      <c r="A28" s="266"/>
      <c r="B28" s="266" t="s">
        <v>1596</v>
      </c>
      <c r="C28" s="242" t="s">
        <v>2437</v>
      </c>
      <c r="D28" s="266"/>
      <c r="E28" s="260">
        <f>P9</f>
        <v>0</v>
      </c>
    </row>
    <row r="29" spans="1:17" s="267" customFormat="1" ht="25.5">
      <c r="A29" s="266"/>
      <c r="B29" s="266"/>
      <c r="C29" s="242" t="s">
        <v>2438</v>
      </c>
      <c r="D29" s="266"/>
      <c r="E29" s="260">
        <f>Q9</f>
        <v>20</v>
      </c>
    </row>
    <row r="30" spans="1:17">
      <c r="A30" s="149"/>
      <c r="B30" s="268" t="s">
        <v>1592</v>
      </c>
      <c r="C30" s="149" t="s">
        <v>2466</v>
      </c>
      <c r="D30" s="149" t="s">
        <v>1550</v>
      </c>
      <c r="E30" s="149">
        <f>спецификация!H347</f>
        <v>13</v>
      </c>
    </row>
    <row r="31" spans="1:17">
      <c r="A31" s="149"/>
      <c r="B31" s="269" t="s">
        <v>1578</v>
      </c>
      <c r="C31" s="149" t="s">
        <v>2467</v>
      </c>
      <c r="D31" s="149" t="s">
        <v>1077</v>
      </c>
      <c r="E31" s="152">
        <f>спецификация!H350</f>
        <v>100</v>
      </c>
    </row>
    <row r="32" spans="1:17">
      <c r="A32" s="149"/>
      <c r="B32" s="149" t="s">
        <v>1579</v>
      </c>
      <c r="C32" s="152" t="s">
        <v>2466</v>
      </c>
      <c r="D32" s="149" t="s">
        <v>1550</v>
      </c>
      <c r="E32" s="149">
        <f>спецификация!H352</f>
        <v>24</v>
      </c>
    </row>
    <row r="33" spans="1:6">
      <c r="A33" s="149"/>
      <c r="B33" s="152" t="s">
        <v>1580</v>
      </c>
      <c r="C33" s="152" t="s">
        <v>2466</v>
      </c>
      <c r="D33" s="149" t="s">
        <v>1550</v>
      </c>
      <c r="E33" s="149">
        <f>спецификация!H360</f>
        <v>18</v>
      </c>
    </row>
    <row r="34" spans="1:6">
      <c r="A34" s="149"/>
      <c r="B34" s="270" t="s">
        <v>1591</v>
      </c>
      <c r="C34" s="149" t="s">
        <v>2468</v>
      </c>
      <c r="D34" s="271" t="s">
        <v>1550</v>
      </c>
      <c r="E34" s="149">
        <v>6</v>
      </c>
    </row>
    <row r="35" spans="1:6">
      <c r="B35" s="272" t="s">
        <v>1788</v>
      </c>
      <c r="C35" s="272" t="s">
        <v>1789</v>
      </c>
      <c r="D35" s="154" t="s">
        <v>1077</v>
      </c>
      <c r="E35" s="154">
        <f>спецификация!H362</f>
        <v>3</v>
      </c>
      <c r="F35" s="273"/>
    </row>
    <row r="36" spans="1:6" ht="42.75">
      <c r="B36" s="251" t="s">
        <v>1790</v>
      </c>
      <c r="C36" s="154" t="s">
        <v>1791</v>
      </c>
      <c r="D36" s="154" t="s">
        <v>1550</v>
      </c>
      <c r="E36" s="154">
        <f>E34</f>
        <v>6</v>
      </c>
      <c r="F36" s="274" t="s">
        <v>1792</v>
      </c>
    </row>
    <row r="37" spans="1:6">
      <c r="B37" s="275" t="s">
        <v>1793</v>
      </c>
      <c r="C37" s="272" t="s">
        <v>1791</v>
      </c>
      <c r="D37" s="154" t="s">
        <v>1550</v>
      </c>
      <c r="E37" s="154">
        <f>спецификация!H363</f>
        <v>13</v>
      </c>
      <c r="F37" s="273"/>
    </row>
    <row r="38" spans="1:6">
      <c r="B38" s="275" t="s">
        <v>1794</v>
      </c>
      <c r="C38" s="272"/>
      <c r="D38" s="154" t="s">
        <v>1550</v>
      </c>
      <c r="E38" s="154">
        <f>'4'!B61</f>
        <v>215</v>
      </c>
      <c r="F38" s="273"/>
    </row>
  </sheetData>
  <mergeCells count="2">
    <mergeCell ref="H17:H19"/>
    <mergeCell ref="H23:H25"/>
  </mergeCells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>
  <dimension ref="A1:Q38"/>
  <sheetViews>
    <sheetView topLeftCell="A5" zoomScale="70" zoomScaleNormal="70" workbookViewId="0">
      <selection activeCell="A38" sqref="A38:F38"/>
    </sheetView>
  </sheetViews>
  <sheetFormatPr defaultRowHeight="15"/>
  <cols>
    <col min="1" max="1" width="5" style="41" bestFit="1" customWidth="1"/>
    <col min="2" max="2" width="49.7109375" style="41" customWidth="1"/>
    <col min="3" max="3" width="35" style="234" customWidth="1"/>
    <col min="4" max="5" width="8.28515625" style="41" customWidth="1"/>
    <col min="6" max="12" width="9.140625" style="41"/>
    <col min="13" max="13" width="25" style="41" customWidth="1"/>
    <col min="14" max="16384" width="9.140625" style="41"/>
  </cols>
  <sheetData>
    <row r="1" spans="1:17">
      <c r="A1" s="70"/>
      <c r="B1" s="70"/>
      <c r="C1" s="149"/>
      <c r="D1" s="70"/>
      <c r="E1" s="70"/>
    </row>
    <row r="2" spans="1:17" ht="28.5">
      <c r="A2" s="71" t="s">
        <v>1548</v>
      </c>
      <c r="B2" s="72" t="s">
        <v>1549</v>
      </c>
      <c r="C2" s="235" t="s">
        <v>2464</v>
      </c>
      <c r="D2" s="71" t="s">
        <v>1550</v>
      </c>
      <c r="E2" s="71">
        <v>2</v>
      </c>
      <c r="G2" s="179" t="s">
        <v>2118</v>
      </c>
      <c r="H2" s="179" t="s">
        <v>2119</v>
      </c>
      <c r="I2" s="179" t="s">
        <v>2120</v>
      </c>
      <c r="J2" s="180" t="s">
        <v>2121</v>
      </c>
      <c r="K2" s="180" t="s">
        <v>2122</v>
      </c>
    </row>
    <row r="3" spans="1:17" ht="28.5">
      <c r="A3" s="71" t="s">
        <v>1551</v>
      </c>
      <c r="B3" s="72" t="s">
        <v>1564</v>
      </c>
      <c r="C3" s="235" t="s">
        <v>2464</v>
      </c>
      <c r="D3" s="71" t="s">
        <v>1550</v>
      </c>
      <c r="E3" s="73">
        <f>G5</f>
        <v>6</v>
      </c>
      <c r="G3" s="179">
        <v>6</v>
      </c>
      <c r="H3" s="179">
        <v>6</v>
      </c>
      <c r="I3" s="180">
        <v>4</v>
      </c>
      <c r="J3" s="180">
        <v>4</v>
      </c>
      <c r="K3" s="180">
        <v>2</v>
      </c>
    </row>
    <row r="4" spans="1:17" ht="28.5">
      <c r="A4" s="71" t="s">
        <v>1552</v>
      </c>
      <c r="B4" s="72" t="s">
        <v>1786</v>
      </c>
      <c r="C4" s="235" t="s">
        <v>2465</v>
      </c>
      <c r="D4" s="71" t="s">
        <v>1550</v>
      </c>
      <c r="E4" s="73">
        <f>H5</f>
        <v>6</v>
      </c>
      <c r="G4" s="179"/>
      <c r="H4" s="179"/>
      <c r="I4" s="180"/>
      <c r="J4" s="180"/>
      <c r="K4" s="180"/>
    </row>
    <row r="5" spans="1:17" ht="28.5">
      <c r="A5" s="71" t="s">
        <v>1553</v>
      </c>
      <c r="B5" s="72" t="s">
        <v>1565</v>
      </c>
      <c r="C5" s="235" t="s">
        <v>1558</v>
      </c>
      <c r="D5" s="71" t="s">
        <v>1550</v>
      </c>
      <c r="E5" s="73">
        <f>I5</f>
        <v>4</v>
      </c>
      <c r="G5" s="181">
        <f>SUM(G3:G4)</f>
        <v>6</v>
      </c>
      <c r="H5" s="181">
        <f t="shared" ref="H5:K5" si="0">SUM(H3:H4)</f>
        <v>6</v>
      </c>
      <c r="I5" s="181">
        <f t="shared" si="0"/>
        <v>4</v>
      </c>
      <c r="J5" s="181">
        <f t="shared" si="0"/>
        <v>4</v>
      </c>
      <c r="K5" s="181">
        <f t="shared" si="0"/>
        <v>2</v>
      </c>
      <c r="M5" s="70"/>
      <c r="N5" s="2"/>
      <c r="O5" s="85"/>
      <c r="P5" s="88"/>
      <c r="Q5" s="89"/>
    </row>
    <row r="6" spans="1:17" ht="38.25">
      <c r="A6" s="71"/>
      <c r="B6" s="1" t="s">
        <v>2123</v>
      </c>
      <c r="C6" s="246" t="s">
        <v>2124</v>
      </c>
      <c r="D6" s="71" t="s">
        <v>1550</v>
      </c>
      <c r="E6" s="73">
        <f>E2+E3</f>
        <v>8</v>
      </c>
      <c r="G6" s="182"/>
      <c r="H6" s="181"/>
      <c r="I6" s="181"/>
      <c r="J6" s="181"/>
      <c r="K6" s="181"/>
      <c r="M6" s="70"/>
      <c r="N6" s="2" t="s">
        <v>1085</v>
      </c>
      <c r="O6" s="85" t="s">
        <v>11</v>
      </c>
      <c r="P6" s="88" t="s">
        <v>150</v>
      </c>
      <c r="Q6" s="89" t="s">
        <v>1084</v>
      </c>
    </row>
    <row r="7" spans="1:17" ht="28.5">
      <c r="A7" s="71" t="s">
        <v>1554</v>
      </c>
      <c r="B7" s="72" t="s">
        <v>1566</v>
      </c>
      <c r="C7" s="235" t="s">
        <v>1558</v>
      </c>
      <c r="D7" s="71" t="s">
        <v>1550</v>
      </c>
      <c r="E7" s="73">
        <f>J5</f>
        <v>4</v>
      </c>
      <c r="H7" s="68" t="s">
        <v>1561</v>
      </c>
      <c r="I7" s="68" t="s">
        <v>1571</v>
      </c>
      <c r="J7" s="68" t="s">
        <v>1562</v>
      </c>
      <c r="K7" s="68" t="s">
        <v>1563</v>
      </c>
      <c r="M7" s="70" t="str">
        <f>'5'!J41</f>
        <v>BC5E-4-LSHF</v>
      </c>
      <c r="N7" s="70">
        <f>'5'!K41</f>
        <v>40</v>
      </c>
      <c r="O7" s="70">
        <f>'5'!L41</f>
        <v>158</v>
      </c>
      <c r="P7" s="70">
        <f>'5'!M41</f>
        <v>528</v>
      </c>
      <c r="Q7" s="70">
        <f>'5'!N41</f>
        <v>224</v>
      </c>
    </row>
    <row r="8" spans="1:17" ht="28.5">
      <c r="A8" s="71" t="s">
        <v>1555</v>
      </c>
      <c r="B8" s="72" t="s">
        <v>1799</v>
      </c>
      <c r="C8" s="235" t="s">
        <v>1558</v>
      </c>
      <c r="D8" s="71" t="s">
        <v>1550</v>
      </c>
      <c r="E8" s="73">
        <f>K5</f>
        <v>2</v>
      </c>
      <c r="H8" s="68">
        <v>2</v>
      </c>
      <c r="I8" s="68"/>
      <c r="J8" s="68"/>
      <c r="K8" s="68"/>
      <c r="M8" s="70" t="str">
        <f>'5'!J42</f>
        <v>КПСнг(А)-FRHF 1х2х0,75</v>
      </c>
      <c r="N8" s="70">
        <f>'5'!K42</f>
        <v>16</v>
      </c>
      <c r="O8" s="70">
        <f>'5'!L42</f>
        <v>62</v>
      </c>
      <c r="P8" s="70">
        <f>'5'!M42</f>
        <v>185</v>
      </c>
      <c r="Q8" s="70">
        <f>'5'!N42</f>
        <v>112</v>
      </c>
    </row>
    <row r="9" spans="1:17" ht="28.5">
      <c r="A9" s="71" t="s">
        <v>1556</v>
      </c>
      <c r="B9" s="72" t="s">
        <v>1567</v>
      </c>
      <c r="C9" s="235" t="s">
        <v>2464</v>
      </c>
      <c r="D9" s="71" t="s">
        <v>1550</v>
      </c>
      <c r="E9" s="71">
        <v>0</v>
      </c>
      <c r="H9" s="68">
        <v>12</v>
      </c>
      <c r="I9" s="68"/>
      <c r="J9" s="68">
        <v>6</v>
      </c>
      <c r="K9" s="68"/>
      <c r="M9" s="70" t="str">
        <f>'5'!J43</f>
        <v>ТехноКИПнг(А)-FRHF 2×2×0,6</v>
      </c>
      <c r="N9" s="70">
        <f>'5'!K43</f>
        <v>0</v>
      </c>
      <c r="O9" s="70">
        <f>'5'!L43</f>
        <v>0</v>
      </c>
      <c r="P9" s="70">
        <f>'5'!M43</f>
        <v>0</v>
      </c>
      <c r="Q9" s="70">
        <f>'5'!N43</f>
        <v>15</v>
      </c>
    </row>
    <row r="10" spans="1:17" ht="28.5">
      <c r="A10" s="71" t="s">
        <v>1557</v>
      </c>
      <c r="B10" s="72" t="s">
        <v>1568</v>
      </c>
      <c r="C10" s="235" t="s">
        <v>1558</v>
      </c>
      <c r="D10" s="71" t="s">
        <v>1550</v>
      </c>
      <c r="E10" s="73">
        <f>H12</f>
        <v>16</v>
      </c>
      <c r="H10" s="68">
        <v>0</v>
      </c>
      <c r="I10" s="68">
        <v>0</v>
      </c>
      <c r="J10" s="68">
        <v>0</v>
      </c>
      <c r="K10" s="68"/>
      <c r="M10" s="70"/>
      <c r="N10" s="70"/>
      <c r="O10" s="70"/>
      <c r="P10" s="70"/>
      <c r="Q10" s="70"/>
    </row>
    <row r="11" spans="1:17" ht="42.75">
      <c r="A11" s="71" t="s">
        <v>1559</v>
      </c>
      <c r="B11" s="72" t="s">
        <v>1570</v>
      </c>
      <c r="C11" s="235" t="s">
        <v>1558</v>
      </c>
      <c r="D11" s="71" t="s">
        <v>1550</v>
      </c>
      <c r="E11" s="73">
        <f>I12</f>
        <v>0</v>
      </c>
      <c r="H11" s="68">
        <v>2</v>
      </c>
      <c r="I11" s="68"/>
      <c r="J11" s="68"/>
      <c r="K11" s="68"/>
      <c r="M11" s="70"/>
      <c r="N11" s="70"/>
      <c r="O11" s="70"/>
      <c r="P11" s="70"/>
      <c r="Q11" s="70"/>
    </row>
    <row r="12" spans="1:17" ht="28.5">
      <c r="A12" s="71" t="s">
        <v>1560</v>
      </c>
      <c r="B12" s="72" t="s">
        <v>1569</v>
      </c>
      <c r="C12" s="235" t="s">
        <v>1558</v>
      </c>
      <c r="D12" s="71" t="s">
        <v>1550</v>
      </c>
      <c r="E12" s="73">
        <f>J12</f>
        <v>6</v>
      </c>
      <c r="H12" s="87">
        <f>SUM(H8:H11)</f>
        <v>16</v>
      </c>
      <c r="I12" s="69">
        <f>SUM(I8:I11)</f>
        <v>0</v>
      </c>
      <c r="J12" s="69">
        <f t="shared" ref="J12:K12" si="1">SUM(J8:J11)</f>
        <v>6</v>
      </c>
      <c r="K12" s="69">
        <f t="shared" si="1"/>
        <v>0</v>
      </c>
      <c r="M12" s="70"/>
      <c r="N12" s="70"/>
      <c r="O12" s="70"/>
      <c r="P12" s="70"/>
      <c r="Q12" s="70"/>
    </row>
    <row r="13" spans="1:17">
      <c r="A13" s="71"/>
      <c r="B13" s="135" t="s">
        <v>1795</v>
      </c>
      <c r="C13" s="252" t="s">
        <v>1796</v>
      </c>
      <c r="D13" s="134" t="s">
        <v>1550</v>
      </c>
      <c r="E13" s="134">
        <f>H8</f>
        <v>2</v>
      </c>
      <c r="H13" s="136"/>
      <c r="I13" s="136"/>
      <c r="J13" s="136"/>
      <c r="K13" s="136"/>
    </row>
    <row r="14" spans="1:17">
      <c r="A14" s="71"/>
      <c r="B14" s="135" t="s">
        <v>1797</v>
      </c>
      <c r="C14" s="252" t="s">
        <v>1796</v>
      </c>
      <c r="D14" s="134" t="s">
        <v>1550</v>
      </c>
      <c r="E14" s="134">
        <f>SUM(J9:J10)</f>
        <v>6</v>
      </c>
      <c r="H14" s="136"/>
      <c r="I14" s="136"/>
      <c r="J14" s="136"/>
      <c r="K14" s="136"/>
    </row>
    <row r="15" spans="1:17">
      <c r="A15" s="71"/>
      <c r="B15" s="135" t="s">
        <v>1798</v>
      </c>
      <c r="C15" s="252" t="s">
        <v>1796</v>
      </c>
      <c r="D15" s="134" t="s">
        <v>1550</v>
      </c>
      <c r="E15" s="134">
        <f>H11</f>
        <v>2</v>
      </c>
      <c r="H15" s="136"/>
      <c r="I15" s="136"/>
      <c r="J15" s="136"/>
      <c r="K15" s="136"/>
    </row>
    <row r="16" spans="1:17" s="80" customFormat="1" ht="25.5">
      <c r="A16" s="77"/>
      <c r="B16" s="78" t="s">
        <v>1572</v>
      </c>
      <c r="C16" s="257" t="s">
        <v>2434</v>
      </c>
      <c r="D16" s="77"/>
      <c r="E16" s="91">
        <f>N7</f>
        <v>40</v>
      </c>
    </row>
    <row r="17" spans="1:17" s="80" customFormat="1" ht="60">
      <c r="A17" s="77"/>
      <c r="B17" s="77"/>
      <c r="C17" s="257" t="s">
        <v>2435</v>
      </c>
      <c r="D17" s="77"/>
      <c r="E17" s="92">
        <f>O7-E18-E19</f>
        <v>20</v>
      </c>
      <c r="F17" s="77"/>
      <c r="H17" s="360"/>
      <c r="M17" s="93" t="s">
        <v>1590</v>
      </c>
      <c r="N17" s="96" t="s">
        <v>1581</v>
      </c>
      <c r="O17" s="96" t="s">
        <v>1582</v>
      </c>
      <c r="P17" s="96" t="s">
        <v>1583</v>
      </c>
      <c r="Q17" s="96" t="s">
        <v>1584</v>
      </c>
    </row>
    <row r="18" spans="1:17" s="80" customFormat="1" ht="25.5">
      <c r="A18" s="77"/>
      <c r="B18" s="77"/>
      <c r="C18" s="257" t="s">
        <v>2436</v>
      </c>
      <c r="D18" s="77"/>
      <c r="E18" s="103">
        <f>$N$23*$O$23*$P$23+$Q$23*$O$23</f>
        <v>48</v>
      </c>
      <c r="H18" s="360"/>
      <c r="M18" s="93" t="s">
        <v>1589</v>
      </c>
      <c r="N18" s="93">
        <v>5</v>
      </c>
      <c r="O18" s="93">
        <v>15</v>
      </c>
      <c r="P18" s="93">
        <v>1</v>
      </c>
      <c r="Q18" s="93">
        <v>1</v>
      </c>
    </row>
    <row r="19" spans="1:17" s="80" customFormat="1" ht="25.5">
      <c r="A19" s="77"/>
      <c r="B19" s="77"/>
      <c r="C19" s="257" t="s">
        <v>2433</v>
      </c>
      <c r="D19" s="77"/>
      <c r="E19" s="103">
        <f>$N18*$O18*$P18+$Q18*$O18</f>
        <v>90</v>
      </c>
      <c r="H19" s="360"/>
      <c r="M19" s="93" t="s">
        <v>20</v>
      </c>
      <c r="N19" s="93">
        <v>5</v>
      </c>
      <c r="O19" s="93">
        <v>3</v>
      </c>
      <c r="P19" s="93">
        <v>1</v>
      </c>
      <c r="Q19" s="93">
        <v>1</v>
      </c>
    </row>
    <row r="20" spans="1:17" s="80" customFormat="1" ht="25.5">
      <c r="A20" s="77"/>
      <c r="B20" s="77"/>
      <c r="C20" s="257" t="s">
        <v>2437</v>
      </c>
      <c r="D20" s="77"/>
      <c r="E20" s="92">
        <f>P7</f>
        <v>528</v>
      </c>
      <c r="M20" s="93" t="s">
        <v>1080</v>
      </c>
      <c r="N20" s="93">
        <v>5</v>
      </c>
      <c r="O20" s="93">
        <v>0</v>
      </c>
      <c r="P20" s="93">
        <v>1</v>
      </c>
      <c r="Q20" s="93">
        <v>1</v>
      </c>
    </row>
    <row r="21" spans="1:17" s="80" customFormat="1" ht="25.5">
      <c r="A21" s="77"/>
      <c r="B21" s="77"/>
      <c r="C21" s="257" t="s">
        <v>2438</v>
      </c>
      <c r="D21" s="77"/>
      <c r="E21" s="92">
        <f>Q7</f>
        <v>224</v>
      </c>
      <c r="M21" s="95"/>
      <c r="N21" s="95"/>
      <c r="O21" s="95"/>
      <c r="P21" s="95"/>
      <c r="Q21" s="95"/>
    </row>
    <row r="22" spans="1:17" s="76" customFormat="1" ht="60">
      <c r="A22" s="74"/>
      <c r="B22" s="74" t="s">
        <v>1574</v>
      </c>
      <c r="C22" s="264" t="s">
        <v>2434</v>
      </c>
      <c r="D22" s="74"/>
      <c r="E22" s="91">
        <f>N8</f>
        <v>16</v>
      </c>
      <c r="M22" s="93" t="s">
        <v>1585</v>
      </c>
      <c r="N22" s="96" t="s">
        <v>1581</v>
      </c>
      <c r="O22" s="96" t="s">
        <v>1582</v>
      </c>
      <c r="P22" s="96" t="s">
        <v>1583</v>
      </c>
      <c r="Q22" s="96" t="s">
        <v>1584</v>
      </c>
    </row>
    <row r="23" spans="1:17" s="76" customFormat="1" ht="25.5">
      <c r="A23" s="74"/>
      <c r="B23" s="74"/>
      <c r="C23" s="264" t="s">
        <v>2435</v>
      </c>
      <c r="D23" s="74"/>
      <c r="E23" s="103">
        <f>O8-E24-E25</f>
        <v>20</v>
      </c>
      <c r="H23" s="361"/>
      <c r="M23" s="93" t="s">
        <v>1588</v>
      </c>
      <c r="N23" s="93">
        <v>5</v>
      </c>
      <c r="O23" s="93">
        <v>8</v>
      </c>
      <c r="P23" s="93">
        <v>1</v>
      </c>
      <c r="Q23" s="93">
        <v>1</v>
      </c>
    </row>
    <row r="24" spans="1:17" s="76" customFormat="1" ht="25.5">
      <c r="A24" s="74"/>
      <c r="B24" s="74"/>
      <c r="C24" s="264" t="s">
        <v>2436</v>
      </c>
      <c r="D24" s="74"/>
      <c r="E24" s="103">
        <f>N24*O24*P24+Q24*O24</f>
        <v>24</v>
      </c>
      <c r="H24" s="361"/>
      <c r="M24" s="93" t="s">
        <v>20</v>
      </c>
      <c r="N24" s="93">
        <v>5</v>
      </c>
      <c r="O24" s="93">
        <v>4</v>
      </c>
      <c r="P24" s="93">
        <v>1</v>
      </c>
      <c r="Q24" s="93">
        <v>1</v>
      </c>
    </row>
    <row r="25" spans="1:17" s="76" customFormat="1" ht="25.5">
      <c r="A25" s="74"/>
      <c r="B25" s="74"/>
      <c r="C25" s="264" t="s">
        <v>2433</v>
      </c>
      <c r="D25" s="74"/>
      <c r="E25" s="103">
        <f>$N$19*$O$19*$P$19+$Q$19*$O$19</f>
        <v>18</v>
      </c>
      <c r="H25" s="361"/>
      <c r="M25" s="93" t="s">
        <v>1080</v>
      </c>
      <c r="N25" s="93">
        <v>5</v>
      </c>
      <c r="O25" s="93">
        <v>0</v>
      </c>
      <c r="P25" s="93">
        <v>1</v>
      </c>
      <c r="Q25" s="93">
        <v>1</v>
      </c>
    </row>
    <row r="26" spans="1:17" s="76" customFormat="1" ht="25.5">
      <c r="A26" s="74"/>
      <c r="B26" s="74"/>
      <c r="C26" s="264" t="s">
        <v>2437</v>
      </c>
      <c r="D26" s="74"/>
      <c r="E26" s="92">
        <f>P8</f>
        <v>185</v>
      </c>
    </row>
    <row r="27" spans="1:17" s="76" customFormat="1" ht="25.5">
      <c r="A27" s="74"/>
      <c r="B27" s="74"/>
      <c r="C27" s="264" t="s">
        <v>2438</v>
      </c>
      <c r="D27" s="74"/>
      <c r="E27" s="92">
        <f>Q8</f>
        <v>112</v>
      </c>
    </row>
    <row r="28" spans="1:17" s="86" customFormat="1" ht="25.5">
      <c r="A28" s="84"/>
      <c r="B28" s="84" t="s">
        <v>1596</v>
      </c>
      <c r="C28" s="242" t="s">
        <v>2437</v>
      </c>
      <c r="D28" s="84"/>
      <c r="E28" s="92">
        <f>P9</f>
        <v>0</v>
      </c>
    </row>
    <row r="29" spans="1:17" s="86" customFormat="1" ht="25.5">
      <c r="A29" s="84"/>
      <c r="B29" s="84"/>
      <c r="C29" s="242" t="s">
        <v>2438</v>
      </c>
      <c r="D29" s="84"/>
      <c r="E29" s="92">
        <f>Q9</f>
        <v>15</v>
      </c>
    </row>
    <row r="30" spans="1:17">
      <c r="A30" s="70"/>
      <c r="B30" s="110" t="s">
        <v>1592</v>
      </c>
      <c r="C30" s="149" t="s">
        <v>2466</v>
      </c>
      <c r="D30" s="70" t="s">
        <v>1550</v>
      </c>
      <c r="E30" s="70">
        <f>спецификация!H395</f>
        <v>10</v>
      </c>
    </row>
    <row r="31" spans="1:17">
      <c r="A31" s="70"/>
      <c r="B31" s="191" t="s">
        <v>1578</v>
      </c>
      <c r="C31" s="149" t="s">
        <v>2467</v>
      </c>
      <c r="D31" s="70" t="s">
        <v>1077</v>
      </c>
      <c r="E31" s="93">
        <f>спецификация!H398</f>
        <v>70</v>
      </c>
    </row>
    <row r="32" spans="1:17">
      <c r="A32" s="70"/>
      <c r="B32" s="70" t="s">
        <v>1579</v>
      </c>
      <c r="C32" s="152" t="s">
        <v>2466</v>
      </c>
      <c r="D32" s="70" t="s">
        <v>1550</v>
      </c>
      <c r="E32" s="70">
        <f>спецификация!H400</f>
        <v>24</v>
      </c>
    </row>
    <row r="33" spans="1:6">
      <c r="A33" s="70"/>
      <c r="B33" s="93" t="s">
        <v>1580</v>
      </c>
      <c r="C33" s="152" t="s">
        <v>2466</v>
      </c>
      <c r="D33" s="70" t="s">
        <v>1550</v>
      </c>
      <c r="E33" s="70">
        <f>спецификация!H408</f>
        <v>8</v>
      </c>
    </row>
    <row r="34" spans="1:6">
      <c r="A34" s="70"/>
      <c r="B34" s="107" t="s">
        <v>1591</v>
      </c>
      <c r="C34" s="149" t="s">
        <v>2468</v>
      </c>
      <c r="D34" s="106" t="s">
        <v>1550</v>
      </c>
      <c r="E34" s="70">
        <v>6</v>
      </c>
    </row>
    <row r="35" spans="1:6">
      <c r="B35" s="126" t="s">
        <v>1788</v>
      </c>
      <c r="C35" s="272" t="s">
        <v>1789</v>
      </c>
      <c r="D35" s="127" t="s">
        <v>1077</v>
      </c>
      <c r="E35" s="127">
        <f>спецификация!H410</f>
        <v>3</v>
      </c>
      <c r="F35" s="128"/>
    </row>
    <row r="36" spans="1:6" ht="43.5">
      <c r="B36" s="129" t="s">
        <v>1790</v>
      </c>
      <c r="C36" s="154" t="s">
        <v>1791</v>
      </c>
      <c r="D36" s="127" t="s">
        <v>1550</v>
      </c>
      <c r="E36" s="127">
        <f>E34</f>
        <v>6</v>
      </c>
      <c r="F36" s="130" t="s">
        <v>1792</v>
      </c>
    </row>
    <row r="37" spans="1:6">
      <c r="B37" s="131" t="s">
        <v>1793</v>
      </c>
      <c r="C37" s="272" t="s">
        <v>1791</v>
      </c>
      <c r="D37" s="127" t="s">
        <v>1550</v>
      </c>
      <c r="E37" s="127">
        <f>спецификация!H411</f>
        <v>10</v>
      </c>
      <c r="F37" s="128"/>
    </row>
    <row r="38" spans="1:6">
      <c r="B38" s="131" t="s">
        <v>1794</v>
      </c>
      <c r="C38" s="272"/>
      <c r="D38" s="127" t="s">
        <v>1550</v>
      </c>
      <c r="E38" s="127">
        <f>'5'!B55</f>
        <v>138</v>
      </c>
      <c r="F38" s="128"/>
    </row>
  </sheetData>
  <mergeCells count="2">
    <mergeCell ref="H17:H19"/>
    <mergeCell ref="H23:H25"/>
  </mergeCells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>
  <dimension ref="A1:Q38"/>
  <sheetViews>
    <sheetView topLeftCell="A5" zoomScale="70" zoomScaleNormal="70" workbookViewId="0">
      <selection activeCell="A38" sqref="A38:F38"/>
    </sheetView>
  </sheetViews>
  <sheetFormatPr defaultRowHeight="15"/>
  <cols>
    <col min="1" max="1" width="5" style="41" bestFit="1" customWidth="1"/>
    <col min="2" max="2" width="49.7109375" style="41" customWidth="1"/>
    <col min="3" max="3" width="35" style="234" customWidth="1"/>
    <col min="4" max="5" width="8.28515625" style="41" customWidth="1"/>
    <col min="6" max="12" width="9.140625" style="41"/>
    <col min="13" max="13" width="25" style="41" customWidth="1"/>
    <col min="14" max="16384" width="9.140625" style="41"/>
  </cols>
  <sheetData>
    <row r="1" spans="1:17">
      <c r="A1" s="70"/>
      <c r="B1" s="70"/>
      <c r="C1" s="149"/>
      <c r="D1" s="70"/>
      <c r="E1" s="70"/>
    </row>
    <row r="2" spans="1:17" ht="28.5">
      <c r="A2" s="71" t="s">
        <v>1548</v>
      </c>
      <c r="B2" s="72" t="s">
        <v>1549</v>
      </c>
      <c r="C2" s="235" t="s">
        <v>2464</v>
      </c>
      <c r="D2" s="71" t="s">
        <v>1550</v>
      </c>
      <c r="E2" s="71">
        <v>2</v>
      </c>
      <c r="G2" s="179" t="s">
        <v>2118</v>
      </c>
      <c r="H2" s="179" t="s">
        <v>2119</v>
      </c>
      <c r="I2" s="179" t="s">
        <v>2120</v>
      </c>
      <c r="J2" s="180" t="s">
        <v>2121</v>
      </c>
      <c r="K2" s="180" t="s">
        <v>2122</v>
      </c>
    </row>
    <row r="3" spans="1:17" ht="28.5">
      <c r="A3" s="71" t="s">
        <v>1551</v>
      </c>
      <c r="B3" s="72" t="s">
        <v>1564</v>
      </c>
      <c r="C3" s="235" t="s">
        <v>2464</v>
      </c>
      <c r="D3" s="71" t="s">
        <v>1550</v>
      </c>
      <c r="E3" s="73">
        <f>G5</f>
        <v>6</v>
      </c>
      <c r="G3" s="179">
        <v>6</v>
      </c>
      <c r="H3" s="179">
        <v>6</v>
      </c>
      <c r="I3" s="180">
        <v>4</v>
      </c>
      <c r="J3" s="180">
        <v>4</v>
      </c>
      <c r="K3" s="180">
        <v>2</v>
      </c>
    </row>
    <row r="4" spans="1:17" ht="28.5">
      <c r="A4" s="71" t="s">
        <v>1552</v>
      </c>
      <c r="B4" s="72" t="s">
        <v>1786</v>
      </c>
      <c r="C4" s="235" t="s">
        <v>2465</v>
      </c>
      <c r="D4" s="71" t="s">
        <v>1550</v>
      </c>
      <c r="E4" s="73">
        <f>H5</f>
        <v>6</v>
      </c>
      <c r="G4" s="179"/>
      <c r="H4" s="179"/>
      <c r="I4" s="180"/>
      <c r="J4" s="180"/>
      <c r="K4" s="180"/>
    </row>
    <row r="5" spans="1:17" ht="28.5">
      <c r="A5" s="71" t="s">
        <v>1553</v>
      </c>
      <c r="B5" s="72" t="s">
        <v>1565</v>
      </c>
      <c r="C5" s="235" t="s">
        <v>1558</v>
      </c>
      <c r="D5" s="71" t="s">
        <v>1550</v>
      </c>
      <c r="E5" s="73">
        <f>I5</f>
        <v>4</v>
      </c>
      <c r="G5" s="181">
        <f>SUM(G3:G4)</f>
        <v>6</v>
      </c>
      <c r="H5" s="181">
        <f t="shared" ref="H5:K5" si="0">SUM(H3:H4)</f>
        <v>6</v>
      </c>
      <c r="I5" s="181">
        <f t="shared" si="0"/>
        <v>4</v>
      </c>
      <c r="J5" s="181">
        <f t="shared" si="0"/>
        <v>4</v>
      </c>
      <c r="K5" s="181">
        <f t="shared" si="0"/>
        <v>2</v>
      </c>
      <c r="M5" s="70"/>
      <c r="N5" s="2"/>
      <c r="O5" s="85"/>
      <c r="P5" s="88"/>
      <c r="Q5" s="89"/>
    </row>
    <row r="6" spans="1:17" ht="38.25">
      <c r="A6" s="71"/>
      <c r="B6" s="1" t="s">
        <v>2123</v>
      </c>
      <c r="C6" s="246" t="s">
        <v>2124</v>
      </c>
      <c r="D6" s="71" t="s">
        <v>1550</v>
      </c>
      <c r="E6" s="73">
        <f>E2+E3</f>
        <v>8</v>
      </c>
      <c r="G6" s="182"/>
      <c r="H6" s="181"/>
      <c r="I6" s="181"/>
      <c r="J6" s="181"/>
      <c r="K6" s="181"/>
      <c r="M6" s="70"/>
      <c r="N6" s="2" t="s">
        <v>1085</v>
      </c>
      <c r="O6" s="85" t="s">
        <v>11</v>
      </c>
      <c r="P6" s="88" t="s">
        <v>150</v>
      </c>
      <c r="Q6" s="89" t="s">
        <v>1084</v>
      </c>
    </row>
    <row r="7" spans="1:17" ht="28.5">
      <c r="A7" s="71" t="s">
        <v>1554</v>
      </c>
      <c r="B7" s="72" t="s">
        <v>1566</v>
      </c>
      <c r="C7" s="235" t="s">
        <v>1558</v>
      </c>
      <c r="D7" s="71" t="s">
        <v>1550</v>
      </c>
      <c r="E7" s="73">
        <f>J5</f>
        <v>4</v>
      </c>
      <c r="H7" s="68" t="s">
        <v>1561</v>
      </c>
      <c r="I7" s="68" t="s">
        <v>1571</v>
      </c>
      <c r="J7" s="68" t="s">
        <v>1562</v>
      </c>
      <c r="K7" s="68" t="s">
        <v>1563</v>
      </c>
      <c r="M7" s="70" t="str">
        <f>'6'!J38</f>
        <v>BC5E-4-LSHF</v>
      </c>
      <c r="N7" s="70">
        <f>'6'!K38</f>
        <v>48</v>
      </c>
      <c r="O7" s="70">
        <f>'6'!L38</f>
        <v>150</v>
      </c>
      <c r="P7" s="70">
        <f>'6'!M38</f>
        <v>583</v>
      </c>
      <c r="Q7" s="70">
        <f>'6'!N38</f>
        <v>224</v>
      </c>
    </row>
    <row r="8" spans="1:17" ht="28.5">
      <c r="A8" s="71" t="s">
        <v>1555</v>
      </c>
      <c r="B8" s="72" t="s">
        <v>1799</v>
      </c>
      <c r="C8" s="235" t="s">
        <v>1558</v>
      </c>
      <c r="D8" s="71" t="s">
        <v>1550</v>
      </c>
      <c r="E8" s="73">
        <f>K5</f>
        <v>2</v>
      </c>
      <c r="H8" s="68">
        <v>2</v>
      </c>
      <c r="I8" s="68"/>
      <c r="J8" s="68"/>
      <c r="K8" s="68"/>
      <c r="M8" s="70" t="str">
        <f>'6'!J39</f>
        <v>КПСнг(А)-FRHF 1х2х0,75</v>
      </c>
      <c r="N8" s="70">
        <f>'6'!K39</f>
        <v>20</v>
      </c>
      <c r="O8" s="70">
        <f>'6'!L39</f>
        <v>58</v>
      </c>
      <c r="P8" s="70">
        <f>'6'!M39</f>
        <v>213</v>
      </c>
      <c r="Q8" s="70">
        <f>'6'!N39</f>
        <v>109</v>
      </c>
    </row>
    <row r="9" spans="1:17" ht="28.5">
      <c r="A9" s="71" t="s">
        <v>1556</v>
      </c>
      <c r="B9" s="72" t="s">
        <v>1567</v>
      </c>
      <c r="C9" s="235" t="s">
        <v>2464</v>
      </c>
      <c r="D9" s="71" t="s">
        <v>1550</v>
      </c>
      <c r="E9" s="71">
        <v>0</v>
      </c>
      <c r="H9" s="68">
        <v>12</v>
      </c>
      <c r="I9" s="68"/>
      <c r="J9" s="68">
        <v>6</v>
      </c>
      <c r="K9" s="68"/>
      <c r="M9" s="70" t="str">
        <f>'6'!J40</f>
        <v>ТехноКИПнг(А)-FRHF 2×2×0,6</v>
      </c>
      <c r="N9" s="70">
        <f>'6'!K40</f>
        <v>0</v>
      </c>
      <c r="O9" s="70">
        <f>'6'!L40</f>
        <v>0</v>
      </c>
      <c r="P9" s="70">
        <f>'6'!M40</f>
        <v>0</v>
      </c>
      <c r="Q9" s="70">
        <f>'6'!N40</f>
        <v>15</v>
      </c>
    </row>
    <row r="10" spans="1:17" ht="28.5">
      <c r="A10" s="71" t="s">
        <v>1557</v>
      </c>
      <c r="B10" s="72" t="s">
        <v>1568</v>
      </c>
      <c r="C10" s="235" t="s">
        <v>1558</v>
      </c>
      <c r="D10" s="71" t="s">
        <v>1550</v>
      </c>
      <c r="E10" s="73">
        <f>H12</f>
        <v>16</v>
      </c>
      <c r="H10" s="68">
        <v>0</v>
      </c>
      <c r="I10" s="68">
        <v>0</v>
      </c>
      <c r="J10" s="68">
        <v>0</v>
      </c>
      <c r="K10" s="68"/>
      <c r="M10" s="70"/>
      <c r="N10" s="70"/>
      <c r="O10" s="70"/>
      <c r="P10" s="70"/>
      <c r="Q10" s="70"/>
    </row>
    <row r="11" spans="1:17" ht="42.75">
      <c r="A11" s="71" t="s">
        <v>1559</v>
      </c>
      <c r="B11" s="72" t="s">
        <v>1570</v>
      </c>
      <c r="C11" s="235" t="s">
        <v>1558</v>
      </c>
      <c r="D11" s="71" t="s">
        <v>1550</v>
      </c>
      <c r="E11" s="73">
        <f>I12</f>
        <v>0</v>
      </c>
      <c r="H11" s="68">
        <v>2</v>
      </c>
      <c r="I11" s="68"/>
      <c r="J11" s="68"/>
      <c r="K11" s="68"/>
      <c r="M11" s="70"/>
      <c r="N11" s="70"/>
      <c r="O11" s="70"/>
      <c r="P11" s="70"/>
      <c r="Q11" s="70"/>
    </row>
    <row r="12" spans="1:17" ht="28.5">
      <c r="A12" s="71" t="s">
        <v>1560</v>
      </c>
      <c r="B12" s="72" t="s">
        <v>1569</v>
      </c>
      <c r="C12" s="235" t="s">
        <v>1558</v>
      </c>
      <c r="D12" s="71" t="s">
        <v>1550</v>
      </c>
      <c r="E12" s="73">
        <f>J12</f>
        <v>6</v>
      </c>
      <c r="H12" s="87">
        <f>SUM(H8:H11)</f>
        <v>16</v>
      </c>
      <c r="I12" s="69">
        <f>SUM(I8:I11)</f>
        <v>0</v>
      </c>
      <c r="J12" s="69">
        <f t="shared" ref="J12:K12" si="1">SUM(J8:J11)</f>
        <v>6</v>
      </c>
      <c r="K12" s="69">
        <f t="shared" si="1"/>
        <v>0</v>
      </c>
      <c r="M12" s="70"/>
      <c r="N12" s="70"/>
      <c r="O12" s="70"/>
      <c r="P12" s="70"/>
      <c r="Q12" s="70"/>
    </row>
    <row r="13" spans="1:17">
      <c r="A13" s="71"/>
      <c r="B13" s="135" t="s">
        <v>1795</v>
      </c>
      <c r="C13" s="252" t="s">
        <v>1796</v>
      </c>
      <c r="D13" s="134" t="s">
        <v>1550</v>
      </c>
      <c r="E13" s="134">
        <f>H8</f>
        <v>2</v>
      </c>
      <c r="H13" s="136"/>
      <c r="I13" s="136"/>
      <c r="J13" s="136"/>
      <c r="K13" s="136"/>
    </row>
    <row r="14" spans="1:17">
      <c r="A14" s="71"/>
      <c r="B14" s="135" t="s">
        <v>1797</v>
      </c>
      <c r="C14" s="252" t="s">
        <v>1796</v>
      </c>
      <c r="D14" s="134" t="s">
        <v>1550</v>
      </c>
      <c r="E14" s="134">
        <f>SUM(J9:J10)</f>
        <v>6</v>
      </c>
      <c r="H14" s="136"/>
      <c r="I14" s="136"/>
      <c r="J14" s="136"/>
      <c r="K14" s="136"/>
    </row>
    <row r="15" spans="1:17">
      <c r="A15" s="71"/>
      <c r="B15" s="135" t="s">
        <v>1798</v>
      </c>
      <c r="C15" s="252" t="s">
        <v>1796</v>
      </c>
      <c r="D15" s="134" t="s">
        <v>1550</v>
      </c>
      <c r="E15" s="134">
        <f>H11</f>
        <v>2</v>
      </c>
      <c r="H15" s="136"/>
      <c r="I15" s="136"/>
      <c r="J15" s="136"/>
      <c r="K15" s="136"/>
    </row>
    <row r="16" spans="1:17" s="80" customFormat="1" ht="25.5">
      <c r="A16" s="77"/>
      <c r="B16" s="78" t="s">
        <v>1572</v>
      </c>
      <c r="C16" s="257" t="s">
        <v>2434</v>
      </c>
      <c r="D16" s="77"/>
      <c r="E16" s="91">
        <f>N7</f>
        <v>48</v>
      </c>
    </row>
    <row r="17" spans="1:17" s="80" customFormat="1" ht="60">
      <c r="A17" s="77"/>
      <c r="B17" s="77"/>
      <c r="C17" s="257" t="s">
        <v>2435</v>
      </c>
      <c r="D17" s="77"/>
      <c r="E17" s="92">
        <f>O7-E18-E19</f>
        <v>0</v>
      </c>
      <c r="F17" s="77"/>
      <c r="H17" s="360"/>
      <c r="M17" s="93" t="s">
        <v>1590</v>
      </c>
      <c r="N17" s="96" t="s">
        <v>1581</v>
      </c>
      <c r="O17" s="96" t="s">
        <v>1582</v>
      </c>
      <c r="P17" s="96" t="s">
        <v>1583</v>
      </c>
      <c r="Q17" s="96" t="s">
        <v>1584</v>
      </c>
    </row>
    <row r="18" spans="1:17" s="80" customFormat="1" ht="25.5">
      <c r="A18" s="77"/>
      <c r="B18" s="77"/>
      <c r="C18" s="257" t="s">
        <v>2436</v>
      </c>
      <c r="D18" s="77"/>
      <c r="E18" s="103">
        <f>$N$23*$O$23*$P$23+$Q$23*$O$23</f>
        <v>66</v>
      </c>
      <c r="H18" s="360"/>
      <c r="M18" s="93" t="s">
        <v>1589</v>
      </c>
      <c r="N18" s="93">
        <v>5</v>
      </c>
      <c r="O18" s="93">
        <v>14</v>
      </c>
      <c r="P18" s="93">
        <v>1</v>
      </c>
      <c r="Q18" s="93">
        <v>1</v>
      </c>
    </row>
    <row r="19" spans="1:17" s="80" customFormat="1" ht="25.5">
      <c r="A19" s="77"/>
      <c r="B19" s="77"/>
      <c r="C19" s="257" t="s">
        <v>2433</v>
      </c>
      <c r="D19" s="77"/>
      <c r="E19" s="103">
        <f>$N18*$O18*$P18+$Q18*$O18</f>
        <v>84</v>
      </c>
      <c r="H19" s="360"/>
      <c r="M19" s="93" t="s">
        <v>20</v>
      </c>
      <c r="N19" s="93">
        <v>5</v>
      </c>
      <c r="O19" s="93">
        <v>3</v>
      </c>
      <c r="P19" s="93">
        <v>1</v>
      </c>
      <c r="Q19" s="93">
        <v>1</v>
      </c>
    </row>
    <row r="20" spans="1:17" s="80" customFormat="1" ht="25.5">
      <c r="A20" s="77"/>
      <c r="B20" s="77"/>
      <c r="C20" s="257" t="s">
        <v>2437</v>
      </c>
      <c r="D20" s="77"/>
      <c r="E20" s="92">
        <f>P7</f>
        <v>583</v>
      </c>
      <c r="M20" s="93" t="s">
        <v>1080</v>
      </c>
      <c r="N20" s="93">
        <v>5</v>
      </c>
      <c r="O20" s="93"/>
      <c r="P20" s="93">
        <v>1</v>
      </c>
      <c r="Q20" s="93">
        <v>1</v>
      </c>
    </row>
    <row r="21" spans="1:17" s="80" customFormat="1" ht="25.5">
      <c r="A21" s="77"/>
      <c r="B21" s="77"/>
      <c r="C21" s="257" t="s">
        <v>2438</v>
      </c>
      <c r="D21" s="77"/>
      <c r="E21" s="92">
        <f>Q7</f>
        <v>224</v>
      </c>
      <c r="M21" s="95"/>
      <c r="N21" s="95"/>
      <c r="O21" s="95"/>
      <c r="P21" s="95"/>
      <c r="Q21" s="95"/>
    </row>
    <row r="22" spans="1:17" s="76" customFormat="1" ht="60">
      <c r="A22" s="74"/>
      <c r="B22" s="74" t="s">
        <v>1574</v>
      </c>
      <c r="C22" s="264" t="s">
        <v>2434</v>
      </c>
      <c r="D22" s="74"/>
      <c r="E22" s="91">
        <f>N8</f>
        <v>20</v>
      </c>
      <c r="M22" s="93" t="s">
        <v>1585</v>
      </c>
      <c r="N22" s="96" t="s">
        <v>1581</v>
      </c>
      <c r="O22" s="96" t="s">
        <v>1582</v>
      </c>
      <c r="P22" s="96" t="s">
        <v>1583</v>
      </c>
      <c r="Q22" s="96" t="s">
        <v>1584</v>
      </c>
    </row>
    <row r="23" spans="1:17" s="76" customFormat="1" ht="25.5">
      <c r="A23" s="74"/>
      <c r="B23" s="74"/>
      <c r="C23" s="264" t="s">
        <v>2435</v>
      </c>
      <c r="D23" s="74"/>
      <c r="E23" s="103">
        <f>O8-E24-E25</f>
        <v>16</v>
      </c>
      <c r="H23" s="361"/>
      <c r="M23" s="93" t="s">
        <v>1588</v>
      </c>
      <c r="N23" s="93">
        <v>5</v>
      </c>
      <c r="O23" s="93">
        <v>11</v>
      </c>
      <c r="P23" s="93">
        <v>1</v>
      </c>
      <c r="Q23" s="93">
        <v>1</v>
      </c>
    </row>
    <row r="24" spans="1:17" s="76" customFormat="1" ht="25.5">
      <c r="A24" s="74"/>
      <c r="B24" s="74"/>
      <c r="C24" s="264" t="s">
        <v>2436</v>
      </c>
      <c r="D24" s="74"/>
      <c r="E24" s="103">
        <f>N24*O24*P24+Q24*O24</f>
        <v>24</v>
      </c>
      <c r="H24" s="361"/>
      <c r="M24" s="93" t="s">
        <v>20</v>
      </c>
      <c r="N24" s="93">
        <v>5</v>
      </c>
      <c r="O24" s="93">
        <v>4</v>
      </c>
      <c r="P24" s="93">
        <v>1</v>
      </c>
      <c r="Q24" s="93">
        <v>1</v>
      </c>
    </row>
    <row r="25" spans="1:17" s="76" customFormat="1" ht="25.5">
      <c r="A25" s="74"/>
      <c r="B25" s="74"/>
      <c r="C25" s="264" t="s">
        <v>2433</v>
      </c>
      <c r="D25" s="74"/>
      <c r="E25" s="103">
        <f>$N$19*$O$19*$P$19+$Q$19*$O$19</f>
        <v>18</v>
      </c>
      <c r="H25" s="361"/>
      <c r="M25" s="93" t="s">
        <v>1080</v>
      </c>
      <c r="N25" s="93">
        <v>5</v>
      </c>
      <c r="O25" s="93">
        <v>0</v>
      </c>
      <c r="P25" s="93">
        <v>1</v>
      </c>
      <c r="Q25" s="93">
        <v>1</v>
      </c>
    </row>
    <row r="26" spans="1:17" s="76" customFormat="1" ht="25.5">
      <c r="A26" s="74"/>
      <c r="B26" s="74"/>
      <c r="C26" s="264" t="s">
        <v>2437</v>
      </c>
      <c r="D26" s="74"/>
      <c r="E26" s="92">
        <f>P8</f>
        <v>213</v>
      </c>
    </row>
    <row r="27" spans="1:17" s="76" customFormat="1" ht="25.5">
      <c r="A27" s="74"/>
      <c r="B27" s="74"/>
      <c r="C27" s="264" t="s">
        <v>2438</v>
      </c>
      <c r="D27" s="74"/>
      <c r="E27" s="92">
        <f>Q8</f>
        <v>109</v>
      </c>
    </row>
    <row r="28" spans="1:17" s="86" customFormat="1" ht="25.5">
      <c r="A28" s="84"/>
      <c r="B28" s="84" t="s">
        <v>1596</v>
      </c>
      <c r="C28" s="242" t="s">
        <v>2437</v>
      </c>
      <c r="D28" s="84"/>
      <c r="E28" s="92">
        <f>P9</f>
        <v>0</v>
      </c>
    </row>
    <row r="29" spans="1:17" s="86" customFormat="1" ht="25.5">
      <c r="A29" s="84"/>
      <c r="B29" s="84"/>
      <c r="C29" s="242" t="s">
        <v>2438</v>
      </c>
      <c r="D29" s="84"/>
      <c r="E29" s="92">
        <f>Q9</f>
        <v>15</v>
      </c>
    </row>
    <row r="30" spans="1:17">
      <c r="A30" s="70"/>
      <c r="B30" s="110" t="s">
        <v>1592</v>
      </c>
      <c r="C30" s="149" t="s">
        <v>2466</v>
      </c>
      <c r="D30" s="70" t="s">
        <v>1550</v>
      </c>
      <c r="E30" s="70">
        <f>спецификация!H443</f>
        <v>10</v>
      </c>
    </row>
    <row r="31" spans="1:17">
      <c r="A31" s="70"/>
      <c r="B31" s="191" t="s">
        <v>1578</v>
      </c>
      <c r="C31" s="149" t="s">
        <v>2467</v>
      </c>
      <c r="D31" s="70" t="s">
        <v>1077</v>
      </c>
      <c r="E31" s="93">
        <f>спецификация!H446</f>
        <v>60</v>
      </c>
    </row>
    <row r="32" spans="1:17">
      <c r="A32" s="70"/>
      <c r="B32" s="70" t="s">
        <v>1579</v>
      </c>
      <c r="C32" s="152" t="s">
        <v>2466</v>
      </c>
      <c r="D32" s="70" t="s">
        <v>1550</v>
      </c>
      <c r="E32" s="70">
        <f>спецификация!H448</f>
        <v>24</v>
      </c>
    </row>
    <row r="33" spans="1:6">
      <c r="A33" s="70"/>
      <c r="B33" s="93" t="s">
        <v>1580</v>
      </c>
      <c r="C33" s="152" t="s">
        <v>2466</v>
      </c>
      <c r="D33" s="70" t="s">
        <v>1550</v>
      </c>
      <c r="E33" s="70">
        <f>спецификация!H456</f>
        <v>8</v>
      </c>
    </row>
    <row r="34" spans="1:6">
      <c r="A34" s="70"/>
      <c r="B34" s="107" t="s">
        <v>1591</v>
      </c>
      <c r="C34" s="149" t="s">
        <v>2468</v>
      </c>
      <c r="D34" s="106" t="s">
        <v>1550</v>
      </c>
      <c r="E34" s="70">
        <v>6</v>
      </c>
    </row>
    <row r="35" spans="1:6">
      <c r="B35" s="126" t="s">
        <v>1788</v>
      </c>
      <c r="C35" s="272" t="s">
        <v>1789</v>
      </c>
      <c r="D35" s="127" t="s">
        <v>1077</v>
      </c>
      <c r="E35" s="127">
        <f>спецификация!H458</f>
        <v>3</v>
      </c>
      <c r="F35" s="128"/>
    </row>
    <row r="36" spans="1:6" ht="43.5">
      <c r="B36" s="129" t="s">
        <v>1790</v>
      </c>
      <c r="C36" s="154" t="s">
        <v>1791</v>
      </c>
      <c r="D36" s="127" t="s">
        <v>1550</v>
      </c>
      <c r="E36" s="127">
        <f>E34</f>
        <v>6</v>
      </c>
      <c r="F36" s="130" t="s">
        <v>1792</v>
      </c>
    </row>
    <row r="37" spans="1:6">
      <c r="B37" s="131" t="s">
        <v>1793</v>
      </c>
      <c r="C37" s="272" t="s">
        <v>1791</v>
      </c>
      <c r="D37" s="127" t="s">
        <v>1550</v>
      </c>
      <c r="E37" s="127">
        <f>спецификация!H459</f>
        <v>10</v>
      </c>
      <c r="F37" s="128"/>
    </row>
    <row r="38" spans="1:6">
      <c r="B38" s="131" t="s">
        <v>1794</v>
      </c>
      <c r="C38" s="272"/>
      <c r="D38" s="127" t="s">
        <v>1550</v>
      </c>
      <c r="E38" s="127">
        <f>'6'!B52</f>
        <v>149</v>
      </c>
      <c r="F38" s="128"/>
    </row>
  </sheetData>
  <mergeCells count="2">
    <mergeCell ref="H17:H19"/>
    <mergeCell ref="H23:H25"/>
  </mergeCells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>
  <dimension ref="A1:Q38"/>
  <sheetViews>
    <sheetView topLeftCell="A5" zoomScale="70" zoomScaleNormal="70" workbookViewId="0">
      <selection activeCell="A38" sqref="A38:F38"/>
    </sheetView>
  </sheetViews>
  <sheetFormatPr defaultRowHeight="15"/>
  <cols>
    <col min="1" max="1" width="5" style="41" bestFit="1" customWidth="1"/>
    <col min="2" max="2" width="49.7109375" style="41" customWidth="1"/>
    <col min="3" max="3" width="35" style="234" customWidth="1"/>
    <col min="4" max="5" width="8.28515625" style="41" customWidth="1"/>
    <col min="6" max="12" width="9.140625" style="41"/>
    <col min="13" max="13" width="25" style="41" customWidth="1"/>
    <col min="14" max="16384" width="9.140625" style="41"/>
  </cols>
  <sheetData>
    <row r="1" spans="1:17">
      <c r="A1" s="70"/>
      <c r="B1" s="70"/>
      <c r="C1" s="149"/>
      <c r="D1" s="70"/>
      <c r="E1" s="70"/>
    </row>
    <row r="2" spans="1:17" ht="28.5">
      <c r="A2" s="71" t="s">
        <v>1548</v>
      </c>
      <c r="B2" s="72" t="s">
        <v>1549</v>
      </c>
      <c r="C2" s="235" t="s">
        <v>2464</v>
      </c>
      <c r="D2" s="71" t="s">
        <v>1550</v>
      </c>
      <c r="E2" s="71">
        <v>2</v>
      </c>
      <c r="G2" s="179" t="s">
        <v>2118</v>
      </c>
      <c r="H2" s="179" t="s">
        <v>2119</v>
      </c>
      <c r="I2" s="179" t="s">
        <v>2120</v>
      </c>
      <c r="J2" s="180" t="s">
        <v>2121</v>
      </c>
      <c r="K2" s="180" t="s">
        <v>2122</v>
      </c>
    </row>
    <row r="3" spans="1:17" ht="28.5">
      <c r="A3" s="71" t="s">
        <v>1551</v>
      </c>
      <c r="B3" s="72" t="s">
        <v>1564</v>
      </c>
      <c r="C3" s="235" t="s">
        <v>2464</v>
      </c>
      <c r="D3" s="71" t="s">
        <v>1550</v>
      </c>
      <c r="E3" s="73">
        <f>G5</f>
        <v>6</v>
      </c>
      <c r="G3" s="179">
        <v>6</v>
      </c>
      <c r="H3" s="179">
        <v>6</v>
      </c>
      <c r="I3" s="180">
        <v>4</v>
      </c>
      <c r="J3" s="180">
        <v>4</v>
      </c>
      <c r="K3" s="180">
        <v>2</v>
      </c>
    </row>
    <row r="4" spans="1:17" ht="28.5">
      <c r="A4" s="71" t="s">
        <v>1552</v>
      </c>
      <c r="B4" s="72" t="s">
        <v>1786</v>
      </c>
      <c r="C4" s="235" t="s">
        <v>2465</v>
      </c>
      <c r="D4" s="71" t="s">
        <v>1550</v>
      </c>
      <c r="E4" s="73">
        <f>H5</f>
        <v>6</v>
      </c>
      <c r="G4" s="179"/>
      <c r="H4" s="179"/>
      <c r="I4" s="180"/>
      <c r="J4" s="180"/>
      <c r="K4" s="180"/>
    </row>
    <row r="5" spans="1:17" ht="28.5">
      <c r="A5" s="71" t="s">
        <v>1553</v>
      </c>
      <c r="B5" s="72" t="s">
        <v>1565</v>
      </c>
      <c r="C5" s="235" t="s">
        <v>1558</v>
      </c>
      <c r="D5" s="71" t="s">
        <v>1550</v>
      </c>
      <c r="E5" s="73">
        <f>I5</f>
        <v>4</v>
      </c>
      <c r="G5" s="181">
        <f>SUM(G3:G4)</f>
        <v>6</v>
      </c>
      <c r="H5" s="181">
        <f t="shared" ref="H5:K5" si="0">SUM(H3:H4)</f>
        <v>6</v>
      </c>
      <c r="I5" s="181">
        <f t="shared" si="0"/>
        <v>4</v>
      </c>
      <c r="J5" s="181">
        <f t="shared" si="0"/>
        <v>4</v>
      </c>
      <c r="K5" s="181">
        <f t="shared" si="0"/>
        <v>2</v>
      </c>
      <c r="M5" s="70"/>
      <c r="N5" s="2"/>
      <c r="O5" s="85"/>
      <c r="P5" s="88"/>
      <c r="Q5" s="89"/>
    </row>
    <row r="6" spans="1:17" ht="38.25">
      <c r="A6" s="71"/>
      <c r="B6" s="1" t="s">
        <v>2123</v>
      </c>
      <c r="C6" s="246" t="s">
        <v>2124</v>
      </c>
      <c r="D6" s="71" t="s">
        <v>1550</v>
      </c>
      <c r="E6" s="73">
        <f>E2+E3</f>
        <v>8</v>
      </c>
      <c r="G6" s="182"/>
      <c r="H6" s="181"/>
      <c r="I6" s="181"/>
      <c r="J6" s="181"/>
      <c r="K6" s="181"/>
      <c r="M6" s="70"/>
      <c r="N6" s="2" t="s">
        <v>1085</v>
      </c>
      <c r="O6" s="85" t="s">
        <v>11</v>
      </c>
      <c r="P6" s="88" t="s">
        <v>150</v>
      </c>
      <c r="Q6" s="89" t="s">
        <v>1084</v>
      </c>
    </row>
    <row r="7" spans="1:17" ht="28.5">
      <c r="A7" s="71" t="s">
        <v>1554</v>
      </c>
      <c r="B7" s="72" t="s">
        <v>1566</v>
      </c>
      <c r="C7" s="235" t="s">
        <v>1558</v>
      </c>
      <c r="D7" s="71" t="s">
        <v>1550</v>
      </c>
      <c r="E7" s="73">
        <f>J5</f>
        <v>4</v>
      </c>
      <c r="H7" s="68" t="s">
        <v>1561</v>
      </c>
      <c r="I7" s="68" t="s">
        <v>1571</v>
      </c>
      <c r="J7" s="68" t="s">
        <v>1562</v>
      </c>
      <c r="K7" s="68" t="s">
        <v>1563</v>
      </c>
      <c r="M7" s="70" t="str">
        <f>'7'!J38</f>
        <v>BC5E-4-LSHF</v>
      </c>
      <c r="N7" s="70">
        <f>'7'!K38</f>
        <v>48</v>
      </c>
      <c r="O7" s="70">
        <f>'7'!L38</f>
        <v>150</v>
      </c>
      <c r="P7" s="70">
        <f>'7'!M38</f>
        <v>583</v>
      </c>
      <c r="Q7" s="70">
        <f>'7'!N38</f>
        <v>224</v>
      </c>
    </row>
    <row r="8" spans="1:17" ht="28.5">
      <c r="A8" s="71" t="s">
        <v>1555</v>
      </c>
      <c r="B8" s="72" t="s">
        <v>1799</v>
      </c>
      <c r="C8" s="235" t="s">
        <v>1558</v>
      </c>
      <c r="D8" s="71" t="s">
        <v>1550</v>
      </c>
      <c r="E8" s="73">
        <f>K5</f>
        <v>2</v>
      </c>
      <c r="H8" s="68">
        <v>2</v>
      </c>
      <c r="I8" s="68"/>
      <c r="J8" s="68"/>
      <c r="K8" s="68"/>
      <c r="M8" s="70" t="str">
        <f>'7'!J39</f>
        <v>КПСнг(А)-FRHF 1х2х0,75</v>
      </c>
      <c r="N8" s="70">
        <f>'7'!K39</f>
        <v>20</v>
      </c>
      <c r="O8" s="70">
        <f>'7'!L39</f>
        <v>58</v>
      </c>
      <c r="P8" s="70">
        <f>'7'!M39</f>
        <v>213</v>
      </c>
      <c r="Q8" s="70">
        <f>'7'!N39</f>
        <v>109</v>
      </c>
    </row>
    <row r="9" spans="1:17" ht="28.5">
      <c r="A9" s="71" t="s">
        <v>1556</v>
      </c>
      <c r="B9" s="72" t="s">
        <v>1567</v>
      </c>
      <c r="C9" s="235" t="s">
        <v>2464</v>
      </c>
      <c r="D9" s="71" t="s">
        <v>1550</v>
      </c>
      <c r="E9" s="71">
        <v>0</v>
      </c>
      <c r="H9" s="68">
        <v>12</v>
      </c>
      <c r="I9" s="68"/>
      <c r="J9" s="68">
        <v>6</v>
      </c>
      <c r="K9" s="68"/>
      <c r="M9" s="70" t="str">
        <f>'7'!J40</f>
        <v>ТехноКИПнг(А)-FRHF 2×2×0,6</v>
      </c>
      <c r="N9" s="70">
        <f>'7'!K40</f>
        <v>0</v>
      </c>
      <c r="O9" s="70">
        <f>'7'!L40</f>
        <v>0</v>
      </c>
      <c r="P9" s="70">
        <f>'7'!M40</f>
        <v>0</v>
      </c>
      <c r="Q9" s="70">
        <f>'7'!N40</f>
        <v>15</v>
      </c>
    </row>
    <row r="10" spans="1:17" ht="28.5">
      <c r="A10" s="71" t="s">
        <v>1557</v>
      </c>
      <c r="B10" s="72" t="s">
        <v>1568</v>
      </c>
      <c r="C10" s="235" t="s">
        <v>1558</v>
      </c>
      <c r="D10" s="71" t="s">
        <v>1550</v>
      </c>
      <c r="E10" s="73">
        <f>H12</f>
        <v>16</v>
      </c>
      <c r="H10" s="68">
        <v>0</v>
      </c>
      <c r="I10" s="68">
        <v>0</v>
      </c>
      <c r="J10" s="68">
        <v>0</v>
      </c>
      <c r="K10" s="68"/>
      <c r="M10" s="70"/>
      <c r="N10" s="70"/>
      <c r="O10" s="70"/>
      <c r="P10" s="70"/>
      <c r="Q10" s="70"/>
    </row>
    <row r="11" spans="1:17" ht="42.75">
      <c r="A11" s="71" t="s">
        <v>1559</v>
      </c>
      <c r="B11" s="72" t="s">
        <v>1570</v>
      </c>
      <c r="C11" s="235" t="s">
        <v>1558</v>
      </c>
      <c r="D11" s="71" t="s">
        <v>1550</v>
      </c>
      <c r="E11" s="73">
        <f>I12</f>
        <v>0</v>
      </c>
      <c r="H11" s="68">
        <v>2</v>
      </c>
      <c r="I11" s="68"/>
      <c r="J11" s="68"/>
      <c r="K11" s="68"/>
      <c r="M11" s="70"/>
      <c r="N11" s="70"/>
      <c r="O11" s="70"/>
      <c r="P11" s="70"/>
      <c r="Q11" s="70"/>
    </row>
    <row r="12" spans="1:17" ht="28.5">
      <c r="A12" s="71" t="s">
        <v>1560</v>
      </c>
      <c r="B12" s="72" t="s">
        <v>1569</v>
      </c>
      <c r="C12" s="235" t="s">
        <v>1558</v>
      </c>
      <c r="D12" s="71" t="s">
        <v>1550</v>
      </c>
      <c r="E12" s="73">
        <f>J12</f>
        <v>6</v>
      </c>
      <c r="H12" s="87">
        <f>SUM(H8:H11)</f>
        <v>16</v>
      </c>
      <c r="I12" s="69">
        <f>SUM(I8:I11)</f>
        <v>0</v>
      </c>
      <c r="J12" s="69">
        <f t="shared" ref="J12:K12" si="1">SUM(J8:J11)</f>
        <v>6</v>
      </c>
      <c r="K12" s="69">
        <f t="shared" si="1"/>
        <v>0</v>
      </c>
      <c r="M12" s="70"/>
      <c r="N12" s="70"/>
      <c r="O12" s="70"/>
      <c r="P12" s="70"/>
      <c r="Q12" s="70"/>
    </row>
    <row r="13" spans="1:17">
      <c r="A13" s="71"/>
      <c r="B13" s="135" t="s">
        <v>1795</v>
      </c>
      <c r="C13" s="252" t="s">
        <v>1796</v>
      </c>
      <c r="D13" s="134" t="s">
        <v>1550</v>
      </c>
      <c r="E13" s="134">
        <f>H8</f>
        <v>2</v>
      </c>
      <c r="H13" s="136"/>
      <c r="I13" s="136"/>
      <c r="J13" s="136"/>
      <c r="K13" s="136"/>
    </row>
    <row r="14" spans="1:17">
      <c r="A14" s="71"/>
      <c r="B14" s="135" t="s">
        <v>1797</v>
      </c>
      <c r="C14" s="252" t="s">
        <v>1796</v>
      </c>
      <c r="D14" s="134" t="s">
        <v>1550</v>
      </c>
      <c r="E14" s="134">
        <f>SUM(J9:J10)</f>
        <v>6</v>
      </c>
      <c r="H14" s="136"/>
      <c r="I14" s="136"/>
      <c r="J14" s="136"/>
      <c r="K14" s="136"/>
    </row>
    <row r="15" spans="1:17">
      <c r="A15" s="71"/>
      <c r="B15" s="135" t="s">
        <v>1798</v>
      </c>
      <c r="C15" s="252" t="s">
        <v>1796</v>
      </c>
      <c r="D15" s="134" t="s">
        <v>1550</v>
      </c>
      <c r="E15" s="134">
        <f>H11</f>
        <v>2</v>
      </c>
      <c r="H15" s="136"/>
      <c r="I15" s="136"/>
      <c r="J15" s="136"/>
      <c r="K15" s="136"/>
    </row>
    <row r="16" spans="1:17" s="80" customFormat="1" ht="25.5">
      <c r="A16" s="77"/>
      <c r="B16" s="78" t="s">
        <v>1572</v>
      </c>
      <c r="C16" s="257" t="s">
        <v>2434</v>
      </c>
      <c r="D16" s="77"/>
      <c r="E16" s="91">
        <f>N7</f>
        <v>48</v>
      </c>
    </row>
    <row r="17" spans="1:17" s="80" customFormat="1" ht="60">
      <c r="A17" s="77"/>
      <c r="B17" s="77"/>
      <c r="C17" s="257" t="s">
        <v>2435</v>
      </c>
      <c r="D17" s="77"/>
      <c r="E17" s="92">
        <f>O7-E18-E19</f>
        <v>0</v>
      </c>
      <c r="F17" s="77"/>
      <c r="H17" s="360"/>
      <c r="M17" s="93" t="s">
        <v>1590</v>
      </c>
      <c r="N17" s="96" t="s">
        <v>1581</v>
      </c>
      <c r="O17" s="96" t="s">
        <v>1582</v>
      </c>
      <c r="P17" s="96" t="s">
        <v>1583</v>
      </c>
      <c r="Q17" s="96" t="s">
        <v>1584</v>
      </c>
    </row>
    <row r="18" spans="1:17" s="80" customFormat="1" ht="25.5">
      <c r="A18" s="77"/>
      <c r="B18" s="77"/>
      <c r="C18" s="257" t="s">
        <v>2436</v>
      </c>
      <c r="D18" s="77"/>
      <c r="E18" s="103">
        <f>$N$23*$O$23*$P$23+$Q$23*$O$23</f>
        <v>66</v>
      </c>
      <c r="H18" s="360"/>
      <c r="M18" s="93" t="s">
        <v>1589</v>
      </c>
      <c r="N18" s="93">
        <v>5</v>
      </c>
      <c r="O18" s="93">
        <v>14</v>
      </c>
      <c r="P18" s="93">
        <v>1</v>
      </c>
      <c r="Q18" s="93">
        <v>1</v>
      </c>
    </row>
    <row r="19" spans="1:17" s="80" customFormat="1" ht="25.5">
      <c r="A19" s="77"/>
      <c r="B19" s="77"/>
      <c r="C19" s="257" t="s">
        <v>2433</v>
      </c>
      <c r="D19" s="77"/>
      <c r="E19" s="103">
        <f>$N18*$O18*$P18+$Q18*$O18</f>
        <v>84</v>
      </c>
      <c r="H19" s="360"/>
      <c r="M19" s="93" t="s">
        <v>20</v>
      </c>
      <c r="N19" s="93">
        <v>5</v>
      </c>
      <c r="O19" s="93">
        <v>3</v>
      </c>
      <c r="P19" s="93">
        <v>1</v>
      </c>
      <c r="Q19" s="93">
        <v>1</v>
      </c>
    </row>
    <row r="20" spans="1:17" s="80" customFormat="1" ht="25.5">
      <c r="A20" s="77"/>
      <c r="B20" s="77"/>
      <c r="C20" s="257" t="s">
        <v>2437</v>
      </c>
      <c r="D20" s="77"/>
      <c r="E20" s="92">
        <f>P7</f>
        <v>583</v>
      </c>
      <c r="M20" s="93" t="s">
        <v>1080</v>
      </c>
      <c r="N20" s="93">
        <v>5</v>
      </c>
      <c r="O20" s="93"/>
      <c r="P20" s="93">
        <v>1</v>
      </c>
      <c r="Q20" s="93">
        <v>1</v>
      </c>
    </row>
    <row r="21" spans="1:17" s="80" customFormat="1" ht="25.5">
      <c r="A21" s="77"/>
      <c r="B21" s="77"/>
      <c r="C21" s="257" t="s">
        <v>2438</v>
      </c>
      <c r="D21" s="77"/>
      <c r="E21" s="92">
        <f>Q7</f>
        <v>224</v>
      </c>
      <c r="M21" s="95"/>
      <c r="N21" s="95"/>
      <c r="O21" s="95"/>
      <c r="P21" s="95"/>
      <c r="Q21" s="95"/>
    </row>
    <row r="22" spans="1:17" s="76" customFormat="1" ht="60">
      <c r="A22" s="74"/>
      <c r="B22" s="74" t="s">
        <v>1574</v>
      </c>
      <c r="C22" s="264" t="s">
        <v>2434</v>
      </c>
      <c r="D22" s="74"/>
      <c r="E22" s="91">
        <f>N8</f>
        <v>20</v>
      </c>
      <c r="M22" s="93" t="s">
        <v>1585</v>
      </c>
      <c r="N22" s="96" t="s">
        <v>1581</v>
      </c>
      <c r="O22" s="96" t="s">
        <v>1582</v>
      </c>
      <c r="P22" s="96" t="s">
        <v>1583</v>
      </c>
      <c r="Q22" s="96" t="s">
        <v>1584</v>
      </c>
    </row>
    <row r="23" spans="1:17" s="76" customFormat="1" ht="25.5">
      <c r="A23" s="74"/>
      <c r="B23" s="74"/>
      <c r="C23" s="264" t="s">
        <v>2435</v>
      </c>
      <c r="D23" s="74"/>
      <c r="E23" s="103">
        <f>O8-E24-E25</f>
        <v>16</v>
      </c>
      <c r="H23" s="361"/>
      <c r="M23" s="93" t="s">
        <v>1588</v>
      </c>
      <c r="N23" s="93">
        <v>5</v>
      </c>
      <c r="O23" s="93">
        <v>11</v>
      </c>
      <c r="P23" s="93">
        <v>1</v>
      </c>
      <c r="Q23" s="93">
        <v>1</v>
      </c>
    </row>
    <row r="24" spans="1:17" s="76" customFormat="1" ht="25.5">
      <c r="A24" s="74"/>
      <c r="B24" s="74"/>
      <c r="C24" s="264" t="s">
        <v>2436</v>
      </c>
      <c r="D24" s="74"/>
      <c r="E24" s="103">
        <f>N24*O24*P24+Q24*O24</f>
        <v>24</v>
      </c>
      <c r="H24" s="361"/>
      <c r="M24" s="93" t="s">
        <v>20</v>
      </c>
      <c r="N24" s="93">
        <v>5</v>
      </c>
      <c r="O24" s="93">
        <v>4</v>
      </c>
      <c r="P24" s="93">
        <v>1</v>
      </c>
      <c r="Q24" s="93">
        <v>1</v>
      </c>
    </row>
    <row r="25" spans="1:17" s="76" customFormat="1" ht="25.5">
      <c r="A25" s="74"/>
      <c r="B25" s="74"/>
      <c r="C25" s="264" t="s">
        <v>2433</v>
      </c>
      <c r="D25" s="74"/>
      <c r="E25" s="103">
        <f>$N$19*$O$19*$P$19+$Q$19*$O$19</f>
        <v>18</v>
      </c>
      <c r="H25" s="361"/>
      <c r="M25" s="93" t="s">
        <v>1080</v>
      </c>
      <c r="N25" s="93">
        <v>5</v>
      </c>
      <c r="O25" s="93">
        <v>0</v>
      </c>
      <c r="P25" s="93">
        <v>1</v>
      </c>
      <c r="Q25" s="93">
        <v>1</v>
      </c>
    </row>
    <row r="26" spans="1:17" s="76" customFormat="1" ht="25.5">
      <c r="A26" s="74"/>
      <c r="B26" s="74"/>
      <c r="C26" s="264" t="s">
        <v>2437</v>
      </c>
      <c r="D26" s="74"/>
      <c r="E26" s="92">
        <f>P8</f>
        <v>213</v>
      </c>
    </row>
    <row r="27" spans="1:17" s="76" customFormat="1" ht="25.5">
      <c r="A27" s="74"/>
      <c r="B27" s="74"/>
      <c r="C27" s="264" t="s">
        <v>2438</v>
      </c>
      <c r="D27" s="74"/>
      <c r="E27" s="92">
        <f>Q8</f>
        <v>109</v>
      </c>
    </row>
    <row r="28" spans="1:17" s="86" customFormat="1" ht="25.5">
      <c r="A28" s="84"/>
      <c r="B28" s="84" t="s">
        <v>1596</v>
      </c>
      <c r="C28" s="242" t="s">
        <v>2437</v>
      </c>
      <c r="D28" s="84"/>
      <c r="E28" s="92">
        <f>P9</f>
        <v>0</v>
      </c>
    </row>
    <row r="29" spans="1:17" s="86" customFormat="1" ht="25.5">
      <c r="A29" s="84"/>
      <c r="B29" s="84"/>
      <c r="C29" s="242" t="s">
        <v>2438</v>
      </c>
      <c r="D29" s="84"/>
      <c r="E29" s="92">
        <f>Q9</f>
        <v>15</v>
      </c>
    </row>
    <row r="30" spans="1:17">
      <c r="A30" s="70"/>
      <c r="B30" s="110" t="s">
        <v>1592</v>
      </c>
      <c r="C30" s="149" t="s">
        <v>2466</v>
      </c>
      <c r="D30" s="70" t="s">
        <v>1550</v>
      </c>
      <c r="E30" s="70">
        <f>спецификация!H491</f>
        <v>10</v>
      </c>
    </row>
    <row r="31" spans="1:17">
      <c r="A31" s="70"/>
      <c r="B31" s="191" t="s">
        <v>1578</v>
      </c>
      <c r="C31" s="149" t="s">
        <v>2467</v>
      </c>
      <c r="D31" s="70" t="s">
        <v>1077</v>
      </c>
      <c r="E31" s="93">
        <f>спецификация!H494</f>
        <v>60</v>
      </c>
    </row>
    <row r="32" spans="1:17">
      <c r="A32" s="70"/>
      <c r="B32" s="70" t="s">
        <v>1579</v>
      </c>
      <c r="C32" s="152" t="s">
        <v>2466</v>
      </c>
      <c r="D32" s="70" t="s">
        <v>1550</v>
      </c>
      <c r="E32" s="70">
        <f>спецификация!H496</f>
        <v>24</v>
      </c>
    </row>
    <row r="33" spans="1:6">
      <c r="A33" s="70"/>
      <c r="B33" s="93" t="s">
        <v>1580</v>
      </c>
      <c r="C33" s="152" t="s">
        <v>2466</v>
      </c>
      <c r="D33" s="70" t="s">
        <v>1550</v>
      </c>
      <c r="E33" s="70">
        <f>спецификация!H504</f>
        <v>8</v>
      </c>
    </row>
    <row r="34" spans="1:6">
      <c r="A34" s="70"/>
      <c r="B34" s="107" t="s">
        <v>1591</v>
      </c>
      <c r="C34" s="149" t="s">
        <v>2468</v>
      </c>
      <c r="D34" s="106" t="s">
        <v>1550</v>
      </c>
      <c r="E34" s="70">
        <v>6</v>
      </c>
    </row>
    <row r="35" spans="1:6">
      <c r="B35" s="126" t="s">
        <v>1788</v>
      </c>
      <c r="C35" s="272" t="s">
        <v>1789</v>
      </c>
      <c r="D35" s="127" t="s">
        <v>1077</v>
      </c>
      <c r="E35" s="127">
        <f>спецификация!H506</f>
        <v>3</v>
      </c>
      <c r="F35" s="128"/>
    </row>
    <row r="36" spans="1:6" ht="43.5">
      <c r="B36" s="129" t="s">
        <v>1790</v>
      </c>
      <c r="C36" s="154" t="s">
        <v>1791</v>
      </c>
      <c r="D36" s="127" t="s">
        <v>1550</v>
      </c>
      <c r="E36" s="127">
        <f>E34</f>
        <v>6</v>
      </c>
      <c r="F36" s="130" t="s">
        <v>1792</v>
      </c>
    </row>
    <row r="37" spans="1:6">
      <c r="B37" s="131" t="s">
        <v>1793</v>
      </c>
      <c r="C37" s="272" t="s">
        <v>1791</v>
      </c>
      <c r="D37" s="127" t="s">
        <v>1550</v>
      </c>
      <c r="E37" s="127">
        <f>спецификация!H507</f>
        <v>10</v>
      </c>
      <c r="F37" s="128"/>
    </row>
    <row r="38" spans="1:6">
      <c r="B38" s="131" t="s">
        <v>1794</v>
      </c>
      <c r="C38" s="272"/>
      <c r="D38" s="127" t="s">
        <v>1550</v>
      </c>
      <c r="E38" s="127">
        <f>'7'!B52</f>
        <v>153</v>
      </c>
      <c r="F38" s="128"/>
    </row>
  </sheetData>
  <mergeCells count="2">
    <mergeCell ref="H17:H19"/>
    <mergeCell ref="H23:H25"/>
  </mergeCells>
  <pageMargins left="0.7" right="0.7" top="0.75" bottom="0.75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>
  <dimension ref="A1:Q38"/>
  <sheetViews>
    <sheetView topLeftCell="A5" zoomScale="70" zoomScaleNormal="70" workbookViewId="0">
      <selection activeCell="A38" sqref="A38:F38"/>
    </sheetView>
  </sheetViews>
  <sheetFormatPr defaultRowHeight="15"/>
  <cols>
    <col min="1" max="1" width="5" style="41" bestFit="1" customWidth="1"/>
    <col min="2" max="2" width="49.7109375" style="41" customWidth="1"/>
    <col min="3" max="3" width="35" style="234" customWidth="1"/>
    <col min="4" max="5" width="8.28515625" style="41" customWidth="1"/>
    <col min="6" max="12" width="9.140625" style="41"/>
    <col min="13" max="13" width="25" style="41" customWidth="1"/>
    <col min="14" max="16384" width="9.140625" style="41"/>
  </cols>
  <sheetData>
    <row r="1" spans="1:17">
      <c r="A1" s="70"/>
      <c r="B1" s="70"/>
      <c r="C1" s="149"/>
      <c r="D1" s="70"/>
      <c r="E1" s="70"/>
    </row>
    <row r="2" spans="1:17" ht="28.5">
      <c r="A2" s="71" t="s">
        <v>1548</v>
      </c>
      <c r="B2" s="72" t="s">
        <v>1549</v>
      </c>
      <c r="C2" s="235" t="s">
        <v>2464</v>
      </c>
      <c r="D2" s="71" t="s">
        <v>1550</v>
      </c>
      <c r="E2" s="71">
        <v>2</v>
      </c>
      <c r="G2" s="179" t="s">
        <v>2118</v>
      </c>
      <c r="H2" s="179" t="s">
        <v>2119</v>
      </c>
      <c r="I2" s="179" t="s">
        <v>2120</v>
      </c>
      <c r="J2" s="180" t="s">
        <v>2121</v>
      </c>
      <c r="K2" s="180" t="s">
        <v>2122</v>
      </c>
    </row>
    <row r="3" spans="1:17" ht="28.5">
      <c r="A3" s="71" t="s">
        <v>1551</v>
      </c>
      <c r="B3" s="72" t="s">
        <v>1564</v>
      </c>
      <c r="C3" s="235" t="s">
        <v>2464</v>
      </c>
      <c r="D3" s="71" t="s">
        <v>1550</v>
      </c>
      <c r="E3" s="73">
        <f>G5</f>
        <v>6</v>
      </c>
      <c r="G3" s="179">
        <v>6</v>
      </c>
      <c r="H3" s="179">
        <v>6</v>
      </c>
      <c r="I3" s="180">
        <v>4</v>
      </c>
      <c r="J3" s="180">
        <v>4</v>
      </c>
      <c r="K3" s="180">
        <v>2</v>
      </c>
    </row>
    <row r="4" spans="1:17" ht="28.5">
      <c r="A4" s="71" t="s">
        <v>1552</v>
      </c>
      <c r="B4" s="72" t="s">
        <v>1786</v>
      </c>
      <c r="C4" s="235" t="s">
        <v>2465</v>
      </c>
      <c r="D4" s="71" t="s">
        <v>1550</v>
      </c>
      <c r="E4" s="73">
        <f>H5</f>
        <v>6</v>
      </c>
      <c r="G4" s="179"/>
      <c r="H4" s="179"/>
      <c r="I4" s="180"/>
      <c r="J4" s="180"/>
      <c r="K4" s="180"/>
    </row>
    <row r="5" spans="1:17" ht="28.5">
      <c r="A5" s="71" t="s">
        <v>1553</v>
      </c>
      <c r="B5" s="72" t="s">
        <v>1565</v>
      </c>
      <c r="C5" s="235" t="s">
        <v>1558</v>
      </c>
      <c r="D5" s="71" t="s">
        <v>1550</v>
      </c>
      <c r="E5" s="73">
        <f>I5</f>
        <v>4</v>
      </c>
      <c r="G5" s="181">
        <f>SUM(G3:G4)</f>
        <v>6</v>
      </c>
      <c r="H5" s="181">
        <f t="shared" ref="H5:K5" si="0">SUM(H3:H4)</f>
        <v>6</v>
      </c>
      <c r="I5" s="181">
        <f t="shared" si="0"/>
        <v>4</v>
      </c>
      <c r="J5" s="181">
        <f t="shared" si="0"/>
        <v>4</v>
      </c>
      <c r="K5" s="181">
        <f t="shared" si="0"/>
        <v>2</v>
      </c>
      <c r="M5" s="70"/>
      <c r="N5" s="2"/>
      <c r="O5" s="85"/>
      <c r="P5" s="88"/>
      <c r="Q5" s="89"/>
    </row>
    <row r="6" spans="1:17" ht="38.25">
      <c r="A6" s="71"/>
      <c r="B6" s="1" t="s">
        <v>2123</v>
      </c>
      <c r="C6" s="246" t="s">
        <v>2124</v>
      </c>
      <c r="D6" s="71" t="s">
        <v>1550</v>
      </c>
      <c r="E6" s="73">
        <f>E2+E3</f>
        <v>8</v>
      </c>
      <c r="G6" s="182"/>
      <c r="H6" s="181"/>
      <c r="I6" s="181"/>
      <c r="J6" s="181"/>
      <c r="K6" s="181"/>
      <c r="M6" s="70"/>
      <c r="N6" s="2" t="s">
        <v>1085</v>
      </c>
      <c r="O6" s="85" t="s">
        <v>11</v>
      </c>
      <c r="P6" s="88" t="s">
        <v>150</v>
      </c>
      <c r="Q6" s="89" t="s">
        <v>1084</v>
      </c>
    </row>
    <row r="7" spans="1:17" ht="28.5">
      <c r="A7" s="71" t="s">
        <v>1554</v>
      </c>
      <c r="B7" s="72" t="s">
        <v>1566</v>
      </c>
      <c r="C7" s="235" t="s">
        <v>1558</v>
      </c>
      <c r="D7" s="71" t="s">
        <v>1550</v>
      </c>
      <c r="E7" s="73">
        <f>J5</f>
        <v>4</v>
      </c>
      <c r="H7" s="68" t="s">
        <v>1561</v>
      </c>
      <c r="I7" s="68" t="s">
        <v>1571</v>
      </c>
      <c r="J7" s="68" t="s">
        <v>1562</v>
      </c>
      <c r="K7" s="68" t="s">
        <v>1563</v>
      </c>
      <c r="M7" s="70" t="str">
        <f>'8'!J38</f>
        <v>BC5E-4-LSHF</v>
      </c>
      <c r="N7" s="70">
        <f>'8'!K38</f>
        <v>48</v>
      </c>
      <c r="O7" s="70">
        <f>'8'!L38</f>
        <v>150</v>
      </c>
      <c r="P7" s="70">
        <f>'8'!M38</f>
        <v>583</v>
      </c>
      <c r="Q7" s="70">
        <f>'8'!N38</f>
        <v>224</v>
      </c>
    </row>
    <row r="8" spans="1:17" ht="28.5">
      <c r="A8" s="71" t="s">
        <v>1555</v>
      </c>
      <c r="B8" s="72" t="s">
        <v>1799</v>
      </c>
      <c r="C8" s="235" t="s">
        <v>1558</v>
      </c>
      <c r="D8" s="71" t="s">
        <v>1550</v>
      </c>
      <c r="E8" s="73">
        <f>K5</f>
        <v>2</v>
      </c>
      <c r="H8" s="68">
        <v>2</v>
      </c>
      <c r="I8" s="68"/>
      <c r="J8" s="68"/>
      <c r="K8" s="68"/>
      <c r="M8" s="70" t="str">
        <f>'8'!J39</f>
        <v>КПСнг(А)-FRHF 1х2х0,75</v>
      </c>
      <c r="N8" s="70">
        <f>'8'!K39</f>
        <v>20</v>
      </c>
      <c r="O8" s="70">
        <f>'8'!L39</f>
        <v>58</v>
      </c>
      <c r="P8" s="70">
        <f>'8'!M39</f>
        <v>213</v>
      </c>
      <c r="Q8" s="70">
        <f>'8'!N39</f>
        <v>109</v>
      </c>
    </row>
    <row r="9" spans="1:17" ht="28.5">
      <c r="A9" s="71" t="s">
        <v>1556</v>
      </c>
      <c r="B9" s="72" t="s">
        <v>1567</v>
      </c>
      <c r="C9" s="235" t="s">
        <v>2464</v>
      </c>
      <c r="D9" s="71" t="s">
        <v>1550</v>
      </c>
      <c r="E9" s="71">
        <v>0</v>
      </c>
      <c r="H9" s="68">
        <v>12</v>
      </c>
      <c r="I9" s="68"/>
      <c r="J9" s="68">
        <v>6</v>
      </c>
      <c r="K9" s="68"/>
      <c r="M9" s="70" t="str">
        <f>'8'!J40</f>
        <v>ТехноКИПнг(А)-FRHF 2×2×0,6</v>
      </c>
      <c r="N9" s="70">
        <f>'8'!K40</f>
        <v>0</v>
      </c>
      <c r="O9" s="70">
        <f>'8'!L40</f>
        <v>0</v>
      </c>
      <c r="P9" s="70">
        <f>'8'!M40</f>
        <v>0</v>
      </c>
      <c r="Q9" s="70">
        <f>'8'!N40</f>
        <v>15</v>
      </c>
    </row>
    <row r="10" spans="1:17" ht="28.5">
      <c r="A10" s="71" t="s">
        <v>1557</v>
      </c>
      <c r="B10" s="72" t="s">
        <v>1568</v>
      </c>
      <c r="C10" s="235" t="s">
        <v>1558</v>
      </c>
      <c r="D10" s="71" t="s">
        <v>1550</v>
      </c>
      <c r="E10" s="73">
        <f>H12</f>
        <v>16</v>
      </c>
      <c r="H10" s="68">
        <v>0</v>
      </c>
      <c r="I10" s="68">
        <v>0</v>
      </c>
      <c r="J10" s="68">
        <v>0</v>
      </c>
      <c r="K10" s="68"/>
      <c r="M10" s="70"/>
      <c r="N10" s="70"/>
      <c r="O10" s="70"/>
      <c r="P10" s="70"/>
      <c r="Q10" s="70"/>
    </row>
    <row r="11" spans="1:17" ht="42.75">
      <c r="A11" s="71" t="s">
        <v>1559</v>
      </c>
      <c r="B11" s="72" t="s">
        <v>1570</v>
      </c>
      <c r="C11" s="235" t="s">
        <v>1558</v>
      </c>
      <c r="D11" s="71" t="s">
        <v>1550</v>
      </c>
      <c r="E11" s="73">
        <f>I12</f>
        <v>0</v>
      </c>
      <c r="H11" s="68">
        <v>2</v>
      </c>
      <c r="I11" s="68"/>
      <c r="J11" s="68"/>
      <c r="K11" s="68"/>
      <c r="M11" s="70"/>
      <c r="N11" s="70"/>
      <c r="O11" s="70"/>
      <c r="P11" s="70"/>
      <c r="Q11" s="70"/>
    </row>
    <row r="12" spans="1:17" ht="28.5">
      <c r="A12" s="71" t="s">
        <v>1560</v>
      </c>
      <c r="B12" s="72" t="s">
        <v>1569</v>
      </c>
      <c r="C12" s="235" t="s">
        <v>1558</v>
      </c>
      <c r="D12" s="71" t="s">
        <v>1550</v>
      </c>
      <c r="E12" s="73">
        <f>J12</f>
        <v>6</v>
      </c>
      <c r="H12" s="87">
        <f>SUM(H8:H11)</f>
        <v>16</v>
      </c>
      <c r="I12" s="69">
        <f>SUM(I8:I11)</f>
        <v>0</v>
      </c>
      <c r="J12" s="69">
        <f t="shared" ref="J12:K12" si="1">SUM(J8:J11)</f>
        <v>6</v>
      </c>
      <c r="K12" s="69">
        <f t="shared" si="1"/>
        <v>0</v>
      </c>
      <c r="M12" s="70"/>
      <c r="N12" s="70"/>
      <c r="O12" s="70"/>
      <c r="P12" s="70"/>
      <c r="Q12" s="70"/>
    </row>
    <row r="13" spans="1:17">
      <c r="A13" s="71"/>
      <c r="B13" s="135" t="s">
        <v>1795</v>
      </c>
      <c r="C13" s="252" t="s">
        <v>1796</v>
      </c>
      <c r="D13" s="134" t="s">
        <v>1550</v>
      </c>
      <c r="E13" s="134">
        <f>H8</f>
        <v>2</v>
      </c>
      <c r="H13" s="136"/>
      <c r="I13" s="136"/>
      <c r="J13" s="136"/>
      <c r="K13" s="136"/>
    </row>
    <row r="14" spans="1:17">
      <c r="A14" s="71"/>
      <c r="B14" s="135" t="s">
        <v>1797</v>
      </c>
      <c r="C14" s="252" t="s">
        <v>1796</v>
      </c>
      <c r="D14" s="134" t="s">
        <v>1550</v>
      </c>
      <c r="E14" s="134">
        <f>SUM(J9:J10)</f>
        <v>6</v>
      </c>
      <c r="H14" s="136"/>
      <c r="I14" s="136"/>
      <c r="J14" s="136"/>
      <c r="K14" s="136"/>
    </row>
    <row r="15" spans="1:17">
      <c r="A15" s="71"/>
      <c r="B15" s="135" t="s">
        <v>1798</v>
      </c>
      <c r="C15" s="252" t="s">
        <v>1796</v>
      </c>
      <c r="D15" s="134" t="s">
        <v>1550</v>
      </c>
      <c r="E15" s="134">
        <f>H11</f>
        <v>2</v>
      </c>
      <c r="H15" s="136"/>
      <c r="I15" s="136"/>
      <c r="J15" s="136"/>
      <c r="K15" s="136"/>
    </row>
    <row r="16" spans="1:17" s="80" customFormat="1" ht="25.5">
      <c r="A16" s="77"/>
      <c r="B16" s="78" t="s">
        <v>1572</v>
      </c>
      <c r="C16" s="257" t="s">
        <v>2434</v>
      </c>
      <c r="D16" s="77"/>
      <c r="E16" s="91">
        <f>N7</f>
        <v>48</v>
      </c>
    </row>
    <row r="17" spans="1:17" s="80" customFormat="1" ht="60">
      <c r="A17" s="77"/>
      <c r="B17" s="77"/>
      <c r="C17" s="257" t="s">
        <v>2435</v>
      </c>
      <c r="D17" s="77"/>
      <c r="E17" s="92">
        <f>O7-E18-E19</f>
        <v>0</v>
      </c>
      <c r="F17" s="77"/>
      <c r="H17" s="360"/>
      <c r="M17" s="93" t="s">
        <v>1590</v>
      </c>
      <c r="N17" s="96" t="s">
        <v>1581</v>
      </c>
      <c r="O17" s="96" t="s">
        <v>1582</v>
      </c>
      <c r="P17" s="96" t="s">
        <v>1583</v>
      </c>
      <c r="Q17" s="96" t="s">
        <v>1584</v>
      </c>
    </row>
    <row r="18" spans="1:17" s="80" customFormat="1" ht="25.5">
      <c r="A18" s="77"/>
      <c r="B18" s="77"/>
      <c r="C18" s="257" t="s">
        <v>2436</v>
      </c>
      <c r="D18" s="77"/>
      <c r="E18" s="103">
        <f>$N$23*$O$23*$P$23+$Q$23*$O$23</f>
        <v>66</v>
      </c>
      <c r="H18" s="360"/>
      <c r="M18" s="93" t="s">
        <v>1589</v>
      </c>
      <c r="N18" s="93">
        <v>5</v>
      </c>
      <c r="O18" s="93">
        <v>14</v>
      </c>
      <c r="P18" s="93">
        <v>1</v>
      </c>
      <c r="Q18" s="93">
        <v>1</v>
      </c>
    </row>
    <row r="19" spans="1:17" s="80" customFormat="1" ht="25.5">
      <c r="A19" s="77"/>
      <c r="B19" s="77"/>
      <c r="C19" s="257" t="s">
        <v>2433</v>
      </c>
      <c r="D19" s="77"/>
      <c r="E19" s="103">
        <f>$N18*$O18*$P18+$Q18*$O18</f>
        <v>84</v>
      </c>
      <c r="H19" s="360"/>
      <c r="M19" s="93" t="s">
        <v>20</v>
      </c>
      <c r="N19" s="93">
        <v>5</v>
      </c>
      <c r="O19" s="93">
        <v>3</v>
      </c>
      <c r="P19" s="93">
        <v>1</v>
      </c>
      <c r="Q19" s="93">
        <v>1</v>
      </c>
    </row>
    <row r="20" spans="1:17" s="80" customFormat="1" ht="25.5">
      <c r="A20" s="77"/>
      <c r="B20" s="77"/>
      <c r="C20" s="257" t="s">
        <v>2437</v>
      </c>
      <c r="D20" s="77"/>
      <c r="E20" s="92">
        <f>P7</f>
        <v>583</v>
      </c>
      <c r="M20" s="93" t="s">
        <v>1080</v>
      </c>
      <c r="N20" s="93">
        <v>5</v>
      </c>
      <c r="O20" s="93"/>
      <c r="P20" s="93">
        <v>1</v>
      </c>
      <c r="Q20" s="93">
        <v>1</v>
      </c>
    </row>
    <row r="21" spans="1:17" s="80" customFormat="1" ht="25.5">
      <c r="A21" s="77"/>
      <c r="B21" s="77"/>
      <c r="C21" s="257" t="s">
        <v>2438</v>
      </c>
      <c r="D21" s="77"/>
      <c r="E21" s="92">
        <f>Q7</f>
        <v>224</v>
      </c>
      <c r="M21" s="95"/>
      <c r="N21" s="95"/>
      <c r="O21" s="95"/>
      <c r="P21" s="95"/>
      <c r="Q21" s="95"/>
    </row>
    <row r="22" spans="1:17" s="76" customFormat="1" ht="60">
      <c r="A22" s="74"/>
      <c r="B22" s="74" t="s">
        <v>1574</v>
      </c>
      <c r="C22" s="264" t="s">
        <v>2434</v>
      </c>
      <c r="D22" s="74"/>
      <c r="E22" s="91">
        <f>N8</f>
        <v>20</v>
      </c>
      <c r="M22" s="93" t="s">
        <v>1585</v>
      </c>
      <c r="N22" s="96" t="s">
        <v>1581</v>
      </c>
      <c r="O22" s="96" t="s">
        <v>1582</v>
      </c>
      <c r="P22" s="96" t="s">
        <v>1583</v>
      </c>
      <c r="Q22" s="96" t="s">
        <v>1584</v>
      </c>
    </row>
    <row r="23" spans="1:17" s="76" customFormat="1" ht="25.5">
      <c r="A23" s="74"/>
      <c r="B23" s="74"/>
      <c r="C23" s="264" t="s">
        <v>2435</v>
      </c>
      <c r="D23" s="74"/>
      <c r="E23" s="103">
        <f>O8-E24-E25</f>
        <v>16</v>
      </c>
      <c r="H23" s="361"/>
      <c r="M23" s="93" t="s">
        <v>1588</v>
      </c>
      <c r="N23" s="93">
        <v>5</v>
      </c>
      <c r="O23" s="93">
        <v>11</v>
      </c>
      <c r="P23" s="93">
        <v>1</v>
      </c>
      <c r="Q23" s="93">
        <v>1</v>
      </c>
    </row>
    <row r="24" spans="1:17" s="76" customFormat="1" ht="25.5">
      <c r="A24" s="74"/>
      <c r="B24" s="74"/>
      <c r="C24" s="264" t="s">
        <v>2436</v>
      </c>
      <c r="D24" s="74"/>
      <c r="E24" s="103">
        <f>N24*O24*P24+Q24*O24</f>
        <v>24</v>
      </c>
      <c r="H24" s="361"/>
      <c r="M24" s="93" t="s">
        <v>20</v>
      </c>
      <c r="N24" s="93">
        <v>5</v>
      </c>
      <c r="O24" s="93">
        <v>4</v>
      </c>
      <c r="P24" s="93">
        <v>1</v>
      </c>
      <c r="Q24" s="93">
        <v>1</v>
      </c>
    </row>
    <row r="25" spans="1:17" s="76" customFormat="1" ht="25.5">
      <c r="A25" s="74"/>
      <c r="B25" s="74"/>
      <c r="C25" s="264" t="s">
        <v>2433</v>
      </c>
      <c r="D25" s="74"/>
      <c r="E25" s="103">
        <f>$N$19*$O$19*$P$19+$Q$19*$O$19</f>
        <v>18</v>
      </c>
      <c r="H25" s="361"/>
      <c r="M25" s="93" t="s">
        <v>1080</v>
      </c>
      <c r="N25" s="93">
        <v>5</v>
      </c>
      <c r="O25" s="93">
        <v>0</v>
      </c>
      <c r="P25" s="93">
        <v>1</v>
      </c>
      <c r="Q25" s="93">
        <v>1</v>
      </c>
    </row>
    <row r="26" spans="1:17" s="76" customFormat="1" ht="25.5">
      <c r="A26" s="74"/>
      <c r="B26" s="74"/>
      <c r="C26" s="264" t="s">
        <v>2437</v>
      </c>
      <c r="D26" s="74"/>
      <c r="E26" s="92">
        <f>P8</f>
        <v>213</v>
      </c>
    </row>
    <row r="27" spans="1:17" s="76" customFormat="1" ht="25.5">
      <c r="A27" s="74"/>
      <c r="B27" s="74"/>
      <c r="C27" s="264" t="s">
        <v>2438</v>
      </c>
      <c r="D27" s="74"/>
      <c r="E27" s="92">
        <f>Q8</f>
        <v>109</v>
      </c>
    </row>
    <row r="28" spans="1:17" s="86" customFormat="1" ht="25.5">
      <c r="A28" s="84"/>
      <c r="B28" s="84" t="s">
        <v>1596</v>
      </c>
      <c r="C28" s="242" t="s">
        <v>2437</v>
      </c>
      <c r="D28" s="84"/>
      <c r="E28" s="92">
        <f>P9</f>
        <v>0</v>
      </c>
    </row>
    <row r="29" spans="1:17" s="86" customFormat="1" ht="25.5">
      <c r="A29" s="84"/>
      <c r="B29" s="84"/>
      <c r="C29" s="242" t="s">
        <v>2438</v>
      </c>
      <c r="D29" s="84"/>
      <c r="E29" s="92">
        <f>Q9</f>
        <v>15</v>
      </c>
    </row>
    <row r="30" spans="1:17">
      <c r="A30" s="70"/>
      <c r="B30" s="110" t="s">
        <v>1592</v>
      </c>
      <c r="C30" s="149" t="s">
        <v>2466</v>
      </c>
      <c r="D30" s="70" t="s">
        <v>1550</v>
      </c>
      <c r="E30" s="70">
        <f>спецификация!H539</f>
        <v>10</v>
      </c>
    </row>
    <row r="31" spans="1:17">
      <c r="A31" s="70"/>
      <c r="B31" s="191" t="s">
        <v>1578</v>
      </c>
      <c r="C31" s="149" t="s">
        <v>2467</v>
      </c>
      <c r="D31" s="70" t="s">
        <v>1077</v>
      </c>
      <c r="E31" s="93">
        <f>спецификация!H542</f>
        <v>60</v>
      </c>
    </row>
    <row r="32" spans="1:17">
      <c r="A32" s="70"/>
      <c r="B32" s="70" t="s">
        <v>1579</v>
      </c>
      <c r="C32" s="152" t="s">
        <v>2466</v>
      </c>
      <c r="D32" s="70" t="s">
        <v>1550</v>
      </c>
      <c r="E32" s="70">
        <f>спецификация!H544</f>
        <v>24</v>
      </c>
    </row>
    <row r="33" spans="1:6">
      <c r="A33" s="70"/>
      <c r="B33" s="93" t="s">
        <v>1580</v>
      </c>
      <c r="C33" s="152" t="s">
        <v>2466</v>
      </c>
      <c r="D33" s="70" t="s">
        <v>1550</v>
      </c>
      <c r="E33" s="70">
        <f>спецификация!H552</f>
        <v>8</v>
      </c>
    </row>
    <row r="34" spans="1:6">
      <c r="A34" s="70"/>
      <c r="B34" s="107" t="s">
        <v>1591</v>
      </c>
      <c r="C34" s="149" t="s">
        <v>2468</v>
      </c>
      <c r="D34" s="106" t="s">
        <v>1550</v>
      </c>
      <c r="E34" s="70">
        <v>6</v>
      </c>
    </row>
    <row r="35" spans="1:6">
      <c r="B35" s="126" t="s">
        <v>1788</v>
      </c>
      <c r="C35" s="272" t="s">
        <v>1789</v>
      </c>
      <c r="D35" s="127" t="s">
        <v>1077</v>
      </c>
      <c r="E35" s="127">
        <f>спецификация!H554</f>
        <v>3</v>
      </c>
      <c r="F35" s="128"/>
    </row>
    <row r="36" spans="1:6" ht="43.5">
      <c r="B36" s="129" t="s">
        <v>1790</v>
      </c>
      <c r="C36" s="154" t="s">
        <v>1791</v>
      </c>
      <c r="D36" s="127" t="s">
        <v>1550</v>
      </c>
      <c r="E36" s="127">
        <f>E34</f>
        <v>6</v>
      </c>
      <c r="F36" s="130" t="s">
        <v>1792</v>
      </c>
    </row>
    <row r="37" spans="1:6">
      <c r="B37" s="131" t="s">
        <v>1793</v>
      </c>
      <c r="C37" s="272" t="s">
        <v>1791</v>
      </c>
      <c r="D37" s="127" t="s">
        <v>1550</v>
      </c>
      <c r="E37" s="127">
        <f>спецификация!H555</f>
        <v>10</v>
      </c>
      <c r="F37" s="128"/>
    </row>
    <row r="38" spans="1:6">
      <c r="B38" s="131" t="s">
        <v>1794</v>
      </c>
      <c r="C38" s="272"/>
      <c r="D38" s="127" t="s">
        <v>1550</v>
      </c>
      <c r="E38" s="127">
        <f>'8'!B52</f>
        <v>153</v>
      </c>
      <c r="F38" s="128"/>
    </row>
  </sheetData>
  <mergeCells count="2">
    <mergeCell ref="H17:H19"/>
    <mergeCell ref="H23:H25"/>
  </mergeCells>
  <pageMargins left="0.7" right="0.7" top="0.75" bottom="0.75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>
  <dimension ref="A1:Q38"/>
  <sheetViews>
    <sheetView topLeftCell="A17" zoomScale="70" zoomScaleNormal="70" workbookViewId="0">
      <selection activeCell="A38" sqref="A38:F38"/>
    </sheetView>
  </sheetViews>
  <sheetFormatPr defaultRowHeight="15"/>
  <cols>
    <col min="1" max="1" width="5" style="41" bestFit="1" customWidth="1"/>
    <col min="2" max="2" width="49.7109375" style="41" customWidth="1"/>
    <col min="3" max="3" width="35" style="234" customWidth="1"/>
    <col min="4" max="5" width="8.28515625" style="41" customWidth="1"/>
    <col min="6" max="12" width="9.140625" style="41"/>
    <col min="13" max="13" width="25" style="41" customWidth="1"/>
    <col min="14" max="16384" width="9.140625" style="41"/>
  </cols>
  <sheetData>
    <row r="1" spans="1:17">
      <c r="A1" s="70"/>
      <c r="B1" s="70"/>
      <c r="C1" s="149"/>
      <c r="D1" s="70"/>
      <c r="E1" s="70"/>
    </row>
    <row r="2" spans="1:17" ht="28.5">
      <c r="A2" s="71" t="s">
        <v>1548</v>
      </c>
      <c r="B2" s="72" t="s">
        <v>1549</v>
      </c>
      <c r="C2" s="235" t="s">
        <v>2464</v>
      </c>
      <c r="D2" s="71" t="s">
        <v>1550</v>
      </c>
      <c r="E2" s="71">
        <v>2</v>
      </c>
      <c r="G2" s="179" t="s">
        <v>2118</v>
      </c>
      <c r="H2" s="179" t="s">
        <v>2119</v>
      </c>
      <c r="I2" s="179" t="s">
        <v>2120</v>
      </c>
      <c r="J2" s="180" t="s">
        <v>2121</v>
      </c>
      <c r="K2" s="180" t="s">
        <v>2122</v>
      </c>
    </row>
    <row r="3" spans="1:17" ht="28.5">
      <c r="A3" s="71" t="s">
        <v>1551</v>
      </c>
      <c r="B3" s="72" t="s">
        <v>1564</v>
      </c>
      <c r="C3" s="235" t="s">
        <v>2464</v>
      </c>
      <c r="D3" s="71" t="s">
        <v>1550</v>
      </c>
      <c r="E3" s="73">
        <f>G5</f>
        <v>6</v>
      </c>
      <c r="G3" s="179">
        <v>6</v>
      </c>
      <c r="H3" s="179">
        <v>6</v>
      </c>
      <c r="I3" s="180">
        <v>4</v>
      </c>
      <c r="J3" s="180">
        <v>4</v>
      </c>
      <c r="K3" s="180">
        <v>2</v>
      </c>
    </row>
    <row r="4" spans="1:17" ht="28.5">
      <c r="A4" s="71" t="s">
        <v>1552</v>
      </c>
      <c r="B4" s="72" t="s">
        <v>1786</v>
      </c>
      <c r="C4" s="235" t="s">
        <v>2465</v>
      </c>
      <c r="D4" s="71" t="s">
        <v>1550</v>
      </c>
      <c r="E4" s="73">
        <f>H5</f>
        <v>6</v>
      </c>
      <c r="G4" s="179"/>
      <c r="H4" s="179"/>
      <c r="I4" s="180"/>
      <c r="J4" s="180"/>
      <c r="K4" s="180"/>
    </row>
    <row r="5" spans="1:17" ht="28.5">
      <c r="A5" s="71" t="s">
        <v>1553</v>
      </c>
      <c r="B5" s="72" t="s">
        <v>1565</v>
      </c>
      <c r="C5" s="235" t="s">
        <v>1558</v>
      </c>
      <c r="D5" s="71" t="s">
        <v>1550</v>
      </c>
      <c r="E5" s="73">
        <f>I5</f>
        <v>4</v>
      </c>
      <c r="G5" s="181">
        <f>SUM(G3:G4)</f>
        <v>6</v>
      </c>
      <c r="H5" s="181">
        <f t="shared" ref="H5:K5" si="0">SUM(H3:H4)</f>
        <v>6</v>
      </c>
      <c r="I5" s="181">
        <f t="shared" si="0"/>
        <v>4</v>
      </c>
      <c r="J5" s="181">
        <f t="shared" si="0"/>
        <v>4</v>
      </c>
      <c r="K5" s="181">
        <f t="shared" si="0"/>
        <v>2</v>
      </c>
      <c r="M5" s="70"/>
      <c r="N5" s="2"/>
      <c r="O5" s="85"/>
      <c r="P5" s="88"/>
      <c r="Q5" s="89"/>
    </row>
    <row r="6" spans="1:17" ht="38.25">
      <c r="A6" s="71"/>
      <c r="B6" s="1" t="s">
        <v>2123</v>
      </c>
      <c r="C6" s="246" t="s">
        <v>2124</v>
      </c>
      <c r="D6" s="71" t="s">
        <v>1550</v>
      </c>
      <c r="E6" s="73">
        <f>E2+E3</f>
        <v>8</v>
      </c>
      <c r="G6" s="182"/>
      <c r="H6" s="181"/>
      <c r="I6" s="181"/>
      <c r="J6" s="181"/>
      <c r="K6" s="181"/>
      <c r="M6" s="70"/>
      <c r="N6" s="2" t="s">
        <v>1085</v>
      </c>
      <c r="O6" s="85" t="s">
        <v>11</v>
      </c>
      <c r="P6" s="88" t="s">
        <v>150</v>
      </c>
      <c r="Q6" s="89" t="s">
        <v>1084</v>
      </c>
    </row>
    <row r="7" spans="1:17" ht="28.5">
      <c r="A7" s="71" t="s">
        <v>1554</v>
      </c>
      <c r="B7" s="72" t="s">
        <v>1566</v>
      </c>
      <c r="C7" s="235" t="s">
        <v>1558</v>
      </c>
      <c r="D7" s="71" t="s">
        <v>1550</v>
      </c>
      <c r="E7" s="73">
        <f>J5</f>
        <v>4</v>
      </c>
      <c r="H7" s="68" t="s">
        <v>1561</v>
      </c>
      <c r="I7" s="68" t="s">
        <v>1571</v>
      </c>
      <c r="J7" s="68" t="s">
        <v>1562</v>
      </c>
      <c r="K7" s="68" t="s">
        <v>1563</v>
      </c>
      <c r="M7" s="70" t="str">
        <f>'9'!J38</f>
        <v>BC5E-4-LSHF</v>
      </c>
      <c r="N7" s="70">
        <f>'9'!K38</f>
        <v>48</v>
      </c>
      <c r="O7" s="70">
        <f>'9'!L38</f>
        <v>150</v>
      </c>
      <c r="P7" s="70">
        <f>'9'!M38</f>
        <v>583</v>
      </c>
      <c r="Q7" s="70">
        <f>'9'!N38</f>
        <v>224</v>
      </c>
    </row>
    <row r="8" spans="1:17" ht="28.5">
      <c r="A8" s="71" t="s">
        <v>1555</v>
      </c>
      <c r="B8" s="72" t="s">
        <v>1799</v>
      </c>
      <c r="C8" s="235" t="s">
        <v>1558</v>
      </c>
      <c r="D8" s="71" t="s">
        <v>1550</v>
      </c>
      <c r="E8" s="73">
        <f>K5</f>
        <v>2</v>
      </c>
      <c r="H8" s="68">
        <v>2</v>
      </c>
      <c r="I8" s="68"/>
      <c r="J8" s="68"/>
      <c r="K8" s="68"/>
      <c r="M8" s="70" t="str">
        <f>'9'!J39</f>
        <v>КПСнг(А)-FRHF 1х2х0,75</v>
      </c>
      <c r="N8" s="70">
        <f>'9'!K39</f>
        <v>20</v>
      </c>
      <c r="O8" s="70">
        <f>'9'!L39</f>
        <v>58</v>
      </c>
      <c r="P8" s="70">
        <f>'9'!M39</f>
        <v>213</v>
      </c>
      <c r="Q8" s="70">
        <f>'9'!N39</f>
        <v>109</v>
      </c>
    </row>
    <row r="9" spans="1:17" ht="28.5">
      <c r="A9" s="71" t="s">
        <v>1556</v>
      </c>
      <c r="B9" s="72" t="s">
        <v>1567</v>
      </c>
      <c r="C9" s="235" t="s">
        <v>2464</v>
      </c>
      <c r="D9" s="71" t="s">
        <v>1550</v>
      </c>
      <c r="E9" s="71">
        <v>0</v>
      </c>
      <c r="H9" s="68">
        <v>12</v>
      </c>
      <c r="I9" s="68"/>
      <c r="J9" s="68">
        <v>6</v>
      </c>
      <c r="K9" s="68"/>
      <c r="M9" s="70" t="str">
        <f>'9'!J40</f>
        <v>ТехноКИПнг(А)-FRHF 2×2×0,6</v>
      </c>
      <c r="N9" s="70">
        <f>'9'!K40</f>
        <v>0</v>
      </c>
      <c r="O9" s="70">
        <f>'9'!L40</f>
        <v>0</v>
      </c>
      <c r="P9" s="70">
        <f>'9'!M40</f>
        <v>0</v>
      </c>
      <c r="Q9" s="70">
        <f>'9'!N40</f>
        <v>15</v>
      </c>
    </row>
    <row r="10" spans="1:17" ht="28.5">
      <c r="A10" s="71" t="s">
        <v>1557</v>
      </c>
      <c r="B10" s="72" t="s">
        <v>1568</v>
      </c>
      <c r="C10" s="235" t="s">
        <v>1558</v>
      </c>
      <c r="D10" s="71" t="s">
        <v>1550</v>
      </c>
      <c r="E10" s="73">
        <f>H12</f>
        <v>16</v>
      </c>
      <c r="H10" s="68">
        <v>0</v>
      </c>
      <c r="I10" s="68">
        <v>0</v>
      </c>
      <c r="J10" s="68">
        <v>0</v>
      </c>
      <c r="K10" s="68"/>
      <c r="M10" s="70"/>
      <c r="N10" s="70"/>
      <c r="O10" s="70"/>
      <c r="P10" s="70"/>
      <c r="Q10" s="70"/>
    </row>
    <row r="11" spans="1:17" ht="42.75">
      <c r="A11" s="71" t="s">
        <v>1559</v>
      </c>
      <c r="B11" s="72" t="s">
        <v>1570</v>
      </c>
      <c r="C11" s="235" t="s">
        <v>1558</v>
      </c>
      <c r="D11" s="71" t="s">
        <v>1550</v>
      </c>
      <c r="E11" s="73">
        <f>I12</f>
        <v>0</v>
      </c>
      <c r="H11" s="68">
        <v>2</v>
      </c>
      <c r="I11" s="68"/>
      <c r="J11" s="68"/>
      <c r="K11" s="68"/>
      <c r="M11" s="70"/>
      <c r="N11" s="70"/>
      <c r="O11" s="70"/>
      <c r="P11" s="70"/>
      <c r="Q11" s="70"/>
    </row>
    <row r="12" spans="1:17" ht="28.5">
      <c r="A12" s="71" t="s">
        <v>1560</v>
      </c>
      <c r="B12" s="72" t="s">
        <v>1569</v>
      </c>
      <c r="C12" s="235" t="s">
        <v>1558</v>
      </c>
      <c r="D12" s="71" t="s">
        <v>1550</v>
      </c>
      <c r="E12" s="73">
        <f>J12</f>
        <v>6</v>
      </c>
      <c r="H12" s="87">
        <f>SUM(H8:H11)</f>
        <v>16</v>
      </c>
      <c r="I12" s="69">
        <f>SUM(I8:I11)</f>
        <v>0</v>
      </c>
      <c r="J12" s="69">
        <f t="shared" ref="J12:K12" si="1">SUM(J8:J11)</f>
        <v>6</v>
      </c>
      <c r="K12" s="69">
        <f t="shared" si="1"/>
        <v>0</v>
      </c>
      <c r="M12" s="70"/>
      <c r="N12" s="70"/>
      <c r="O12" s="70"/>
      <c r="P12" s="70"/>
      <c r="Q12" s="70"/>
    </row>
    <row r="13" spans="1:17">
      <c r="A13" s="71"/>
      <c r="B13" s="135" t="s">
        <v>1795</v>
      </c>
      <c r="C13" s="252" t="s">
        <v>1796</v>
      </c>
      <c r="D13" s="134" t="s">
        <v>1550</v>
      </c>
      <c r="E13" s="134">
        <f>H8</f>
        <v>2</v>
      </c>
      <c r="H13" s="136"/>
      <c r="I13" s="136"/>
      <c r="J13" s="136"/>
      <c r="K13" s="136"/>
    </row>
    <row r="14" spans="1:17">
      <c r="A14" s="71"/>
      <c r="B14" s="135" t="s">
        <v>1797</v>
      </c>
      <c r="C14" s="252" t="s">
        <v>1796</v>
      </c>
      <c r="D14" s="134" t="s">
        <v>1550</v>
      </c>
      <c r="E14" s="134">
        <f>SUM(J9:J10)</f>
        <v>6</v>
      </c>
      <c r="H14" s="136"/>
      <c r="I14" s="136"/>
      <c r="J14" s="136"/>
      <c r="K14" s="136"/>
    </row>
    <row r="15" spans="1:17">
      <c r="A15" s="71"/>
      <c r="B15" s="135" t="s">
        <v>1798</v>
      </c>
      <c r="C15" s="252" t="s">
        <v>1796</v>
      </c>
      <c r="D15" s="134" t="s">
        <v>1550</v>
      </c>
      <c r="E15" s="134">
        <f>H11</f>
        <v>2</v>
      </c>
      <c r="H15" s="136"/>
      <c r="I15" s="136"/>
      <c r="J15" s="136"/>
      <c r="K15" s="136"/>
    </row>
    <row r="16" spans="1:17" s="80" customFormat="1" ht="25.5">
      <c r="A16" s="77"/>
      <c r="B16" s="78" t="s">
        <v>1572</v>
      </c>
      <c r="C16" s="257" t="s">
        <v>2434</v>
      </c>
      <c r="D16" s="77"/>
      <c r="E16" s="91">
        <f>N7</f>
        <v>48</v>
      </c>
    </row>
    <row r="17" spans="1:17" s="80" customFormat="1" ht="60">
      <c r="A17" s="77"/>
      <c r="B17" s="77"/>
      <c r="C17" s="257" t="s">
        <v>2435</v>
      </c>
      <c r="D17" s="77"/>
      <c r="E17" s="92">
        <f>O7-E18-E19</f>
        <v>0</v>
      </c>
      <c r="F17" s="77"/>
      <c r="H17" s="360"/>
      <c r="M17" s="93" t="s">
        <v>1590</v>
      </c>
      <c r="N17" s="96" t="s">
        <v>1581</v>
      </c>
      <c r="O17" s="96" t="s">
        <v>1582</v>
      </c>
      <c r="P17" s="96" t="s">
        <v>1583</v>
      </c>
      <c r="Q17" s="96" t="s">
        <v>1584</v>
      </c>
    </row>
    <row r="18" spans="1:17" s="80" customFormat="1" ht="25.5">
      <c r="A18" s="77"/>
      <c r="B18" s="77"/>
      <c r="C18" s="257" t="s">
        <v>2436</v>
      </c>
      <c r="D18" s="77"/>
      <c r="E18" s="103">
        <f>$N$23*$O$23*$P$23+$Q$23*$O$23</f>
        <v>66</v>
      </c>
      <c r="H18" s="360"/>
      <c r="M18" s="93" t="s">
        <v>1589</v>
      </c>
      <c r="N18" s="93">
        <v>5</v>
      </c>
      <c r="O18" s="93">
        <v>14</v>
      </c>
      <c r="P18" s="93">
        <v>1</v>
      </c>
      <c r="Q18" s="93">
        <v>1</v>
      </c>
    </row>
    <row r="19" spans="1:17" s="80" customFormat="1" ht="25.5">
      <c r="A19" s="77"/>
      <c r="B19" s="77"/>
      <c r="C19" s="257" t="s">
        <v>2433</v>
      </c>
      <c r="D19" s="77"/>
      <c r="E19" s="103">
        <f>$N18*$O18*$P18+$Q18*$O18</f>
        <v>84</v>
      </c>
      <c r="H19" s="360"/>
      <c r="M19" s="93" t="s">
        <v>20</v>
      </c>
      <c r="N19" s="93">
        <v>5</v>
      </c>
      <c r="O19" s="93">
        <v>3</v>
      </c>
      <c r="P19" s="93">
        <v>1</v>
      </c>
      <c r="Q19" s="93">
        <v>1</v>
      </c>
    </row>
    <row r="20" spans="1:17" s="80" customFormat="1" ht="25.5">
      <c r="A20" s="77"/>
      <c r="B20" s="77"/>
      <c r="C20" s="257" t="s">
        <v>2437</v>
      </c>
      <c r="D20" s="77"/>
      <c r="E20" s="92">
        <f>P7</f>
        <v>583</v>
      </c>
      <c r="M20" s="93" t="s">
        <v>1080</v>
      </c>
      <c r="N20" s="93">
        <v>5</v>
      </c>
      <c r="O20" s="93"/>
      <c r="P20" s="93">
        <v>1</v>
      </c>
      <c r="Q20" s="93">
        <v>1</v>
      </c>
    </row>
    <row r="21" spans="1:17" s="80" customFormat="1" ht="25.5">
      <c r="A21" s="77"/>
      <c r="B21" s="77"/>
      <c r="C21" s="257" t="s">
        <v>2438</v>
      </c>
      <c r="D21" s="77"/>
      <c r="E21" s="92">
        <f>Q7</f>
        <v>224</v>
      </c>
      <c r="M21" s="95"/>
      <c r="N21" s="95"/>
      <c r="O21" s="95"/>
      <c r="P21" s="95"/>
      <c r="Q21" s="95"/>
    </row>
    <row r="22" spans="1:17" s="76" customFormat="1" ht="60">
      <c r="A22" s="74"/>
      <c r="B22" s="74" t="s">
        <v>1574</v>
      </c>
      <c r="C22" s="264" t="s">
        <v>2434</v>
      </c>
      <c r="D22" s="74"/>
      <c r="E22" s="91">
        <f>N8</f>
        <v>20</v>
      </c>
      <c r="M22" s="93" t="s">
        <v>1585</v>
      </c>
      <c r="N22" s="96" t="s">
        <v>1581</v>
      </c>
      <c r="O22" s="96" t="s">
        <v>1582</v>
      </c>
      <c r="P22" s="96" t="s">
        <v>1583</v>
      </c>
      <c r="Q22" s="96" t="s">
        <v>1584</v>
      </c>
    </row>
    <row r="23" spans="1:17" s="76" customFormat="1" ht="25.5">
      <c r="A23" s="74"/>
      <c r="B23" s="74"/>
      <c r="C23" s="264" t="s">
        <v>2435</v>
      </c>
      <c r="D23" s="74"/>
      <c r="E23" s="103">
        <f>O8-E24-E25</f>
        <v>16</v>
      </c>
      <c r="H23" s="361"/>
      <c r="M23" s="93" t="s">
        <v>1588</v>
      </c>
      <c r="N23" s="93">
        <v>5</v>
      </c>
      <c r="O23" s="93">
        <v>11</v>
      </c>
      <c r="P23" s="93">
        <v>1</v>
      </c>
      <c r="Q23" s="93">
        <v>1</v>
      </c>
    </row>
    <row r="24" spans="1:17" s="76" customFormat="1" ht="25.5">
      <c r="A24" s="74"/>
      <c r="B24" s="74"/>
      <c r="C24" s="264" t="s">
        <v>2436</v>
      </c>
      <c r="D24" s="74"/>
      <c r="E24" s="103">
        <f>N24*O24*P24+Q24*O24</f>
        <v>24</v>
      </c>
      <c r="H24" s="361"/>
      <c r="M24" s="93" t="s">
        <v>20</v>
      </c>
      <c r="N24" s="93">
        <v>5</v>
      </c>
      <c r="O24" s="93">
        <v>4</v>
      </c>
      <c r="P24" s="93">
        <v>1</v>
      </c>
      <c r="Q24" s="93">
        <v>1</v>
      </c>
    </row>
    <row r="25" spans="1:17" s="76" customFormat="1" ht="25.5">
      <c r="A25" s="74"/>
      <c r="B25" s="74"/>
      <c r="C25" s="264" t="s">
        <v>2433</v>
      </c>
      <c r="D25" s="74"/>
      <c r="E25" s="103">
        <f>$N$19*$O$19*$P$19+$Q$19*$O$19</f>
        <v>18</v>
      </c>
      <c r="H25" s="361"/>
      <c r="M25" s="93" t="s">
        <v>1080</v>
      </c>
      <c r="N25" s="93">
        <v>5</v>
      </c>
      <c r="O25" s="93">
        <v>0</v>
      </c>
      <c r="P25" s="93">
        <v>1</v>
      </c>
      <c r="Q25" s="93">
        <v>1</v>
      </c>
    </row>
    <row r="26" spans="1:17" s="76" customFormat="1" ht="25.5">
      <c r="A26" s="74"/>
      <c r="B26" s="74"/>
      <c r="C26" s="264" t="s">
        <v>2437</v>
      </c>
      <c r="D26" s="74"/>
      <c r="E26" s="92">
        <f>P8</f>
        <v>213</v>
      </c>
    </row>
    <row r="27" spans="1:17" s="76" customFormat="1" ht="25.5">
      <c r="A27" s="74"/>
      <c r="B27" s="74"/>
      <c r="C27" s="264" t="s">
        <v>2438</v>
      </c>
      <c r="D27" s="74"/>
      <c r="E27" s="92">
        <f>Q8</f>
        <v>109</v>
      </c>
    </row>
    <row r="28" spans="1:17" s="86" customFormat="1" ht="25.5">
      <c r="A28" s="84"/>
      <c r="B28" s="84" t="s">
        <v>1596</v>
      </c>
      <c r="C28" s="242" t="s">
        <v>2437</v>
      </c>
      <c r="D28" s="84"/>
      <c r="E28" s="92">
        <f>P9</f>
        <v>0</v>
      </c>
    </row>
    <row r="29" spans="1:17" s="86" customFormat="1" ht="25.5">
      <c r="A29" s="84"/>
      <c r="B29" s="84"/>
      <c r="C29" s="242" t="s">
        <v>2438</v>
      </c>
      <c r="D29" s="84"/>
      <c r="E29" s="92">
        <f>Q9</f>
        <v>15</v>
      </c>
    </row>
    <row r="30" spans="1:17">
      <c r="A30" s="70"/>
      <c r="B30" s="110" t="s">
        <v>1592</v>
      </c>
      <c r="C30" s="149" t="s">
        <v>2466</v>
      </c>
      <c r="D30" s="70" t="s">
        <v>1550</v>
      </c>
      <c r="E30" s="70">
        <f>спецификация!H587</f>
        <v>10</v>
      </c>
    </row>
    <row r="31" spans="1:17">
      <c r="A31" s="70"/>
      <c r="B31" s="191" t="s">
        <v>1578</v>
      </c>
      <c r="C31" s="149" t="s">
        <v>2467</v>
      </c>
      <c r="D31" s="70" t="s">
        <v>1077</v>
      </c>
      <c r="E31" s="93">
        <f>спецификация!H590</f>
        <v>60</v>
      </c>
    </row>
    <row r="32" spans="1:17">
      <c r="A32" s="70"/>
      <c r="B32" s="70" t="s">
        <v>1579</v>
      </c>
      <c r="C32" s="152" t="s">
        <v>2466</v>
      </c>
      <c r="D32" s="70" t="s">
        <v>1550</v>
      </c>
      <c r="E32" s="70">
        <f>спецификация!H592</f>
        <v>24</v>
      </c>
    </row>
    <row r="33" spans="1:6">
      <c r="A33" s="70"/>
      <c r="B33" s="93" t="s">
        <v>1580</v>
      </c>
      <c r="C33" s="152" t="s">
        <v>2466</v>
      </c>
      <c r="D33" s="70" t="s">
        <v>1550</v>
      </c>
      <c r="E33" s="70">
        <f>спецификация!H600</f>
        <v>8</v>
      </c>
    </row>
    <row r="34" spans="1:6">
      <c r="A34" s="70"/>
      <c r="B34" s="107" t="s">
        <v>1591</v>
      </c>
      <c r="C34" s="149" t="s">
        <v>2468</v>
      </c>
      <c r="D34" s="106" t="s">
        <v>1550</v>
      </c>
      <c r="E34" s="70">
        <v>6</v>
      </c>
    </row>
    <row r="35" spans="1:6">
      <c r="B35" s="126" t="s">
        <v>1788</v>
      </c>
      <c r="C35" s="272" t="s">
        <v>1789</v>
      </c>
      <c r="D35" s="127" t="s">
        <v>1077</v>
      </c>
      <c r="E35" s="127">
        <f>спецификация!H602</f>
        <v>3</v>
      </c>
      <c r="F35" s="128"/>
    </row>
    <row r="36" spans="1:6" ht="43.5">
      <c r="B36" s="129" t="s">
        <v>1790</v>
      </c>
      <c r="C36" s="154" t="s">
        <v>1791</v>
      </c>
      <c r="D36" s="127" t="s">
        <v>1550</v>
      </c>
      <c r="E36" s="127">
        <f>E34</f>
        <v>6</v>
      </c>
      <c r="F36" s="130" t="s">
        <v>1792</v>
      </c>
    </row>
    <row r="37" spans="1:6">
      <c r="B37" s="131" t="s">
        <v>1793</v>
      </c>
      <c r="C37" s="272" t="s">
        <v>1791</v>
      </c>
      <c r="D37" s="127" t="s">
        <v>1550</v>
      </c>
      <c r="E37" s="127">
        <f>спецификация!H603</f>
        <v>10</v>
      </c>
      <c r="F37" s="128"/>
    </row>
    <row r="38" spans="1:6">
      <c r="B38" s="131" t="s">
        <v>1794</v>
      </c>
      <c r="C38" s="272"/>
      <c r="D38" s="127" t="s">
        <v>1550</v>
      </c>
      <c r="E38" s="127">
        <f>'9'!B52</f>
        <v>153</v>
      </c>
      <c r="F38" s="128"/>
    </row>
  </sheetData>
  <mergeCells count="2">
    <mergeCell ref="H17:H19"/>
    <mergeCell ref="H23:H25"/>
  </mergeCells>
  <pageMargins left="0.7" right="0.7" top="0.75" bottom="0.75" header="0.3" footer="0.3"/>
  <pageSetup paperSize="9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>
  <dimension ref="A1:Q38"/>
  <sheetViews>
    <sheetView topLeftCell="A5" zoomScale="70" zoomScaleNormal="70" workbookViewId="0">
      <selection activeCell="A38" sqref="A38:F38"/>
    </sheetView>
  </sheetViews>
  <sheetFormatPr defaultRowHeight="15"/>
  <cols>
    <col min="1" max="1" width="5" style="41" bestFit="1" customWidth="1"/>
    <col min="2" max="2" width="49.7109375" style="41" customWidth="1"/>
    <col min="3" max="3" width="35" style="234" customWidth="1"/>
    <col min="4" max="5" width="8.28515625" style="41" customWidth="1"/>
    <col min="6" max="12" width="9.140625" style="41"/>
    <col min="13" max="13" width="25" style="41" customWidth="1"/>
    <col min="14" max="16384" width="9.140625" style="41"/>
  </cols>
  <sheetData>
    <row r="1" spans="1:17">
      <c r="A1" s="70"/>
      <c r="B1" s="70"/>
      <c r="C1" s="149"/>
      <c r="D1" s="70"/>
      <c r="E1" s="70"/>
    </row>
    <row r="2" spans="1:17" ht="28.5">
      <c r="A2" s="71" t="s">
        <v>1548</v>
      </c>
      <c r="B2" s="72" t="s">
        <v>1549</v>
      </c>
      <c r="C2" s="235" t="s">
        <v>2464</v>
      </c>
      <c r="D2" s="71" t="s">
        <v>1550</v>
      </c>
      <c r="E2" s="71">
        <v>2</v>
      </c>
      <c r="G2" s="179" t="s">
        <v>2118</v>
      </c>
      <c r="H2" s="179" t="s">
        <v>2119</v>
      </c>
      <c r="I2" s="179" t="s">
        <v>2120</v>
      </c>
      <c r="J2" s="180" t="s">
        <v>2121</v>
      </c>
      <c r="K2" s="180" t="s">
        <v>2122</v>
      </c>
    </row>
    <row r="3" spans="1:17" ht="28.5">
      <c r="A3" s="71" t="s">
        <v>1551</v>
      </c>
      <c r="B3" s="72" t="s">
        <v>1564</v>
      </c>
      <c r="C3" s="235" t="s">
        <v>2464</v>
      </c>
      <c r="D3" s="71" t="s">
        <v>1550</v>
      </c>
      <c r="E3" s="73">
        <f>G5</f>
        <v>6</v>
      </c>
      <c r="G3" s="179">
        <v>6</v>
      </c>
      <c r="H3" s="179">
        <v>6</v>
      </c>
      <c r="I3" s="180">
        <v>4</v>
      </c>
      <c r="J3" s="180">
        <v>4</v>
      </c>
      <c r="K3" s="180">
        <v>2</v>
      </c>
    </row>
    <row r="4" spans="1:17" ht="28.5">
      <c r="A4" s="71" t="s">
        <v>1552</v>
      </c>
      <c r="B4" s="72" t="s">
        <v>1786</v>
      </c>
      <c r="C4" s="235" t="s">
        <v>2465</v>
      </c>
      <c r="D4" s="71" t="s">
        <v>1550</v>
      </c>
      <c r="E4" s="73">
        <f>H5</f>
        <v>6</v>
      </c>
      <c r="G4" s="179"/>
      <c r="H4" s="179"/>
      <c r="I4" s="180"/>
      <c r="J4" s="180"/>
      <c r="K4" s="180"/>
    </row>
    <row r="5" spans="1:17" ht="28.5">
      <c r="A5" s="71" t="s">
        <v>1553</v>
      </c>
      <c r="B5" s="72" t="s">
        <v>1565</v>
      </c>
      <c r="C5" s="235" t="s">
        <v>1558</v>
      </c>
      <c r="D5" s="71" t="s">
        <v>1550</v>
      </c>
      <c r="E5" s="73">
        <f>I5</f>
        <v>4</v>
      </c>
      <c r="G5" s="181">
        <f>SUM(G3:G4)</f>
        <v>6</v>
      </c>
      <c r="H5" s="181">
        <f t="shared" ref="H5:K5" si="0">SUM(H3:H4)</f>
        <v>6</v>
      </c>
      <c r="I5" s="181">
        <f t="shared" si="0"/>
        <v>4</v>
      </c>
      <c r="J5" s="181">
        <f t="shared" si="0"/>
        <v>4</v>
      </c>
      <c r="K5" s="181">
        <f t="shared" si="0"/>
        <v>2</v>
      </c>
      <c r="M5" s="70"/>
      <c r="N5" s="2"/>
      <c r="O5" s="85"/>
      <c r="P5" s="88"/>
      <c r="Q5" s="89"/>
    </row>
    <row r="6" spans="1:17" ht="38.25">
      <c r="A6" s="71"/>
      <c r="B6" s="1" t="s">
        <v>2123</v>
      </c>
      <c r="C6" s="246" t="s">
        <v>2124</v>
      </c>
      <c r="D6" s="71" t="s">
        <v>1550</v>
      </c>
      <c r="E6" s="73">
        <f>E2+E3</f>
        <v>8</v>
      </c>
      <c r="G6" s="182"/>
      <c r="H6" s="181"/>
      <c r="I6" s="181"/>
      <c r="J6" s="181"/>
      <c r="K6" s="181"/>
      <c r="M6" s="70"/>
      <c r="N6" s="2" t="s">
        <v>1085</v>
      </c>
      <c r="O6" s="85" t="s">
        <v>11</v>
      </c>
      <c r="P6" s="88" t="s">
        <v>150</v>
      </c>
      <c r="Q6" s="89" t="s">
        <v>1084</v>
      </c>
    </row>
    <row r="7" spans="1:17" ht="28.5">
      <c r="A7" s="71" t="s">
        <v>1554</v>
      </c>
      <c r="B7" s="72" t="s">
        <v>1566</v>
      </c>
      <c r="C7" s="235" t="s">
        <v>1558</v>
      </c>
      <c r="D7" s="71" t="s">
        <v>1550</v>
      </c>
      <c r="E7" s="73">
        <f>J5</f>
        <v>4</v>
      </c>
      <c r="H7" s="68" t="s">
        <v>1561</v>
      </c>
      <c r="I7" s="68" t="s">
        <v>1571</v>
      </c>
      <c r="J7" s="68" t="s">
        <v>1562</v>
      </c>
      <c r="K7" s="68" t="s">
        <v>1563</v>
      </c>
      <c r="M7" s="70" t="str">
        <f>'10'!J38</f>
        <v>BC5E-4-LSHF</v>
      </c>
      <c r="N7" s="70">
        <f>'10'!K38</f>
        <v>48</v>
      </c>
      <c r="O7" s="70">
        <f>'10'!L38</f>
        <v>172</v>
      </c>
      <c r="P7" s="70">
        <f>'10'!M38</f>
        <v>616</v>
      </c>
      <c r="Q7" s="70">
        <f>'10'!N38</f>
        <v>224</v>
      </c>
    </row>
    <row r="8" spans="1:17" ht="28.5">
      <c r="A8" s="71" t="s">
        <v>1555</v>
      </c>
      <c r="B8" s="72" t="s">
        <v>1799</v>
      </c>
      <c r="C8" s="235" t="s">
        <v>1558</v>
      </c>
      <c r="D8" s="71" t="s">
        <v>1550</v>
      </c>
      <c r="E8" s="73">
        <f>K5</f>
        <v>2</v>
      </c>
      <c r="H8" s="68">
        <v>2</v>
      </c>
      <c r="I8" s="68"/>
      <c r="J8" s="68"/>
      <c r="K8" s="68"/>
      <c r="M8" s="70" t="str">
        <f>'10'!J39</f>
        <v>КПСнг(А)-FRHF 1х2х0,75</v>
      </c>
      <c r="N8" s="70">
        <f>'10'!K39</f>
        <v>20</v>
      </c>
      <c r="O8" s="70">
        <f>'10'!L39</f>
        <v>66</v>
      </c>
      <c r="P8" s="70">
        <f>'10'!M39</f>
        <v>233</v>
      </c>
      <c r="Q8" s="70">
        <f>'10'!N39</f>
        <v>111</v>
      </c>
    </row>
    <row r="9" spans="1:17" ht="28.5">
      <c r="A9" s="71" t="s">
        <v>1556</v>
      </c>
      <c r="B9" s="72" t="s">
        <v>1567</v>
      </c>
      <c r="C9" s="235" t="s">
        <v>2464</v>
      </c>
      <c r="D9" s="71" t="s">
        <v>1550</v>
      </c>
      <c r="E9" s="71">
        <v>0</v>
      </c>
      <c r="H9" s="68">
        <v>12</v>
      </c>
      <c r="I9" s="68"/>
      <c r="J9" s="68">
        <v>6</v>
      </c>
      <c r="K9" s="68"/>
      <c r="M9" s="70" t="str">
        <f>'10'!J40</f>
        <v>ТехноКИПнг(А)-FRHF 2×2×0,6</v>
      </c>
      <c r="N9" s="70">
        <f>'10'!K40</f>
        <v>0</v>
      </c>
      <c r="O9" s="70">
        <f>'10'!L40</f>
        <v>0</v>
      </c>
      <c r="P9" s="70">
        <f>'10'!M40</f>
        <v>0</v>
      </c>
      <c r="Q9" s="70">
        <f>'10'!N40</f>
        <v>15</v>
      </c>
    </row>
    <row r="10" spans="1:17" ht="28.5">
      <c r="A10" s="71" t="s">
        <v>1557</v>
      </c>
      <c r="B10" s="72" t="s">
        <v>1568</v>
      </c>
      <c r="C10" s="235" t="s">
        <v>1558</v>
      </c>
      <c r="D10" s="71" t="s">
        <v>1550</v>
      </c>
      <c r="E10" s="73">
        <f>H12</f>
        <v>16</v>
      </c>
      <c r="H10" s="68"/>
      <c r="I10" s="68"/>
      <c r="J10" s="68"/>
      <c r="K10" s="68"/>
      <c r="M10" s="70"/>
      <c r="N10" s="70"/>
      <c r="O10" s="70"/>
      <c r="P10" s="70"/>
      <c r="Q10" s="70"/>
    </row>
    <row r="11" spans="1:17" ht="42.75">
      <c r="A11" s="71" t="s">
        <v>1559</v>
      </c>
      <c r="B11" s="72" t="s">
        <v>1570</v>
      </c>
      <c r="C11" s="235" t="s">
        <v>1558</v>
      </c>
      <c r="D11" s="71" t="s">
        <v>1550</v>
      </c>
      <c r="E11" s="73">
        <f>I12</f>
        <v>0</v>
      </c>
      <c r="H11" s="68">
        <v>2</v>
      </c>
      <c r="I11" s="68"/>
      <c r="J11" s="68"/>
      <c r="K11" s="68"/>
      <c r="M11" s="70"/>
      <c r="N11" s="70"/>
      <c r="O11" s="70"/>
      <c r="P11" s="70"/>
      <c r="Q11" s="70"/>
    </row>
    <row r="12" spans="1:17" ht="28.5">
      <c r="A12" s="71" t="s">
        <v>1560</v>
      </c>
      <c r="B12" s="72" t="s">
        <v>1569</v>
      </c>
      <c r="C12" s="235" t="s">
        <v>1558</v>
      </c>
      <c r="D12" s="71" t="s">
        <v>1550</v>
      </c>
      <c r="E12" s="73">
        <f>J12</f>
        <v>6</v>
      </c>
      <c r="H12" s="87">
        <f>SUM(H8:H11)</f>
        <v>16</v>
      </c>
      <c r="I12" s="69">
        <f>SUM(I8:I11)</f>
        <v>0</v>
      </c>
      <c r="J12" s="69">
        <f t="shared" ref="J12:K12" si="1">SUM(J8:J11)</f>
        <v>6</v>
      </c>
      <c r="K12" s="69">
        <f t="shared" si="1"/>
        <v>0</v>
      </c>
      <c r="M12" s="70"/>
      <c r="N12" s="70"/>
      <c r="O12" s="70"/>
      <c r="P12" s="70"/>
      <c r="Q12" s="70"/>
    </row>
    <row r="13" spans="1:17">
      <c r="A13" s="71"/>
      <c r="B13" s="135" t="s">
        <v>1795</v>
      </c>
      <c r="C13" s="252" t="s">
        <v>1796</v>
      </c>
      <c r="D13" s="134" t="s">
        <v>1550</v>
      </c>
      <c r="E13" s="134">
        <f>H8</f>
        <v>2</v>
      </c>
      <c r="H13" s="136"/>
      <c r="I13" s="136"/>
      <c r="J13" s="136"/>
      <c r="K13" s="136"/>
    </row>
    <row r="14" spans="1:17">
      <c r="A14" s="71"/>
      <c r="B14" s="135" t="s">
        <v>1797</v>
      </c>
      <c r="C14" s="252" t="s">
        <v>1796</v>
      </c>
      <c r="D14" s="134" t="s">
        <v>1550</v>
      </c>
      <c r="E14" s="134">
        <f>SUM(J9:J10)</f>
        <v>6</v>
      </c>
      <c r="H14" s="136"/>
      <c r="I14" s="136"/>
      <c r="J14" s="136"/>
      <c r="K14" s="136"/>
    </row>
    <row r="15" spans="1:17">
      <c r="A15" s="71"/>
      <c r="B15" s="135" t="s">
        <v>1798</v>
      </c>
      <c r="C15" s="252" t="s">
        <v>1796</v>
      </c>
      <c r="D15" s="134" t="s">
        <v>1550</v>
      </c>
      <c r="E15" s="134">
        <f>H11</f>
        <v>2</v>
      </c>
      <c r="H15" s="136"/>
      <c r="I15" s="136"/>
      <c r="J15" s="136"/>
      <c r="K15" s="136"/>
    </row>
    <row r="16" spans="1:17" s="80" customFormat="1" ht="25.5">
      <c r="A16" s="77"/>
      <c r="B16" s="78" t="s">
        <v>1572</v>
      </c>
      <c r="C16" s="257" t="s">
        <v>2434</v>
      </c>
      <c r="D16" s="77"/>
      <c r="E16" s="91">
        <f>N7</f>
        <v>48</v>
      </c>
    </row>
    <row r="17" spans="1:17" s="80" customFormat="1" ht="60">
      <c r="A17" s="77"/>
      <c r="B17" s="77"/>
      <c r="C17" s="257" t="s">
        <v>2435</v>
      </c>
      <c r="D17" s="77"/>
      <c r="E17" s="92">
        <f>O7-E18-E19</f>
        <v>10</v>
      </c>
      <c r="F17" s="77"/>
      <c r="H17" s="360"/>
      <c r="M17" s="93" t="s">
        <v>1590</v>
      </c>
      <c r="N17" s="96" t="s">
        <v>1581</v>
      </c>
      <c r="O17" s="96" t="s">
        <v>1582</v>
      </c>
      <c r="P17" s="96" t="s">
        <v>1583</v>
      </c>
      <c r="Q17" s="96" t="s">
        <v>1584</v>
      </c>
    </row>
    <row r="18" spans="1:17" s="80" customFormat="1" ht="25.5">
      <c r="A18" s="77"/>
      <c r="B18" s="77"/>
      <c r="C18" s="257" t="s">
        <v>2436</v>
      </c>
      <c r="D18" s="77"/>
      <c r="E18" s="103">
        <f>$N$23*$O$23*$P$23+$Q$23*$O$23</f>
        <v>54</v>
      </c>
      <c r="H18" s="360"/>
      <c r="M18" s="93" t="s">
        <v>1589</v>
      </c>
      <c r="N18" s="93">
        <v>5</v>
      </c>
      <c r="O18" s="93">
        <v>18</v>
      </c>
      <c r="P18" s="93">
        <v>1</v>
      </c>
      <c r="Q18" s="93">
        <v>1</v>
      </c>
    </row>
    <row r="19" spans="1:17" s="80" customFormat="1" ht="25.5">
      <c r="A19" s="77"/>
      <c r="B19" s="77"/>
      <c r="C19" s="257" t="s">
        <v>2433</v>
      </c>
      <c r="D19" s="77"/>
      <c r="E19" s="103">
        <f>$N18*$O18*$P18+$Q18*$O18</f>
        <v>108</v>
      </c>
      <c r="H19" s="360"/>
      <c r="M19" s="93" t="s">
        <v>20</v>
      </c>
      <c r="N19" s="93">
        <v>5</v>
      </c>
      <c r="O19" s="93">
        <v>4</v>
      </c>
      <c r="P19" s="93">
        <v>1</v>
      </c>
      <c r="Q19" s="93">
        <v>1</v>
      </c>
    </row>
    <row r="20" spans="1:17" s="80" customFormat="1" ht="25.5">
      <c r="A20" s="77"/>
      <c r="B20" s="77"/>
      <c r="C20" s="257" t="s">
        <v>2437</v>
      </c>
      <c r="D20" s="77"/>
      <c r="E20" s="92">
        <f>P7</f>
        <v>616</v>
      </c>
      <c r="M20" s="93" t="s">
        <v>1080</v>
      </c>
      <c r="N20" s="93">
        <v>5</v>
      </c>
      <c r="O20" s="93">
        <v>1</v>
      </c>
      <c r="P20" s="93">
        <v>1</v>
      </c>
      <c r="Q20" s="93">
        <v>1</v>
      </c>
    </row>
    <row r="21" spans="1:17" s="80" customFormat="1" ht="25.5">
      <c r="A21" s="77"/>
      <c r="B21" s="77"/>
      <c r="C21" s="257" t="s">
        <v>2438</v>
      </c>
      <c r="D21" s="77"/>
      <c r="E21" s="92">
        <f>Q7</f>
        <v>224</v>
      </c>
      <c r="M21" s="95"/>
      <c r="N21" s="95"/>
      <c r="O21" s="95"/>
      <c r="P21" s="95"/>
      <c r="Q21" s="95"/>
    </row>
    <row r="22" spans="1:17" s="76" customFormat="1" ht="60">
      <c r="A22" s="74"/>
      <c r="B22" s="74" t="s">
        <v>1574</v>
      </c>
      <c r="C22" s="264" t="s">
        <v>2434</v>
      </c>
      <c r="D22" s="74"/>
      <c r="E22" s="91">
        <f>N8</f>
        <v>20</v>
      </c>
      <c r="M22" s="93" t="s">
        <v>1585</v>
      </c>
      <c r="N22" s="96" t="s">
        <v>1581</v>
      </c>
      <c r="O22" s="96" t="s">
        <v>1582</v>
      </c>
      <c r="P22" s="96" t="s">
        <v>1583</v>
      </c>
      <c r="Q22" s="96" t="s">
        <v>1584</v>
      </c>
    </row>
    <row r="23" spans="1:17" s="76" customFormat="1" ht="25.5">
      <c r="A23" s="74"/>
      <c r="B23" s="74"/>
      <c r="C23" s="264" t="s">
        <v>2435</v>
      </c>
      <c r="D23" s="74"/>
      <c r="E23" s="103">
        <f>O8-E24-E25</f>
        <v>18</v>
      </c>
      <c r="H23" s="361"/>
      <c r="M23" s="93" t="s">
        <v>1588</v>
      </c>
      <c r="N23" s="93">
        <v>5</v>
      </c>
      <c r="O23" s="93">
        <v>9</v>
      </c>
      <c r="P23" s="93">
        <v>1</v>
      </c>
      <c r="Q23" s="93">
        <v>1</v>
      </c>
    </row>
    <row r="24" spans="1:17" s="76" customFormat="1" ht="25.5">
      <c r="A24" s="74"/>
      <c r="B24" s="74"/>
      <c r="C24" s="264" t="s">
        <v>2436</v>
      </c>
      <c r="D24" s="74"/>
      <c r="E24" s="103">
        <f>N24*O24*P24+Q24*O24</f>
        <v>24</v>
      </c>
      <c r="H24" s="361"/>
      <c r="M24" s="93" t="s">
        <v>20</v>
      </c>
      <c r="N24" s="93">
        <v>5</v>
      </c>
      <c r="O24" s="93">
        <v>4</v>
      </c>
      <c r="P24" s="93">
        <v>1</v>
      </c>
      <c r="Q24" s="93">
        <v>1</v>
      </c>
    </row>
    <row r="25" spans="1:17" s="76" customFormat="1" ht="25.5">
      <c r="A25" s="74"/>
      <c r="B25" s="74"/>
      <c r="C25" s="264" t="s">
        <v>2433</v>
      </c>
      <c r="D25" s="74"/>
      <c r="E25" s="103">
        <f>$N$19*$O$19*$P$19+$Q$19*$O$19</f>
        <v>24</v>
      </c>
      <c r="H25" s="361"/>
      <c r="M25" s="93" t="s">
        <v>1080</v>
      </c>
      <c r="N25" s="93">
        <v>5</v>
      </c>
      <c r="O25" s="93">
        <v>0</v>
      </c>
      <c r="P25" s="93">
        <v>1</v>
      </c>
      <c r="Q25" s="93">
        <v>1</v>
      </c>
    </row>
    <row r="26" spans="1:17" s="76" customFormat="1" ht="25.5">
      <c r="A26" s="74"/>
      <c r="B26" s="74"/>
      <c r="C26" s="264" t="s">
        <v>2437</v>
      </c>
      <c r="D26" s="74"/>
      <c r="E26" s="92">
        <f>P8</f>
        <v>233</v>
      </c>
    </row>
    <row r="27" spans="1:17" s="76" customFormat="1" ht="25.5">
      <c r="A27" s="74"/>
      <c r="B27" s="74"/>
      <c r="C27" s="264" t="s">
        <v>2438</v>
      </c>
      <c r="D27" s="74"/>
      <c r="E27" s="92">
        <f>Q8</f>
        <v>111</v>
      </c>
    </row>
    <row r="28" spans="1:17" s="86" customFormat="1" ht="25.5">
      <c r="A28" s="84"/>
      <c r="B28" s="84" t="s">
        <v>1596</v>
      </c>
      <c r="C28" s="242" t="s">
        <v>2437</v>
      </c>
      <c r="D28" s="84"/>
      <c r="E28" s="92">
        <f>P9</f>
        <v>0</v>
      </c>
    </row>
    <row r="29" spans="1:17" s="86" customFormat="1" ht="25.5">
      <c r="A29" s="84"/>
      <c r="B29" s="84"/>
      <c r="C29" s="242" t="s">
        <v>2438</v>
      </c>
      <c r="D29" s="84"/>
      <c r="E29" s="92">
        <f>Q9</f>
        <v>15</v>
      </c>
    </row>
    <row r="30" spans="1:17">
      <c r="A30" s="70"/>
      <c r="B30" s="110" t="s">
        <v>1592</v>
      </c>
      <c r="C30" s="149" t="s">
        <v>2466</v>
      </c>
      <c r="D30" s="70" t="s">
        <v>1550</v>
      </c>
      <c r="E30" s="70">
        <f>спецификация!H635</f>
        <v>10</v>
      </c>
    </row>
    <row r="31" spans="1:17">
      <c r="A31" s="70"/>
      <c r="B31" s="191" t="s">
        <v>1578</v>
      </c>
      <c r="C31" s="149" t="s">
        <v>2467</v>
      </c>
      <c r="D31" s="70" t="s">
        <v>1077</v>
      </c>
      <c r="E31" s="93">
        <f>спецификация!H638</f>
        <v>70</v>
      </c>
    </row>
    <row r="32" spans="1:17">
      <c r="A32" s="70"/>
      <c r="B32" s="70" t="s">
        <v>1579</v>
      </c>
      <c r="C32" s="152" t="s">
        <v>2466</v>
      </c>
      <c r="D32" s="70" t="s">
        <v>1550</v>
      </c>
      <c r="E32" s="70">
        <f>спецификация!H640</f>
        <v>24</v>
      </c>
    </row>
    <row r="33" spans="1:6">
      <c r="A33" s="70"/>
      <c r="B33" s="93" t="s">
        <v>1580</v>
      </c>
      <c r="C33" s="152" t="s">
        <v>2466</v>
      </c>
      <c r="D33" s="70" t="s">
        <v>1550</v>
      </c>
      <c r="E33" s="70">
        <f>спецификация!H648</f>
        <v>8</v>
      </c>
    </row>
    <row r="34" spans="1:6">
      <c r="A34" s="70"/>
      <c r="B34" s="107" t="s">
        <v>1591</v>
      </c>
      <c r="C34" s="149" t="s">
        <v>2468</v>
      </c>
      <c r="D34" s="106" t="s">
        <v>1550</v>
      </c>
      <c r="E34" s="70">
        <v>7</v>
      </c>
    </row>
    <row r="35" spans="1:6">
      <c r="B35" s="126" t="s">
        <v>1788</v>
      </c>
      <c r="C35" s="272" t="s">
        <v>1789</v>
      </c>
      <c r="D35" s="127" t="s">
        <v>1077</v>
      </c>
      <c r="E35" s="127">
        <f>спецификация!H650</f>
        <v>3</v>
      </c>
      <c r="F35" s="128"/>
    </row>
    <row r="36" spans="1:6" ht="43.5">
      <c r="B36" s="129" t="s">
        <v>1790</v>
      </c>
      <c r="C36" s="154" t="s">
        <v>1791</v>
      </c>
      <c r="D36" s="127" t="s">
        <v>1550</v>
      </c>
      <c r="E36" s="127">
        <f>E34</f>
        <v>7</v>
      </c>
      <c r="F36" s="130" t="s">
        <v>1792</v>
      </c>
    </row>
    <row r="37" spans="1:6">
      <c r="B37" s="131" t="s">
        <v>1793</v>
      </c>
      <c r="C37" s="272" t="s">
        <v>1791</v>
      </c>
      <c r="D37" s="127" t="s">
        <v>1550</v>
      </c>
      <c r="E37" s="127">
        <f>спецификация!H651</f>
        <v>10</v>
      </c>
      <c r="F37" s="128"/>
    </row>
    <row r="38" spans="1:6">
      <c r="B38" s="131" t="s">
        <v>1794</v>
      </c>
      <c r="C38" s="272"/>
      <c r="D38" s="127" t="s">
        <v>1550</v>
      </c>
      <c r="E38" s="127">
        <f>'10'!B52</f>
        <v>162</v>
      </c>
      <c r="F38" s="128"/>
    </row>
  </sheetData>
  <mergeCells count="2">
    <mergeCell ref="H17:H19"/>
    <mergeCell ref="H23:H25"/>
  </mergeCells>
  <pageMargins left="0.7" right="0.7" top="0.75" bottom="0.75" header="0.3" footer="0.3"/>
  <pageSetup paperSize="9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>
  <dimension ref="A1:Q38"/>
  <sheetViews>
    <sheetView topLeftCell="A5" zoomScale="70" zoomScaleNormal="70" workbookViewId="0">
      <selection activeCell="A38" sqref="A38:F38"/>
    </sheetView>
  </sheetViews>
  <sheetFormatPr defaultRowHeight="15"/>
  <cols>
    <col min="1" max="1" width="5" style="41" bestFit="1" customWidth="1"/>
    <col min="2" max="2" width="49.7109375" style="41" customWidth="1"/>
    <col min="3" max="3" width="35" style="234" customWidth="1"/>
    <col min="4" max="5" width="8.28515625" style="41" customWidth="1"/>
    <col min="6" max="12" width="9.140625" style="41"/>
    <col min="13" max="13" width="25" style="41" customWidth="1"/>
    <col min="14" max="16384" width="9.140625" style="41"/>
  </cols>
  <sheetData>
    <row r="1" spans="1:17">
      <c r="A1" s="70"/>
      <c r="B1" s="70"/>
      <c r="C1" s="149"/>
      <c r="D1" s="70"/>
      <c r="E1" s="70"/>
    </row>
    <row r="2" spans="1:17" ht="28.5">
      <c r="A2" s="71" t="s">
        <v>1548</v>
      </c>
      <c r="B2" s="72" t="s">
        <v>1549</v>
      </c>
      <c r="C2" s="235" t="s">
        <v>2464</v>
      </c>
      <c r="D2" s="71" t="s">
        <v>1550</v>
      </c>
      <c r="E2" s="71">
        <v>2</v>
      </c>
      <c r="G2" s="179" t="s">
        <v>2118</v>
      </c>
      <c r="H2" s="179" t="s">
        <v>2119</v>
      </c>
      <c r="I2" s="179" t="s">
        <v>2120</v>
      </c>
      <c r="J2" s="180" t="s">
        <v>2121</v>
      </c>
      <c r="K2" s="180" t="s">
        <v>2122</v>
      </c>
    </row>
    <row r="3" spans="1:17" ht="28.5">
      <c r="A3" s="71" t="s">
        <v>1551</v>
      </c>
      <c r="B3" s="72" t="s">
        <v>1564</v>
      </c>
      <c r="C3" s="235" t="s">
        <v>2464</v>
      </c>
      <c r="D3" s="71" t="s">
        <v>1550</v>
      </c>
      <c r="E3" s="73">
        <f>G5</f>
        <v>6</v>
      </c>
      <c r="G3" s="179">
        <v>6</v>
      </c>
      <c r="H3" s="179">
        <v>6</v>
      </c>
      <c r="I3" s="180">
        <v>4</v>
      </c>
      <c r="J3" s="180">
        <v>4</v>
      </c>
      <c r="K3" s="180">
        <v>2</v>
      </c>
    </row>
    <row r="4" spans="1:17" ht="28.5">
      <c r="A4" s="71" t="s">
        <v>1552</v>
      </c>
      <c r="B4" s="72" t="s">
        <v>1786</v>
      </c>
      <c r="C4" s="235" t="s">
        <v>2465</v>
      </c>
      <c r="D4" s="71" t="s">
        <v>1550</v>
      </c>
      <c r="E4" s="73">
        <f>H5</f>
        <v>6</v>
      </c>
      <c r="G4" s="179"/>
      <c r="H4" s="179"/>
      <c r="I4" s="180"/>
      <c r="J4" s="180"/>
      <c r="K4" s="180"/>
    </row>
    <row r="5" spans="1:17" ht="28.5">
      <c r="A5" s="71" t="s">
        <v>1553</v>
      </c>
      <c r="B5" s="72" t="s">
        <v>1565</v>
      </c>
      <c r="C5" s="235" t="s">
        <v>1558</v>
      </c>
      <c r="D5" s="71" t="s">
        <v>1550</v>
      </c>
      <c r="E5" s="73">
        <f>I5</f>
        <v>4</v>
      </c>
      <c r="G5" s="181">
        <f>SUM(G3:G4)</f>
        <v>6</v>
      </c>
      <c r="H5" s="181">
        <f t="shared" ref="H5:K5" si="0">SUM(H3:H4)</f>
        <v>6</v>
      </c>
      <c r="I5" s="181">
        <f t="shared" si="0"/>
        <v>4</v>
      </c>
      <c r="J5" s="181">
        <f t="shared" si="0"/>
        <v>4</v>
      </c>
      <c r="K5" s="181">
        <f t="shared" si="0"/>
        <v>2</v>
      </c>
      <c r="M5" s="70"/>
      <c r="N5" s="2"/>
      <c r="O5" s="85"/>
      <c r="P5" s="88"/>
      <c r="Q5" s="89"/>
    </row>
    <row r="6" spans="1:17" ht="38.25">
      <c r="A6" s="71"/>
      <c r="B6" s="1" t="s">
        <v>2123</v>
      </c>
      <c r="C6" s="246" t="s">
        <v>2124</v>
      </c>
      <c r="D6" s="71" t="s">
        <v>1550</v>
      </c>
      <c r="E6" s="73">
        <f>E2+E3</f>
        <v>8</v>
      </c>
      <c r="G6" s="182"/>
      <c r="H6" s="181"/>
      <c r="I6" s="181"/>
      <c r="J6" s="181"/>
      <c r="K6" s="181"/>
      <c r="M6" s="70"/>
      <c r="N6" s="2" t="s">
        <v>1085</v>
      </c>
      <c r="O6" s="85" t="s">
        <v>11</v>
      </c>
      <c r="P6" s="88" t="s">
        <v>150</v>
      </c>
      <c r="Q6" s="89" t="s">
        <v>1084</v>
      </c>
    </row>
    <row r="7" spans="1:17" ht="28.5">
      <c r="A7" s="71" t="s">
        <v>1554</v>
      </c>
      <c r="B7" s="72" t="s">
        <v>1566</v>
      </c>
      <c r="C7" s="235" t="s">
        <v>1558</v>
      </c>
      <c r="D7" s="71" t="s">
        <v>1550</v>
      </c>
      <c r="E7" s="73">
        <f>J5</f>
        <v>4</v>
      </c>
      <c r="H7" s="68" t="s">
        <v>1561</v>
      </c>
      <c r="I7" s="68" t="s">
        <v>1571</v>
      </c>
      <c r="J7" s="68" t="s">
        <v>1562</v>
      </c>
      <c r="K7" s="68" t="s">
        <v>1563</v>
      </c>
      <c r="M7" s="70" t="str">
        <f>'11'!J38</f>
        <v>BC5E-4-LSHF</v>
      </c>
      <c r="N7" s="70">
        <f>'11'!K38</f>
        <v>48</v>
      </c>
      <c r="O7" s="70">
        <f>'11'!L38</f>
        <v>150</v>
      </c>
      <c r="P7" s="70">
        <f>'11'!M38</f>
        <v>583</v>
      </c>
      <c r="Q7" s="70">
        <f>'11'!N38</f>
        <v>224</v>
      </c>
    </row>
    <row r="8" spans="1:17" ht="28.5">
      <c r="A8" s="71" t="s">
        <v>1555</v>
      </c>
      <c r="B8" s="72" t="s">
        <v>1799</v>
      </c>
      <c r="C8" s="235" t="s">
        <v>1558</v>
      </c>
      <c r="D8" s="71" t="s">
        <v>1550</v>
      </c>
      <c r="E8" s="73">
        <f>K5</f>
        <v>2</v>
      </c>
      <c r="H8" s="68">
        <v>2</v>
      </c>
      <c r="I8" s="68"/>
      <c r="J8" s="68"/>
      <c r="K8" s="68"/>
      <c r="M8" s="70" t="str">
        <f>'11'!J39</f>
        <v>КПСнг(А)-FRHF 1х2х0,75</v>
      </c>
      <c r="N8" s="70">
        <f>'11'!K39</f>
        <v>20</v>
      </c>
      <c r="O8" s="70">
        <f>'11'!L39</f>
        <v>58</v>
      </c>
      <c r="P8" s="70">
        <f>'11'!M39</f>
        <v>213</v>
      </c>
      <c r="Q8" s="70">
        <f>'11'!N39</f>
        <v>109</v>
      </c>
    </row>
    <row r="9" spans="1:17" ht="28.5">
      <c r="A9" s="71" t="s">
        <v>1556</v>
      </c>
      <c r="B9" s="72" t="s">
        <v>1567</v>
      </c>
      <c r="C9" s="235" t="s">
        <v>2464</v>
      </c>
      <c r="D9" s="71" t="s">
        <v>1550</v>
      </c>
      <c r="E9" s="71">
        <v>0</v>
      </c>
      <c r="H9" s="68">
        <v>12</v>
      </c>
      <c r="I9" s="68"/>
      <c r="J9" s="68">
        <v>6</v>
      </c>
      <c r="K9" s="68"/>
      <c r="M9" s="70" t="str">
        <f>'11'!J40</f>
        <v>ТехноКИПнг(А)-FRHF 2×2×0,6</v>
      </c>
      <c r="N9" s="70">
        <f>'11'!K40</f>
        <v>0</v>
      </c>
      <c r="O9" s="70">
        <f>'11'!L40</f>
        <v>0</v>
      </c>
      <c r="P9" s="70">
        <f>'11'!M40</f>
        <v>0</v>
      </c>
      <c r="Q9" s="70">
        <f>'11'!N40</f>
        <v>15</v>
      </c>
    </row>
    <row r="10" spans="1:17" ht="28.5">
      <c r="A10" s="71" t="s">
        <v>1557</v>
      </c>
      <c r="B10" s="72" t="s">
        <v>1568</v>
      </c>
      <c r="C10" s="235" t="s">
        <v>1558</v>
      </c>
      <c r="D10" s="71" t="s">
        <v>1550</v>
      </c>
      <c r="E10" s="73">
        <f>H12</f>
        <v>16</v>
      </c>
      <c r="H10" s="68">
        <v>0</v>
      </c>
      <c r="I10" s="68">
        <v>0</v>
      </c>
      <c r="J10" s="68">
        <v>0</v>
      </c>
      <c r="K10" s="68"/>
      <c r="M10" s="70"/>
      <c r="N10" s="70"/>
      <c r="O10" s="70"/>
      <c r="P10" s="70"/>
      <c r="Q10" s="70"/>
    </row>
    <row r="11" spans="1:17" ht="42.75">
      <c r="A11" s="71" t="s">
        <v>1559</v>
      </c>
      <c r="B11" s="72" t="s">
        <v>1570</v>
      </c>
      <c r="C11" s="235" t="s">
        <v>1558</v>
      </c>
      <c r="D11" s="71" t="s">
        <v>1550</v>
      </c>
      <c r="E11" s="73">
        <f>I12</f>
        <v>0</v>
      </c>
      <c r="H11" s="68">
        <v>2</v>
      </c>
      <c r="I11" s="68"/>
      <c r="J11" s="68"/>
      <c r="K11" s="68"/>
      <c r="M11" s="70"/>
      <c r="N11" s="70"/>
      <c r="O11" s="70"/>
      <c r="P11" s="70"/>
      <c r="Q11" s="70"/>
    </row>
    <row r="12" spans="1:17" ht="28.5">
      <c r="A12" s="71" t="s">
        <v>1560</v>
      </c>
      <c r="B12" s="72" t="s">
        <v>1569</v>
      </c>
      <c r="C12" s="235" t="s">
        <v>1558</v>
      </c>
      <c r="D12" s="71" t="s">
        <v>1550</v>
      </c>
      <c r="E12" s="73">
        <f>J12</f>
        <v>6</v>
      </c>
      <c r="H12" s="87">
        <f>SUM(H8:H11)</f>
        <v>16</v>
      </c>
      <c r="I12" s="69">
        <f>SUM(I8:I11)</f>
        <v>0</v>
      </c>
      <c r="J12" s="69">
        <f t="shared" ref="J12:K12" si="1">SUM(J8:J11)</f>
        <v>6</v>
      </c>
      <c r="K12" s="69">
        <f t="shared" si="1"/>
        <v>0</v>
      </c>
      <c r="M12" s="70"/>
      <c r="N12" s="70"/>
      <c r="O12" s="70"/>
      <c r="P12" s="70"/>
      <c r="Q12" s="70"/>
    </row>
    <row r="13" spans="1:17">
      <c r="A13" s="71"/>
      <c r="B13" s="135" t="s">
        <v>1795</v>
      </c>
      <c r="C13" s="252" t="s">
        <v>1796</v>
      </c>
      <c r="D13" s="134" t="s">
        <v>1550</v>
      </c>
      <c r="E13" s="134">
        <f>H8</f>
        <v>2</v>
      </c>
      <c r="H13" s="136"/>
      <c r="I13" s="136"/>
      <c r="J13" s="136"/>
      <c r="K13" s="136"/>
    </row>
    <row r="14" spans="1:17">
      <c r="A14" s="71"/>
      <c r="B14" s="135" t="s">
        <v>1797</v>
      </c>
      <c r="C14" s="252" t="s">
        <v>1796</v>
      </c>
      <c r="D14" s="134" t="s">
        <v>1550</v>
      </c>
      <c r="E14" s="134">
        <f>SUM(J9:J10)</f>
        <v>6</v>
      </c>
      <c r="H14" s="136"/>
      <c r="I14" s="136"/>
      <c r="J14" s="136"/>
      <c r="K14" s="136"/>
    </row>
    <row r="15" spans="1:17">
      <c r="A15" s="71"/>
      <c r="B15" s="135" t="s">
        <v>1798</v>
      </c>
      <c r="C15" s="252" t="s">
        <v>1796</v>
      </c>
      <c r="D15" s="134" t="s">
        <v>1550</v>
      </c>
      <c r="E15" s="134">
        <f>H11</f>
        <v>2</v>
      </c>
      <c r="H15" s="136"/>
      <c r="I15" s="136"/>
      <c r="J15" s="136"/>
      <c r="K15" s="136"/>
    </row>
    <row r="16" spans="1:17" s="80" customFormat="1" ht="25.5">
      <c r="A16" s="77"/>
      <c r="B16" s="78" t="s">
        <v>1572</v>
      </c>
      <c r="C16" s="257" t="s">
        <v>2434</v>
      </c>
      <c r="D16" s="77"/>
      <c r="E16" s="91">
        <f>N7</f>
        <v>48</v>
      </c>
    </row>
    <row r="17" spans="1:17" s="80" customFormat="1" ht="60">
      <c r="A17" s="77"/>
      <c r="B17" s="77"/>
      <c r="C17" s="257" t="s">
        <v>2435</v>
      </c>
      <c r="D17" s="77"/>
      <c r="E17" s="92">
        <f>O7-E18-E19</f>
        <v>0</v>
      </c>
      <c r="F17" s="77"/>
      <c r="H17" s="360"/>
      <c r="M17" s="93" t="s">
        <v>1590</v>
      </c>
      <c r="N17" s="96" t="s">
        <v>1581</v>
      </c>
      <c r="O17" s="96" t="s">
        <v>1582</v>
      </c>
      <c r="P17" s="96" t="s">
        <v>1583</v>
      </c>
      <c r="Q17" s="96" t="s">
        <v>1584</v>
      </c>
    </row>
    <row r="18" spans="1:17" s="80" customFormat="1" ht="25.5">
      <c r="A18" s="77"/>
      <c r="B18" s="77"/>
      <c r="C18" s="257" t="s">
        <v>2436</v>
      </c>
      <c r="D18" s="77"/>
      <c r="E18" s="103">
        <f>$N$23*$O$23*$P$23+$Q$23*$O$23</f>
        <v>66</v>
      </c>
      <c r="H18" s="360"/>
      <c r="M18" s="93" t="s">
        <v>1589</v>
      </c>
      <c r="N18" s="93">
        <v>5</v>
      </c>
      <c r="O18" s="93">
        <v>14</v>
      </c>
      <c r="P18" s="93">
        <v>1</v>
      </c>
      <c r="Q18" s="93">
        <v>1</v>
      </c>
    </row>
    <row r="19" spans="1:17" s="80" customFormat="1" ht="25.5">
      <c r="A19" s="77"/>
      <c r="B19" s="77"/>
      <c r="C19" s="257" t="s">
        <v>2433</v>
      </c>
      <c r="D19" s="77"/>
      <c r="E19" s="103">
        <f>$N18*$O18*$P18+$Q18*$O18</f>
        <v>84</v>
      </c>
      <c r="H19" s="360"/>
      <c r="M19" s="93" t="s">
        <v>20</v>
      </c>
      <c r="N19" s="93">
        <v>5</v>
      </c>
      <c r="O19" s="93">
        <v>3</v>
      </c>
      <c r="P19" s="93">
        <v>1</v>
      </c>
      <c r="Q19" s="93">
        <v>1</v>
      </c>
    </row>
    <row r="20" spans="1:17" s="80" customFormat="1" ht="25.5">
      <c r="A20" s="77"/>
      <c r="B20" s="77"/>
      <c r="C20" s="257" t="s">
        <v>2437</v>
      </c>
      <c r="D20" s="77"/>
      <c r="E20" s="92">
        <f>P7</f>
        <v>583</v>
      </c>
      <c r="M20" s="93" t="s">
        <v>1080</v>
      </c>
      <c r="N20" s="93">
        <v>5</v>
      </c>
      <c r="O20" s="93"/>
      <c r="P20" s="93">
        <v>1</v>
      </c>
      <c r="Q20" s="93">
        <v>1</v>
      </c>
    </row>
    <row r="21" spans="1:17" s="80" customFormat="1" ht="25.5">
      <c r="A21" s="77"/>
      <c r="B21" s="77"/>
      <c r="C21" s="257" t="s">
        <v>2438</v>
      </c>
      <c r="D21" s="77"/>
      <c r="E21" s="92">
        <f>Q7</f>
        <v>224</v>
      </c>
      <c r="M21" s="95"/>
      <c r="N21" s="95"/>
      <c r="O21" s="95"/>
      <c r="P21" s="95"/>
      <c r="Q21" s="95"/>
    </row>
    <row r="22" spans="1:17" s="76" customFormat="1" ht="60">
      <c r="A22" s="74"/>
      <c r="B22" s="74" t="s">
        <v>1574</v>
      </c>
      <c r="C22" s="264" t="s">
        <v>2434</v>
      </c>
      <c r="D22" s="74"/>
      <c r="E22" s="91">
        <f>N8</f>
        <v>20</v>
      </c>
      <c r="M22" s="93" t="s">
        <v>1585</v>
      </c>
      <c r="N22" s="96" t="s">
        <v>1581</v>
      </c>
      <c r="O22" s="96" t="s">
        <v>1582</v>
      </c>
      <c r="P22" s="96" t="s">
        <v>1583</v>
      </c>
      <c r="Q22" s="96" t="s">
        <v>1584</v>
      </c>
    </row>
    <row r="23" spans="1:17" s="76" customFormat="1" ht="25.5">
      <c r="A23" s="74"/>
      <c r="B23" s="74"/>
      <c r="C23" s="264" t="s">
        <v>2435</v>
      </c>
      <c r="D23" s="74"/>
      <c r="E23" s="103">
        <f>O8-E24-E25</f>
        <v>16</v>
      </c>
      <c r="H23" s="361"/>
      <c r="M23" s="93" t="s">
        <v>1588</v>
      </c>
      <c r="N23" s="93">
        <v>5</v>
      </c>
      <c r="O23" s="93">
        <v>11</v>
      </c>
      <c r="P23" s="93">
        <v>1</v>
      </c>
      <c r="Q23" s="93">
        <v>1</v>
      </c>
    </row>
    <row r="24" spans="1:17" s="76" customFormat="1" ht="25.5">
      <c r="A24" s="74"/>
      <c r="B24" s="74"/>
      <c r="C24" s="264" t="s">
        <v>2436</v>
      </c>
      <c r="D24" s="74"/>
      <c r="E24" s="103">
        <f>N24*O24*P24+Q24*O24</f>
        <v>24</v>
      </c>
      <c r="H24" s="361"/>
      <c r="M24" s="93" t="s">
        <v>20</v>
      </c>
      <c r="N24" s="93">
        <v>5</v>
      </c>
      <c r="O24" s="93">
        <v>4</v>
      </c>
      <c r="P24" s="93">
        <v>1</v>
      </c>
      <c r="Q24" s="93">
        <v>1</v>
      </c>
    </row>
    <row r="25" spans="1:17" s="76" customFormat="1" ht="25.5">
      <c r="A25" s="74"/>
      <c r="B25" s="74"/>
      <c r="C25" s="264" t="s">
        <v>2433</v>
      </c>
      <c r="D25" s="74"/>
      <c r="E25" s="103">
        <f>$N$19*$O$19*$P$19+$Q$19*$O$19</f>
        <v>18</v>
      </c>
      <c r="H25" s="361"/>
      <c r="M25" s="93" t="s">
        <v>1080</v>
      </c>
      <c r="N25" s="93">
        <v>5</v>
      </c>
      <c r="O25" s="93">
        <v>0</v>
      </c>
      <c r="P25" s="93">
        <v>1</v>
      </c>
      <c r="Q25" s="93">
        <v>1</v>
      </c>
    </row>
    <row r="26" spans="1:17" s="76" customFormat="1" ht="25.5">
      <c r="A26" s="74"/>
      <c r="B26" s="74"/>
      <c r="C26" s="264" t="s">
        <v>2437</v>
      </c>
      <c r="D26" s="74"/>
      <c r="E26" s="92">
        <f>P8</f>
        <v>213</v>
      </c>
    </row>
    <row r="27" spans="1:17" s="76" customFormat="1" ht="25.5">
      <c r="A27" s="74"/>
      <c r="B27" s="74"/>
      <c r="C27" s="264" t="s">
        <v>2438</v>
      </c>
      <c r="D27" s="74"/>
      <c r="E27" s="92">
        <f>Q8</f>
        <v>109</v>
      </c>
    </row>
    <row r="28" spans="1:17" s="86" customFormat="1" ht="25.5">
      <c r="A28" s="84"/>
      <c r="B28" s="84" t="s">
        <v>1596</v>
      </c>
      <c r="C28" s="242" t="s">
        <v>2437</v>
      </c>
      <c r="D28" s="84"/>
      <c r="E28" s="92">
        <f>P9</f>
        <v>0</v>
      </c>
    </row>
    <row r="29" spans="1:17" s="86" customFormat="1" ht="25.5">
      <c r="A29" s="84"/>
      <c r="B29" s="84"/>
      <c r="C29" s="242" t="s">
        <v>2438</v>
      </c>
      <c r="D29" s="84"/>
      <c r="E29" s="92">
        <f>Q9</f>
        <v>15</v>
      </c>
    </row>
    <row r="30" spans="1:17">
      <c r="A30" s="70"/>
      <c r="B30" s="110" t="s">
        <v>1592</v>
      </c>
      <c r="C30" s="149" t="s">
        <v>2466</v>
      </c>
      <c r="D30" s="70" t="s">
        <v>1550</v>
      </c>
      <c r="E30" s="70">
        <f>спецификация!H683</f>
        <v>10</v>
      </c>
    </row>
    <row r="31" spans="1:17">
      <c r="A31" s="70"/>
      <c r="B31" s="191" t="s">
        <v>1578</v>
      </c>
      <c r="C31" s="149" t="s">
        <v>2467</v>
      </c>
      <c r="D31" s="70" t="s">
        <v>1077</v>
      </c>
      <c r="E31" s="93">
        <f>спецификация!H686</f>
        <v>60</v>
      </c>
    </row>
    <row r="32" spans="1:17">
      <c r="A32" s="70"/>
      <c r="B32" s="70" t="s">
        <v>1579</v>
      </c>
      <c r="C32" s="152" t="s">
        <v>2466</v>
      </c>
      <c r="D32" s="70" t="s">
        <v>1550</v>
      </c>
      <c r="E32" s="70">
        <f>спецификация!H688</f>
        <v>24</v>
      </c>
    </row>
    <row r="33" spans="1:6">
      <c r="A33" s="70"/>
      <c r="B33" s="93" t="s">
        <v>1580</v>
      </c>
      <c r="C33" s="152" t="s">
        <v>2466</v>
      </c>
      <c r="D33" s="70" t="s">
        <v>1550</v>
      </c>
      <c r="E33" s="70">
        <f>спецификация!H696</f>
        <v>8</v>
      </c>
    </row>
    <row r="34" spans="1:6">
      <c r="A34" s="70"/>
      <c r="B34" s="107" t="s">
        <v>1591</v>
      </c>
      <c r="C34" s="149" t="s">
        <v>2468</v>
      </c>
      <c r="D34" s="106" t="s">
        <v>1550</v>
      </c>
      <c r="E34" s="70">
        <v>6</v>
      </c>
    </row>
    <row r="35" spans="1:6">
      <c r="B35" s="126" t="s">
        <v>1788</v>
      </c>
      <c r="C35" s="272" t="s">
        <v>1789</v>
      </c>
      <c r="D35" s="127" t="s">
        <v>1077</v>
      </c>
      <c r="E35" s="127">
        <f>спецификация!H698</f>
        <v>3</v>
      </c>
      <c r="F35" s="128"/>
    </row>
    <row r="36" spans="1:6" ht="43.5">
      <c r="B36" s="129" t="s">
        <v>1790</v>
      </c>
      <c r="C36" s="154" t="s">
        <v>1791</v>
      </c>
      <c r="D36" s="127" t="s">
        <v>1550</v>
      </c>
      <c r="E36" s="127">
        <f>E34</f>
        <v>6</v>
      </c>
      <c r="F36" s="130" t="s">
        <v>1792</v>
      </c>
    </row>
    <row r="37" spans="1:6">
      <c r="B37" s="131" t="s">
        <v>1793</v>
      </c>
      <c r="C37" s="272" t="s">
        <v>1791</v>
      </c>
      <c r="D37" s="127" t="s">
        <v>1550</v>
      </c>
      <c r="E37" s="127">
        <f>спецификация!H699</f>
        <v>10</v>
      </c>
      <c r="F37" s="128"/>
    </row>
    <row r="38" spans="1:6">
      <c r="B38" s="131" t="s">
        <v>1794</v>
      </c>
      <c r="C38" s="272"/>
      <c r="D38" s="127" t="s">
        <v>1550</v>
      </c>
      <c r="E38" s="127">
        <f>'11'!B52</f>
        <v>153</v>
      </c>
      <c r="F38" s="128"/>
    </row>
  </sheetData>
  <mergeCells count="2">
    <mergeCell ref="H17:H19"/>
    <mergeCell ref="H23:H25"/>
  </mergeCells>
  <pageMargins left="0.7" right="0.7" top="0.75" bottom="0.75" header="0.3" footer="0.3"/>
  <pageSetup paperSize="9"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>
  <dimension ref="A1:Q38"/>
  <sheetViews>
    <sheetView topLeftCell="A5" zoomScale="70" zoomScaleNormal="70" workbookViewId="0">
      <selection activeCell="A38" sqref="A38:F38"/>
    </sheetView>
  </sheetViews>
  <sheetFormatPr defaultRowHeight="15"/>
  <cols>
    <col min="1" max="1" width="5" style="41" bestFit="1" customWidth="1"/>
    <col min="2" max="2" width="49.7109375" style="41" customWidth="1"/>
    <col min="3" max="3" width="35" style="234" customWidth="1"/>
    <col min="4" max="5" width="8.28515625" style="41" customWidth="1"/>
    <col min="6" max="12" width="9.140625" style="41"/>
    <col min="13" max="13" width="25" style="41" customWidth="1"/>
    <col min="14" max="16384" width="9.140625" style="41"/>
  </cols>
  <sheetData>
    <row r="1" spans="1:17">
      <c r="A1" s="70"/>
      <c r="B1" s="70"/>
      <c r="C1" s="149"/>
      <c r="D1" s="70"/>
      <c r="E1" s="70"/>
    </row>
    <row r="2" spans="1:17" ht="28.5">
      <c r="A2" s="71" t="s">
        <v>1548</v>
      </c>
      <c r="B2" s="72" t="s">
        <v>1549</v>
      </c>
      <c r="C2" s="235" t="s">
        <v>2464</v>
      </c>
      <c r="D2" s="71" t="s">
        <v>1550</v>
      </c>
      <c r="E2" s="71">
        <v>2</v>
      </c>
      <c r="G2" s="179" t="s">
        <v>2118</v>
      </c>
      <c r="H2" s="179" t="s">
        <v>2119</v>
      </c>
      <c r="I2" s="179" t="s">
        <v>2120</v>
      </c>
      <c r="J2" s="180" t="s">
        <v>2121</v>
      </c>
      <c r="K2" s="180" t="s">
        <v>2122</v>
      </c>
    </row>
    <row r="3" spans="1:17" ht="28.5">
      <c r="A3" s="71" t="s">
        <v>1551</v>
      </c>
      <c r="B3" s="72" t="s">
        <v>1564</v>
      </c>
      <c r="C3" s="235" t="s">
        <v>2464</v>
      </c>
      <c r="D3" s="71" t="s">
        <v>1550</v>
      </c>
      <c r="E3" s="73">
        <f>G5</f>
        <v>6</v>
      </c>
      <c r="G3" s="179">
        <v>6</v>
      </c>
      <c r="H3" s="179">
        <v>6</v>
      </c>
      <c r="I3" s="180">
        <v>4</v>
      </c>
      <c r="J3" s="180">
        <v>4</v>
      </c>
      <c r="K3" s="180">
        <v>2</v>
      </c>
    </row>
    <row r="4" spans="1:17" ht="28.5">
      <c r="A4" s="71" t="s">
        <v>1552</v>
      </c>
      <c r="B4" s="72" t="s">
        <v>1786</v>
      </c>
      <c r="C4" s="235" t="s">
        <v>2465</v>
      </c>
      <c r="D4" s="71" t="s">
        <v>1550</v>
      </c>
      <c r="E4" s="73">
        <f>H5</f>
        <v>6</v>
      </c>
      <c r="G4" s="179"/>
      <c r="H4" s="179"/>
      <c r="I4" s="180"/>
      <c r="J4" s="180"/>
      <c r="K4" s="180"/>
    </row>
    <row r="5" spans="1:17" ht="28.5">
      <c r="A5" s="71" t="s">
        <v>1553</v>
      </c>
      <c r="B5" s="72" t="s">
        <v>1565</v>
      </c>
      <c r="C5" s="235" t="s">
        <v>1558</v>
      </c>
      <c r="D5" s="71" t="s">
        <v>1550</v>
      </c>
      <c r="E5" s="73">
        <f>I5</f>
        <v>4</v>
      </c>
      <c r="G5" s="181">
        <f>SUM(G3:G4)</f>
        <v>6</v>
      </c>
      <c r="H5" s="181">
        <f t="shared" ref="H5:K5" si="0">SUM(H3:H4)</f>
        <v>6</v>
      </c>
      <c r="I5" s="181">
        <f t="shared" si="0"/>
        <v>4</v>
      </c>
      <c r="J5" s="181">
        <f t="shared" si="0"/>
        <v>4</v>
      </c>
      <c r="K5" s="181">
        <f t="shared" si="0"/>
        <v>2</v>
      </c>
      <c r="M5" s="70"/>
      <c r="N5" s="2"/>
      <c r="O5" s="85"/>
      <c r="P5" s="88"/>
      <c r="Q5" s="89"/>
    </row>
    <row r="6" spans="1:17" ht="38.25">
      <c r="A6" s="71"/>
      <c r="B6" s="1" t="s">
        <v>2123</v>
      </c>
      <c r="C6" s="246" t="s">
        <v>2124</v>
      </c>
      <c r="D6" s="71" t="s">
        <v>1550</v>
      </c>
      <c r="E6" s="73">
        <f>E2+E3</f>
        <v>8</v>
      </c>
      <c r="G6" s="182"/>
      <c r="H6" s="181"/>
      <c r="I6" s="181"/>
      <c r="J6" s="181"/>
      <c r="K6" s="181"/>
      <c r="M6" s="70"/>
      <c r="N6" s="2" t="s">
        <v>1085</v>
      </c>
      <c r="O6" s="85" t="s">
        <v>11</v>
      </c>
      <c r="P6" s="88" t="s">
        <v>150</v>
      </c>
      <c r="Q6" s="89" t="s">
        <v>1084</v>
      </c>
    </row>
    <row r="7" spans="1:17" ht="28.5">
      <c r="A7" s="71" t="s">
        <v>1554</v>
      </c>
      <c r="B7" s="72" t="s">
        <v>1566</v>
      </c>
      <c r="C7" s="235" t="s">
        <v>1558</v>
      </c>
      <c r="D7" s="71" t="s">
        <v>1550</v>
      </c>
      <c r="E7" s="73">
        <f>J5</f>
        <v>4</v>
      </c>
      <c r="H7" s="68" t="s">
        <v>1561</v>
      </c>
      <c r="I7" s="68" t="s">
        <v>1571</v>
      </c>
      <c r="J7" s="68" t="s">
        <v>1562</v>
      </c>
      <c r="K7" s="68" t="s">
        <v>1563</v>
      </c>
      <c r="M7" s="70" t="str">
        <f>'12'!J38</f>
        <v>BC5E-4-LSHF</v>
      </c>
      <c r="N7" s="70">
        <f>'12'!K38</f>
        <v>48</v>
      </c>
      <c r="O7" s="70">
        <f>'12'!L38</f>
        <v>150</v>
      </c>
      <c r="P7" s="70">
        <f>'12'!M38</f>
        <v>583</v>
      </c>
      <c r="Q7" s="70">
        <f>'12'!N38</f>
        <v>224</v>
      </c>
    </row>
    <row r="8" spans="1:17" ht="28.5">
      <c r="A8" s="71" t="s">
        <v>1555</v>
      </c>
      <c r="B8" s="72" t="s">
        <v>1799</v>
      </c>
      <c r="C8" s="235" t="s">
        <v>1558</v>
      </c>
      <c r="D8" s="71" t="s">
        <v>1550</v>
      </c>
      <c r="E8" s="73">
        <f>K5</f>
        <v>2</v>
      </c>
      <c r="H8" s="68">
        <v>2</v>
      </c>
      <c r="I8" s="68"/>
      <c r="J8" s="68"/>
      <c r="K8" s="68"/>
      <c r="M8" s="70" t="str">
        <f>'12'!J39</f>
        <v>КПСнг(А)-FRHF 1х2х0,75</v>
      </c>
      <c r="N8" s="70">
        <f>'12'!K39</f>
        <v>20</v>
      </c>
      <c r="O8" s="70">
        <f>'12'!L39</f>
        <v>58</v>
      </c>
      <c r="P8" s="70">
        <f>'12'!M39</f>
        <v>213</v>
      </c>
      <c r="Q8" s="70">
        <f>'12'!N39</f>
        <v>109</v>
      </c>
    </row>
    <row r="9" spans="1:17" ht="28.5">
      <c r="A9" s="71" t="s">
        <v>1556</v>
      </c>
      <c r="B9" s="72" t="s">
        <v>1567</v>
      </c>
      <c r="C9" s="235" t="s">
        <v>2464</v>
      </c>
      <c r="D9" s="71" t="s">
        <v>1550</v>
      </c>
      <c r="E9" s="71">
        <v>0</v>
      </c>
      <c r="H9" s="68">
        <v>12</v>
      </c>
      <c r="I9" s="68"/>
      <c r="J9" s="68">
        <v>6</v>
      </c>
      <c r="K9" s="68"/>
      <c r="M9" s="70" t="str">
        <f>'12'!J40</f>
        <v>ТехноКИПнг(А)-FRHF 2×2×0,6</v>
      </c>
      <c r="N9" s="70">
        <f>'12'!K40</f>
        <v>0</v>
      </c>
      <c r="O9" s="70">
        <f>'12'!L40</f>
        <v>0</v>
      </c>
      <c r="P9" s="70">
        <f>'12'!M40</f>
        <v>0</v>
      </c>
      <c r="Q9" s="70">
        <f>'12'!N40</f>
        <v>15</v>
      </c>
    </row>
    <row r="10" spans="1:17" ht="28.5">
      <c r="A10" s="71" t="s">
        <v>1557</v>
      </c>
      <c r="B10" s="72" t="s">
        <v>1568</v>
      </c>
      <c r="C10" s="235" t="s">
        <v>1558</v>
      </c>
      <c r="D10" s="71" t="s">
        <v>1550</v>
      </c>
      <c r="E10" s="73">
        <f>H12</f>
        <v>16</v>
      </c>
      <c r="H10" s="68">
        <v>0</v>
      </c>
      <c r="I10" s="68">
        <v>0</v>
      </c>
      <c r="J10" s="68">
        <v>0</v>
      </c>
      <c r="K10" s="68"/>
      <c r="M10" s="70"/>
      <c r="N10" s="70"/>
      <c r="O10" s="70"/>
      <c r="P10" s="70"/>
      <c r="Q10" s="70"/>
    </row>
    <row r="11" spans="1:17" ht="42.75">
      <c r="A11" s="71" t="s">
        <v>1559</v>
      </c>
      <c r="B11" s="72" t="s">
        <v>1570</v>
      </c>
      <c r="C11" s="235" t="s">
        <v>1558</v>
      </c>
      <c r="D11" s="71" t="s">
        <v>1550</v>
      </c>
      <c r="E11" s="73">
        <f>I12</f>
        <v>0</v>
      </c>
      <c r="H11" s="68">
        <v>2</v>
      </c>
      <c r="I11" s="68"/>
      <c r="J11" s="68"/>
      <c r="K11" s="68"/>
      <c r="M11" s="70"/>
      <c r="N11" s="70"/>
      <c r="O11" s="70"/>
      <c r="P11" s="70"/>
      <c r="Q11" s="70"/>
    </row>
    <row r="12" spans="1:17" ht="28.5">
      <c r="A12" s="71" t="s">
        <v>1560</v>
      </c>
      <c r="B12" s="72" t="s">
        <v>1569</v>
      </c>
      <c r="C12" s="235" t="s">
        <v>1558</v>
      </c>
      <c r="D12" s="71" t="s">
        <v>1550</v>
      </c>
      <c r="E12" s="73">
        <f>J12</f>
        <v>6</v>
      </c>
      <c r="H12" s="87">
        <f>SUM(H8:H11)</f>
        <v>16</v>
      </c>
      <c r="I12" s="69">
        <f>SUM(I8:I11)</f>
        <v>0</v>
      </c>
      <c r="J12" s="69">
        <f t="shared" ref="J12:K12" si="1">SUM(J8:J11)</f>
        <v>6</v>
      </c>
      <c r="K12" s="69">
        <f t="shared" si="1"/>
        <v>0</v>
      </c>
      <c r="M12" s="70"/>
      <c r="N12" s="70"/>
      <c r="O12" s="70"/>
      <c r="P12" s="70"/>
      <c r="Q12" s="70"/>
    </row>
    <row r="13" spans="1:17">
      <c r="A13" s="71"/>
      <c r="B13" s="135" t="s">
        <v>1795</v>
      </c>
      <c r="C13" s="252" t="s">
        <v>1796</v>
      </c>
      <c r="D13" s="134" t="s">
        <v>1550</v>
      </c>
      <c r="E13" s="134">
        <f>H8</f>
        <v>2</v>
      </c>
      <c r="H13" s="136"/>
      <c r="I13" s="136"/>
      <c r="J13" s="136"/>
      <c r="K13" s="136"/>
    </row>
    <row r="14" spans="1:17">
      <c r="A14" s="71"/>
      <c r="B14" s="135" t="s">
        <v>1797</v>
      </c>
      <c r="C14" s="252" t="s">
        <v>1796</v>
      </c>
      <c r="D14" s="134" t="s">
        <v>1550</v>
      </c>
      <c r="E14" s="134">
        <f>SUM(J9:J10)</f>
        <v>6</v>
      </c>
      <c r="H14" s="136"/>
      <c r="I14" s="136"/>
      <c r="J14" s="136"/>
      <c r="K14" s="136"/>
    </row>
    <row r="15" spans="1:17">
      <c r="A15" s="71"/>
      <c r="B15" s="135" t="s">
        <v>1798</v>
      </c>
      <c r="C15" s="252" t="s">
        <v>1796</v>
      </c>
      <c r="D15" s="134" t="s">
        <v>1550</v>
      </c>
      <c r="E15" s="134">
        <f>H11</f>
        <v>2</v>
      </c>
      <c r="H15" s="136"/>
      <c r="I15" s="136"/>
      <c r="J15" s="136"/>
      <c r="K15" s="136"/>
    </row>
    <row r="16" spans="1:17" s="80" customFormat="1" ht="25.5">
      <c r="A16" s="77"/>
      <c r="B16" s="78" t="s">
        <v>1572</v>
      </c>
      <c r="C16" s="257" t="s">
        <v>2434</v>
      </c>
      <c r="D16" s="77"/>
      <c r="E16" s="91">
        <f>N7</f>
        <v>48</v>
      </c>
    </row>
    <row r="17" spans="1:17" s="80" customFormat="1" ht="60">
      <c r="A17" s="77"/>
      <c r="B17" s="77"/>
      <c r="C17" s="257" t="s">
        <v>2435</v>
      </c>
      <c r="D17" s="77"/>
      <c r="E17" s="92">
        <f>O7-E18-E19</f>
        <v>0</v>
      </c>
      <c r="F17" s="77"/>
      <c r="H17" s="360"/>
      <c r="M17" s="93" t="s">
        <v>1590</v>
      </c>
      <c r="N17" s="96" t="s">
        <v>1581</v>
      </c>
      <c r="O17" s="96" t="s">
        <v>1582</v>
      </c>
      <c r="P17" s="96" t="s">
        <v>1583</v>
      </c>
      <c r="Q17" s="96" t="s">
        <v>1584</v>
      </c>
    </row>
    <row r="18" spans="1:17" s="80" customFormat="1" ht="25.5">
      <c r="A18" s="77"/>
      <c r="B18" s="77"/>
      <c r="C18" s="257" t="s">
        <v>2436</v>
      </c>
      <c r="D18" s="77"/>
      <c r="E18" s="103">
        <f>$N$23*$O$23*$P$23+$Q$23*$O$23</f>
        <v>66</v>
      </c>
      <c r="H18" s="360"/>
      <c r="M18" s="93" t="s">
        <v>1589</v>
      </c>
      <c r="N18" s="93">
        <v>5</v>
      </c>
      <c r="O18" s="93">
        <v>14</v>
      </c>
      <c r="P18" s="93">
        <v>1</v>
      </c>
      <c r="Q18" s="93">
        <v>1</v>
      </c>
    </row>
    <row r="19" spans="1:17" s="80" customFormat="1" ht="25.5">
      <c r="A19" s="77"/>
      <c r="B19" s="77"/>
      <c r="C19" s="257" t="s">
        <v>2433</v>
      </c>
      <c r="D19" s="77"/>
      <c r="E19" s="103">
        <f>$N18*$O18*$P18+$Q18*$O18</f>
        <v>84</v>
      </c>
      <c r="H19" s="360"/>
      <c r="M19" s="93" t="s">
        <v>20</v>
      </c>
      <c r="N19" s="93">
        <v>5</v>
      </c>
      <c r="O19" s="93">
        <v>3</v>
      </c>
      <c r="P19" s="93">
        <v>1</v>
      </c>
      <c r="Q19" s="93">
        <v>1</v>
      </c>
    </row>
    <row r="20" spans="1:17" s="80" customFormat="1" ht="25.5">
      <c r="A20" s="77"/>
      <c r="B20" s="77"/>
      <c r="C20" s="257" t="s">
        <v>2437</v>
      </c>
      <c r="D20" s="77"/>
      <c r="E20" s="92">
        <f>P7</f>
        <v>583</v>
      </c>
      <c r="M20" s="93" t="s">
        <v>1080</v>
      </c>
      <c r="N20" s="93">
        <v>5</v>
      </c>
      <c r="O20" s="93"/>
      <c r="P20" s="93">
        <v>1</v>
      </c>
      <c r="Q20" s="93">
        <v>1</v>
      </c>
    </row>
    <row r="21" spans="1:17" s="80" customFormat="1" ht="25.5">
      <c r="A21" s="77"/>
      <c r="B21" s="77"/>
      <c r="C21" s="257" t="s">
        <v>2438</v>
      </c>
      <c r="D21" s="77"/>
      <c r="E21" s="92">
        <f>Q7</f>
        <v>224</v>
      </c>
      <c r="M21" s="95"/>
      <c r="N21" s="95"/>
      <c r="O21" s="95"/>
      <c r="P21" s="95"/>
      <c r="Q21" s="95"/>
    </row>
    <row r="22" spans="1:17" s="76" customFormat="1" ht="60">
      <c r="A22" s="74"/>
      <c r="B22" s="74" t="s">
        <v>1574</v>
      </c>
      <c r="C22" s="264" t="s">
        <v>2434</v>
      </c>
      <c r="D22" s="74"/>
      <c r="E22" s="91">
        <f>N8</f>
        <v>20</v>
      </c>
      <c r="M22" s="93" t="s">
        <v>1585</v>
      </c>
      <c r="N22" s="96" t="s">
        <v>1581</v>
      </c>
      <c r="O22" s="96" t="s">
        <v>1582</v>
      </c>
      <c r="P22" s="96" t="s">
        <v>1583</v>
      </c>
      <c r="Q22" s="96" t="s">
        <v>1584</v>
      </c>
    </row>
    <row r="23" spans="1:17" s="76" customFormat="1" ht="25.5">
      <c r="A23" s="74"/>
      <c r="B23" s="74"/>
      <c r="C23" s="264" t="s">
        <v>2435</v>
      </c>
      <c r="D23" s="74"/>
      <c r="E23" s="103">
        <f>O8-E24-E25</f>
        <v>16</v>
      </c>
      <c r="H23" s="361"/>
      <c r="M23" s="93" t="s">
        <v>1588</v>
      </c>
      <c r="N23" s="93">
        <v>5</v>
      </c>
      <c r="O23" s="93">
        <v>11</v>
      </c>
      <c r="P23" s="93">
        <v>1</v>
      </c>
      <c r="Q23" s="93">
        <v>1</v>
      </c>
    </row>
    <row r="24" spans="1:17" s="76" customFormat="1" ht="25.5">
      <c r="A24" s="74"/>
      <c r="B24" s="74"/>
      <c r="C24" s="264" t="s">
        <v>2436</v>
      </c>
      <c r="D24" s="74"/>
      <c r="E24" s="103">
        <f>N24*O24*P24+Q24*O24</f>
        <v>24</v>
      </c>
      <c r="H24" s="361"/>
      <c r="M24" s="93" t="s">
        <v>20</v>
      </c>
      <c r="N24" s="93">
        <v>5</v>
      </c>
      <c r="O24" s="93">
        <v>4</v>
      </c>
      <c r="P24" s="93">
        <v>1</v>
      </c>
      <c r="Q24" s="93">
        <v>1</v>
      </c>
    </row>
    <row r="25" spans="1:17" s="76" customFormat="1" ht="25.5">
      <c r="A25" s="74"/>
      <c r="B25" s="74"/>
      <c r="C25" s="264" t="s">
        <v>2433</v>
      </c>
      <c r="D25" s="74"/>
      <c r="E25" s="103">
        <f>$N$19*$O$19*$P$19+$Q$19*$O$19</f>
        <v>18</v>
      </c>
      <c r="H25" s="361"/>
      <c r="M25" s="93" t="s">
        <v>1080</v>
      </c>
      <c r="N25" s="93">
        <v>5</v>
      </c>
      <c r="O25" s="93">
        <v>0</v>
      </c>
      <c r="P25" s="93">
        <v>1</v>
      </c>
      <c r="Q25" s="93">
        <v>1</v>
      </c>
    </row>
    <row r="26" spans="1:17" s="76" customFormat="1" ht="25.5">
      <c r="A26" s="74"/>
      <c r="B26" s="74"/>
      <c r="C26" s="264" t="s">
        <v>2437</v>
      </c>
      <c r="D26" s="74"/>
      <c r="E26" s="92">
        <f>P8</f>
        <v>213</v>
      </c>
    </row>
    <row r="27" spans="1:17" s="76" customFormat="1" ht="25.5">
      <c r="A27" s="74"/>
      <c r="B27" s="74"/>
      <c r="C27" s="264" t="s">
        <v>2438</v>
      </c>
      <c r="D27" s="74"/>
      <c r="E27" s="92">
        <f>Q8</f>
        <v>109</v>
      </c>
    </row>
    <row r="28" spans="1:17" s="86" customFormat="1" ht="25.5">
      <c r="A28" s="84"/>
      <c r="B28" s="84" t="s">
        <v>1596</v>
      </c>
      <c r="C28" s="242" t="s">
        <v>2437</v>
      </c>
      <c r="D28" s="84"/>
      <c r="E28" s="92">
        <f>P9</f>
        <v>0</v>
      </c>
    </row>
    <row r="29" spans="1:17" s="86" customFormat="1" ht="25.5">
      <c r="A29" s="84"/>
      <c r="B29" s="84"/>
      <c r="C29" s="242" t="s">
        <v>2438</v>
      </c>
      <c r="D29" s="84"/>
      <c r="E29" s="92">
        <f>Q9</f>
        <v>15</v>
      </c>
    </row>
    <row r="30" spans="1:17">
      <c r="A30" s="70"/>
      <c r="B30" s="110" t="s">
        <v>1592</v>
      </c>
      <c r="C30" s="149" t="s">
        <v>2466</v>
      </c>
      <c r="D30" s="70" t="s">
        <v>1550</v>
      </c>
      <c r="E30" s="70">
        <f>спецификация!H731</f>
        <v>10</v>
      </c>
    </row>
    <row r="31" spans="1:17">
      <c r="A31" s="70"/>
      <c r="B31" s="191" t="s">
        <v>1578</v>
      </c>
      <c r="C31" s="149" t="s">
        <v>2467</v>
      </c>
      <c r="D31" s="70" t="s">
        <v>1077</v>
      </c>
      <c r="E31" s="93">
        <f>спецификация!H734</f>
        <v>60</v>
      </c>
    </row>
    <row r="32" spans="1:17">
      <c r="A32" s="70"/>
      <c r="B32" s="70" t="s">
        <v>1579</v>
      </c>
      <c r="C32" s="152" t="s">
        <v>2466</v>
      </c>
      <c r="D32" s="70" t="s">
        <v>1550</v>
      </c>
      <c r="E32" s="70">
        <f>спецификация!H736</f>
        <v>24</v>
      </c>
    </row>
    <row r="33" spans="1:6">
      <c r="A33" s="70"/>
      <c r="B33" s="93" t="s">
        <v>1580</v>
      </c>
      <c r="C33" s="152" t="s">
        <v>2466</v>
      </c>
      <c r="D33" s="70" t="s">
        <v>1550</v>
      </c>
      <c r="E33" s="70">
        <f>спецификация!H744</f>
        <v>8</v>
      </c>
    </row>
    <row r="34" spans="1:6">
      <c r="A34" s="70"/>
      <c r="B34" s="107" t="s">
        <v>1591</v>
      </c>
      <c r="C34" s="149" t="s">
        <v>2468</v>
      </c>
      <c r="D34" s="106" t="s">
        <v>1550</v>
      </c>
      <c r="E34" s="70">
        <v>6</v>
      </c>
    </row>
    <row r="35" spans="1:6">
      <c r="B35" s="126" t="s">
        <v>1788</v>
      </c>
      <c r="C35" s="272" t="s">
        <v>1789</v>
      </c>
      <c r="D35" s="127" t="s">
        <v>1077</v>
      </c>
      <c r="E35" s="127">
        <f>спецификация!H746</f>
        <v>3</v>
      </c>
      <c r="F35" s="128"/>
    </row>
    <row r="36" spans="1:6" ht="43.5">
      <c r="B36" s="129" t="s">
        <v>1790</v>
      </c>
      <c r="C36" s="154" t="s">
        <v>1791</v>
      </c>
      <c r="D36" s="127" t="s">
        <v>1550</v>
      </c>
      <c r="E36" s="127">
        <f>E34</f>
        <v>6</v>
      </c>
      <c r="F36" s="130" t="s">
        <v>1792</v>
      </c>
    </row>
    <row r="37" spans="1:6">
      <c r="B37" s="131" t="s">
        <v>1793</v>
      </c>
      <c r="C37" s="272" t="s">
        <v>1791</v>
      </c>
      <c r="D37" s="127" t="s">
        <v>1550</v>
      </c>
      <c r="E37" s="127">
        <f>спецификация!H747</f>
        <v>10</v>
      </c>
      <c r="F37" s="128"/>
    </row>
    <row r="38" spans="1:6">
      <c r="B38" s="131" t="s">
        <v>1794</v>
      </c>
      <c r="C38" s="272"/>
      <c r="D38" s="127" t="s">
        <v>1550</v>
      </c>
      <c r="E38" s="127">
        <f>'12'!B52</f>
        <v>153</v>
      </c>
      <c r="F38" s="128"/>
    </row>
  </sheetData>
  <mergeCells count="2">
    <mergeCell ref="H17:H19"/>
    <mergeCell ref="H23:H25"/>
  </mergeCells>
  <pageMargins left="0.7" right="0.7" top="0.75" bottom="0.75" header="0.3" footer="0.3"/>
  <pageSetup paperSize="9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>
  <dimension ref="A1:Q38"/>
  <sheetViews>
    <sheetView topLeftCell="A5" zoomScale="70" zoomScaleNormal="70" workbookViewId="0">
      <selection activeCell="A38" sqref="A38:F38"/>
    </sheetView>
  </sheetViews>
  <sheetFormatPr defaultRowHeight="15"/>
  <cols>
    <col min="1" max="1" width="5" style="41" bestFit="1" customWidth="1"/>
    <col min="2" max="2" width="49.7109375" style="41" customWidth="1"/>
    <col min="3" max="3" width="35" style="234" customWidth="1"/>
    <col min="4" max="5" width="8.28515625" style="41" customWidth="1"/>
    <col min="6" max="12" width="9.140625" style="41"/>
    <col min="13" max="13" width="25" style="41" customWidth="1"/>
    <col min="14" max="16384" width="9.140625" style="41"/>
  </cols>
  <sheetData>
    <row r="1" spans="1:17">
      <c r="A1" s="70"/>
      <c r="B1" s="70"/>
      <c r="C1" s="149"/>
      <c r="D1" s="70"/>
      <c r="E1" s="70"/>
    </row>
    <row r="2" spans="1:17" ht="28.5">
      <c r="A2" s="71" t="s">
        <v>1548</v>
      </c>
      <c r="B2" s="72" t="s">
        <v>1549</v>
      </c>
      <c r="C2" s="235" t="s">
        <v>2464</v>
      </c>
      <c r="D2" s="71" t="s">
        <v>1550</v>
      </c>
      <c r="E2" s="71">
        <v>2</v>
      </c>
      <c r="G2" s="179" t="s">
        <v>2118</v>
      </c>
      <c r="H2" s="179" t="s">
        <v>2119</v>
      </c>
      <c r="I2" s="179" t="s">
        <v>2120</v>
      </c>
      <c r="J2" s="180" t="s">
        <v>2121</v>
      </c>
      <c r="K2" s="180" t="s">
        <v>2122</v>
      </c>
    </row>
    <row r="3" spans="1:17" ht="28.5">
      <c r="A3" s="71" t="s">
        <v>1551</v>
      </c>
      <c r="B3" s="72" t="s">
        <v>1564</v>
      </c>
      <c r="C3" s="235" t="s">
        <v>2464</v>
      </c>
      <c r="D3" s="71" t="s">
        <v>1550</v>
      </c>
      <c r="E3" s="73">
        <f>G5</f>
        <v>6</v>
      </c>
      <c r="G3" s="179">
        <v>6</v>
      </c>
      <c r="H3" s="179">
        <v>6</v>
      </c>
      <c r="I3" s="180">
        <v>4</v>
      </c>
      <c r="J3" s="180">
        <v>4</v>
      </c>
      <c r="K3" s="180">
        <v>2</v>
      </c>
    </row>
    <row r="4" spans="1:17" ht="28.5">
      <c r="A4" s="71" t="s">
        <v>1552</v>
      </c>
      <c r="B4" s="72" t="s">
        <v>1786</v>
      </c>
      <c r="C4" s="235" t="s">
        <v>2465</v>
      </c>
      <c r="D4" s="71" t="s">
        <v>1550</v>
      </c>
      <c r="E4" s="73">
        <f>H5</f>
        <v>6</v>
      </c>
      <c r="G4" s="179"/>
      <c r="H4" s="179"/>
      <c r="I4" s="180"/>
      <c r="J4" s="180"/>
      <c r="K4" s="180"/>
    </row>
    <row r="5" spans="1:17" ht="28.5">
      <c r="A5" s="71" t="s">
        <v>1553</v>
      </c>
      <c r="B5" s="72" t="s">
        <v>1565</v>
      </c>
      <c r="C5" s="235" t="s">
        <v>1558</v>
      </c>
      <c r="D5" s="71" t="s">
        <v>1550</v>
      </c>
      <c r="E5" s="73">
        <f>I5</f>
        <v>4</v>
      </c>
      <c r="G5" s="181">
        <f>SUM(G3:G4)</f>
        <v>6</v>
      </c>
      <c r="H5" s="181">
        <f t="shared" ref="H5:K5" si="0">SUM(H3:H4)</f>
        <v>6</v>
      </c>
      <c r="I5" s="181">
        <f t="shared" si="0"/>
        <v>4</v>
      </c>
      <c r="J5" s="181">
        <f t="shared" si="0"/>
        <v>4</v>
      </c>
      <c r="K5" s="181">
        <f t="shared" si="0"/>
        <v>2</v>
      </c>
      <c r="M5" s="70"/>
      <c r="N5" s="2"/>
      <c r="O5" s="85"/>
      <c r="P5" s="88"/>
      <c r="Q5" s="89"/>
    </row>
    <row r="6" spans="1:17" ht="38.25">
      <c r="A6" s="71"/>
      <c r="B6" s="1" t="s">
        <v>2123</v>
      </c>
      <c r="C6" s="246" t="s">
        <v>2124</v>
      </c>
      <c r="D6" s="71" t="s">
        <v>1550</v>
      </c>
      <c r="E6" s="73">
        <f>E2+E3</f>
        <v>8</v>
      </c>
      <c r="G6" s="182"/>
      <c r="H6" s="181"/>
      <c r="I6" s="181"/>
      <c r="J6" s="181"/>
      <c r="K6" s="181"/>
      <c r="M6" s="70"/>
      <c r="N6" s="2" t="s">
        <v>1085</v>
      </c>
      <c r="O6" s="85" t="s">
        <v>11</v>
      </c>
      <c r="P6" s="88" t="s">
        <v>150</v>
      </c>
      <c r="Q6" s="89" t="s">
        <v>1084</v>
      </c>
    </row>
    <row r="7" spans="1:17" ht="28.5">
      <c r="A7" s="71" t="s">
        <v>1554</v>
      </c>
      <c r="B7" s="72" t="s">
        <v>1566</v>
      </c>
      <c r="C7" s="235" t="s">
        <v>1558</v>
      </c>
      <c r="D7" s="71" t="s">
        <v>1550</v>
      </c>
      <c r="E7" s="73">
        <f>J5</f>
        <v>4</v>
      </c>
      <c r="H7" s="68" t="s">
        <v>1561</v>
      </c>
      <c r="I7" s="68" t="s">
        <v>1571</v>
      </c>
      <c r="J7" s="68" t="s">
        <v>1562</v>
      </c>
      <c r="K7" s="68" t="s">
        <v>1563</v>
      </c>
      <c r="M7" s="70" t="str">
        <f>'13'!J38</f>
        <v>BC5E-4-LSHF</v>
      </c>
      <c r="N7" s="70">
        <f>'13'!K38</f>
        <v>48</v>
      </c>
      <c r="O7" s="70">
        <f>'13'!L38</f>
        <v>150</v>
      </c>
      <c r="P7" s="70">
        <f>'13'!M38</f>
        <v>583</v>
      </c>
      <c r="Q7" s="70">
        <f>'13'!N38</f>
        <v>224</v>
      </c>
    </row>
    <row r="8" spans="1:17" ht="28.5">
      <c r="A8" s="71" t="s">
        <v>1555</v>
      </c>
      <c r="B8" s="72" t="s">
        <v>1799</v>
      </c>
      <c r="C8" s="235" t="s">
        <v>1558</v>
      </c>
      <c r="D8" s="71" t="s">
        <v>1550</v>
      </c>
      <c r="E8" s="73">
        <f>K5</f>
        <v>2</v>
      </c>
      <c r="H8" s="68">
        <v>2</v>
      </c>
      <c r="I8" s="68"/>
      <c r="J8" s="68"/>
      <c r="K8" s="68"/>
      <c r="M8" s="70" t="str">
        <f>'13'!J39</f>
        <v>КПСнг(А)-FRHF 1х2х0,75</v>
      </c>
      <c r="N8" s="70">
        <f>'13'!K39</f>
        <v>20</v>
      </c>
      <c r="O8" s="70">
        <f>'13'!L39</f>
        <v>58</v>
      </c>
      <c r="P8" s="70">
        <f>'13'!M39</f>
        <v>213</v>
      </c>
      <c r="Q8" s="70">
        <f>'13'!N39</f>
        <v>109</v>
      </c>
    </row>
    <row r="9" spans="1:17" ht="28.5">
      <c r="A9" s="71" t="s">
        <v>1556</v>
      </c>
      <c r="B9" s="72" t="s">
        <v>1567</v>
      </c>
      <c r="C9" s="235" t="s">
        <v>2464</v>
      </c>
      <c r="D9" s="71" t="s">
        <v>1550</v>
      </c>
      <c r="E9" s="71">
        <v>0</v>
      </c>
      <c r="H9" s="68">
        <v>12</v>
      </c>
      <c r="I9" s="68"/>
      <c r="J9" s="68">
        <v>6</v>
      </c>
      <c r="K9" s="68"/>
      <c r="M9" s="70" t="str">
        <f>'13'!J40</f>
        <v>ТехноКИПнг(А)-FRHF 2×2×0,6</v>
      </c>
      <c r="N9" s="70">
        <f>'13'!K40</f>
        <v>0</v>
      </c>
      <c r="O9" s="70">
        <f>'13'!L40</f>
        <v>0</v>
      </c>
      <c r="P9" s="70">
        <f>'13'!M40</f>
        <v>0</v>
      </c>
      <c r="Q9" s="70">
        <f>'13'!N40</f>
        <v>15</v>
      </c>
    </row>
    <row r="10" spans="1:17" ht="28.5">
      <c r="A10" s="71" t="s">
        <v>1557</v>
      </c>
      <c r="B10" s="72" t="s">
        <v>1568</v>
      </c>
      <c r="C10" s="235" t="s">
        <v>1558</v>
      </c>
      <c r="D10" s="71" t="s">
        <v>1550</v>
      </c>
      <c r="E10" s="73">
        <f>H12</f>
        <v>16</v>
      </c>
      <c r="H10" s="68">
        <v>0</v>
      </c>
      <c r="I10" s="68">
        <v>0</v>
      </c>
      <c r="J10" s="68">
        <v>0</v>
      </c>
      <c r="K10" s="68"/>
      <c r="M10" s="70"/>
      <c r="N10" s="70"/>
      <c r="O10" s="70"/>
      <c r="P10" s="70"/>
      <c r="Q10" s="70"/>
    </row>
    <row r="11" spans="1:17" ht="42.75">
      <c r="A11" s="71" t="s">
        <v>1559</v>
      </c>
      <c r="B11" s="72" t="s">
        <v>1570</v>
      </c>
      <c r="C11" s="235" t="s">
        <v>1558</v>
      </c>
      <c r="D11" s="71" t="s">
        <v>1550</v>
      </c>
      <c r="E11" s="73">
        <f>I12</f>
        <v>0</v>
      </c>
      <c r="H11" s="68">
        <v>2</v>
      </c>
      <c r="I11" s="68"/>
      <c r="J11" s="68"/>
      <c r="K11" s="68"/>
      <c r="M11" s="70"/>
      <c r="N11" s="70"/>
      <c r="O11" s="70"/>
      <c r="P11" s="70"/>
      <c r="Q11" s="70"/>
    </row>
    <row r="12" spans="1:17" ht="28.5">
      <c r="A12" s="71" t="s">
        <v>1560</v>
      </c>
      <c r="B12" s="72" t="s">
        <v>1569</v>
      </c>
      <c r="C12" s="235" t="s">
        <v>1558</v>
      </c>
      <c r="D12" s="71" t="s">
        <v>1550</v>
      </c>
      <c r="E12" s="73">
        <f>J12</f>
        <v>6</v>
      </c>
      <c r="H12" s="87">
        <f>SUM(H8:H11)</f>
        <v>16</v>
      </c>
      <c r="I12" s="69">
        <f>SUM(I8:I11)</f>
        <v>0</v>
      </c>
      <c r="J12" s="69">
        <f t="shared" ref="J12:K12" si="1">SUM(J8:J11)</f>
        <v>6</v>
      </c>
      <c r="K12" s="69">
        <f t="shared" si="1"/>
        <v>0</v>
      </c>
      <c r="M12" s="70"/>
      <c r="N12" s="70"/>
      <c r="O12" s="70"/>
      <c r="P12" s="70"/>
      <c r="Q12" s="70"/>
    </row>
    <row r="13" spans="1:17">
      <c r="A13" s="71"/>
      <c r="B13" s="135" t="s">
        <v>1795</v>
      </c>
      <c r="C13" s="252" t="s">
        <v>1796</v>
      </c>
      <c r="D13" s="134" t="s">
        <v>1550</v>
      </c>
      <c r="E13" s="134">
        <f>H8</f>
        <v>2</v>
      </c>
      <c r="H13" s="136"/>
      <c r="I13" s="136"/>
      <c r="J13" s="136"/>
      <c r="K13" s="136"/>
    </row>
    <row r="14" spans="1:17">
      <c r="A14" s="71"/>
      <c r="B14" s="135" t="s">
        <v>1797</v>
      </c>
      <c r="C14" s="252" t="s">
        <v>1796</v>
      </c>
      <c r="D14" s="134" t="s">
        <v>1550</v>
      </c>
      <c r="E14" s="134">
        <f>SUM(J9:J10)</f>
        <v>6</v>
      </c>
      <c r="H14" s="136"/>
      <c r="I14" s="136"/>
      <c r="J14" s="136"/>
      <c r="K14" s="136"/>
    </row>
    <row r="15" spans="1:17">
      <c r="A15" s="71"/>
      <c r="B15" s="135" t="s">
        <v>1798</v>
      </c>
      <c r="C15" s="252" t="s">
        <v>1796</v>
      </c>
      <c r="D15" s="134" t="s">
        <v>1550</v>
      </c>
      <c r="E15" s="134">
        <f>H11</f>
        <v>2</v>
      </c>
      <c r="H15" s="136"/>
      <c r="I15" s="136"/>
      <c r="J15" s="136"/>
      <c r="K15" s="136"/>
    </row>
    <row r="16" spans="1:17" s="80" customFormat="1" ht="25.5">
      <c r="A16" s="77"/>
      <c r="B16" s="78" t="s">
        <v>1572</v>
      </c>
      <c r="C16" s="257" t="s">
        <v>2434</v>
      </c>
      <c r="D16" s="77"/>
      <c r="E16" s="91">
        <f>N7</f>
        <v>48</v>
      </c>
    </row>
    <row r="17" spans="1:17" s="80" customFormat="1" ht="60">
      <c r="A17" s="77"/>
      <c r="B17" s="77"/>
      <c r="C17" s="257" t="s">
        <v>2435</v>
      </c>
      <c r="D17" s="77"/>
      <c r="E17" s="92">
        <f>O7-E18-E19</f>
        <v>0</v>
      </c>
      <c r="F17" s="77"/>
      <c r="H17" s="360"/>
      <c r="M17" s="93" t="s">
        <v>1590</v>
      </c>
      <c r="N17" s="96" t="s">
        <v>1581</v>
      </c>
      <c r="O17" s="96" t="s">
        <v>1582</v>
      </c>
      <c r="P17" s="96" t="s">
        <v>1583</v>
      </c>
      <c r="Q17" s="96" t="s">
        <v>1584</v>
      </c>
    </row>
    <row r="18" spans="1:17" s="80" customFormat="1" ht="25.5">
      <c r="A18" s="77"/>
      <c r="B18" s="77"/>
      <c r="C18" s="257" t="s">
        <v>2436</v>
      </c>
      <c r="D18" s="77"/>
      <c r="E18" s="103">
        <f>$N$23*$O$23*$P$23+$Q$23*$O$23</f>
        <v>66</v>
      </c>
      <c r="H18" s="360"/>
      <c r="M18" s="93" t="s">
        <v>1589</v>
      </c>
      <c r="N18" s="93">
        <v>5</v>
      </c>
      <c r="O18" s="93">
        <v>14</v>
      </c>
      <c r="P18" s="93">
        <v>1</v>
      </c>
      <c r="Q18" s="93">
        <v>1</v>
      </c>
    </row>
    <row r="19" spans="1:17" s="80" customFormat="1" ht="25.5">
      <c r="A19" s="77"/>
      <c r="B19" s="77"/>
      <c r="C19" s="257" t="s">
        <v>2433</v>
      </c>
      <c r="D19" s="77"/>
      <c r="E19" s="103">
        <f>$N18*$O18*$P18+$Q18*$O18</f>
        <v>84</v>
      </c>
      <c r="H19" s="360"/>
      <c r="M19" s="93" t="s">
        <v>20</v>
      </c>
      <c r="N19" s="93">
        <v>5</v>
      </c>
      <c r="O19" s="93">
        <v>3</v>
      </c>
      <c r="P19" s="93">
        <v>1</v>
      </c>
      <c r="Q19" s="93">
        <v>1</v>
      </c>
    </row>
    <row r="20" spans="1:17" s="80" customFormat="1" ht="25.5">
      <c r="A20" s="77"/>
      <c r="B20" s="77"/>
      <c r="C20" s="257" t="s">
        <v>2437</v>
      </c>
      <c r="D20" s="77"/>
      <c r="E20" s="92">
        <f>P7</f>
        <v>583</v>
      </c>
      <c r="M20" s="93" t="s">
        <v>1080</v>
      </c>
      <c r="N20" s="93">
        <v>5</v>
      </c>
      <c r="O20" s="93"/>
      <c r="P20" s="93">
        <v>1</v>
      </c>
      <c r="Q20" s="93">
        <v>1</v>
      </c>
    </row>
    <row r="21" spans="1:17" s="80" customFormat="1" ht="25.5">
      <c r="A21" s="77"/>
      <c r="B21" s="77"/>
      <c r="C21" s="257" t="s">
        <v>2438</v>
      </c>
      <c r="D21" s="77"/>
      <c r="E21" s="92">
        <f>Q7</f>
        <v>224</v>
      </c>
      <c r="M21" s="95"/>
      <c r="N21" s="95"/>
      <c r="O21" s="95"/>
      <c r="P21" s="95"/>
      <c r="Q21" s="95"/>
    </row>
    <row r="22" spans="1:17" s="76" customFormat="1" ht="60">
      <c r="A22" s="74"/>
      <c r="B22" s="74" t="s">
        <v>1574</v>
      </c>
      <c r="C22" s="264" t="s">
        <v>2434</v>
      </c>
      <c r="D22" s="74"/>
      <c r="E22" s="91">
        <f>N8</f>
        <v>20</v>
      </c>
      <c r="M22" s="93" t="s">
        <v>1585</v>
      </c>
      <c r="N22" s="96" t="s">
        <v>1581</v>
      </c>
      <c r="O22" s="96" t="s">
        <v>1582</v>
      </c>
      <c r="P22" s="96" t="s">
        <v>1583</v>
      </c>
      <c r="Q22" s="96" t="s">
        <v>1584</v>
      </c>
    </row>
    <row r="23" spans="1:17" s="76" customFormat="1" ht="25.5">
      <c r="A23" s="74"/>
      <c r="B23" s="74"/>
      <c r="C23" s="264" t="s">
        <v>2435</v>
      </c>
      <c r="D23" s="74"/>
      <c r="E23" s="103">
        <f>O8-E24-E25</f>
        <v>16</v>
      </c>
      <c r="H23" s="361"/>
      <c r="M23" s="93" t="s">
        <v>1588</v>
      </c>
      <c r="N23" s="93">
        <v>5</v>
      </c>
      <c r="O23" s="93">
        <v>11</v>
      </c>
      <c r="P23" s="93">
        <v>1</v>
      </c>
      <c r="Q23" s="93">
        <v>1</v>
      </c>
    </row>
    <row r="24" spans="1:17" s="76" customFormat="1" ht="25.5">
      <c r="A24" s="74"/>
      <c r="B24" s="74"/>
      <c r="C24" s="264" t="s">
        <v>2436</v>
      </c>
      <c r="D24" s="74"/>
      <c r="E24" s="103">
        <f>N24*O24*P24+Q24*O24</f>
        <v>24</v>
      </c>
      <c r="H24" s="361"/>
      <c r="M24" s="93" t="s">
        <v>20</v>
      </c>
      <c r="N24" s="93">
        <v>5</v>
      </c>
      <c r="O24" s="93">
        <v>4</v>
      </c>
      <c r="P24" s="93">
        <v>1</v>
      </c>
      <c r="Q24" s="93">
        <v>1</v>
      </c>
    </row>
    <row r="25" spans="1:17" s="76" customFormat="1" ht="25.5">
      <c r="A25" s="74"/>
      <c r="B25" s="74"/>
      <c r="C25" s="264" t="s">
        <v>2433</v>
      </c>
      <c r="D25" s="74"/>
      <c r="E25" s="103">
        <f>$N$19*$O$19*$P$19+$Q$19*$O$19</f>
        <v>18</v>
      </c>
      <c r="H25" s="361"/>
      <c r="M25" s="93" t="s">
        <v>1080</v>
      </c>
      <c r="N25" s="93">
        <v>5</v>
      </c>
      <c r="O25" s="93">
        <v>0</v>
      </c>
      <c r="P25" s="93">
        <v>1</v>
      </c>
      <c r="Q25" s="93">
        <v>1</v>
      </c>
    </row>
    <row r="26" spans="1:17" s="76" customFormat="1" ht="25.5">
      <c r="A26" s="74"/>
      <c r="B26" s="74"/>
      <c r="C26" s="264" t="s">
        <v>2437</v>
      </c>
      <c r="D26" s="74"/>
      <c r="E26" s="92">
        <f>P8</f>
        <v>213</v>
      </c>
    </row>
    <row r="27" spans="1:17" s="76" customFormat="1" ht="25.5">
      <c r="A27" s="74"/>
      <c r="B27" s="74"/>
      <c r="C27" s="264" t="s">
        <v>2438</v>
      </c>
      <c r="D27" s="74"/>
      <c r="E27" s="92">
        <f>Q8</f>
        <v>109</v>
      </c>
    </row>
    <row r="28" spans="1:17" s="86" customFormat="1" ht="25.5">
      <c r="A28" s="84"/>
      <c r="B28" s="84" t="s">
        <v>1596</v>
      </c>
      <c r="C28" s="242" t="s">
        <v>2437</v>
      </c>
      <c r="D28" s="84"/>
      <c r="E28" s="92">
        <f>P9</f>
        <v>0</v>
      </c>
    </row>
    <row r="29" spans="1:17" s="86" customFormat="1" ht="25.5">
      <c r="A29" s="84"/>
      <c r="B29" s="84"/>
      <c r="C29" s="242" t="s">
        <v>2438</v>
      </c>
      <c r="D29" s="84"/>
      <c r="E29" s="92">
        <f>Q9</f>
        <v>15</v>
      </c>
    </row>
    <row r="30" spans="1:17">
      <c r="A30" s="70"/>
      <c r="B30" s="110" t="s">
        <v>1592</v>
      </c>
      <c r="C30" s="149" t="s">
        <v>2466</v>
      </c>
      <c r="D30" s="70" t="s">
        <v>1550</v>
      </c>
      <c r="E30" s="70">
        <f>спецификация!H779</f>
        <v>10</v>
      </c>
    </row>
    <row r="31" spans="1:17">
      <c r="A31" s="70"/>
      <c r="B31" s="191" t="s">
        <v>1578</v>
      </c>
      <c r="C31" s="149" t="s">
        <v>2467</v>
      </c>
      <c r="D31" s="70" t="s">
        <v>1077</v>
      </c>
      <c r="E31" s="93">
        <f>спецификация!H782</f>
        <v>60</v>
      </c>
    </row>
    <row r="32" spans="1:17">
      <c r="A32" s="70"/>
      <c r="B32" s="70" t="s">
        <v>1579</v>
      </c>
      <c r="C32" s="152" t="s">
        <v>2466</v>
      </c>
      <c r="D32" s="70" t="s">
        <v>1550</v>
      </c>
      <c r="E32" s="70">
        <f>спецификация!H784</f>
        <v>24</v>
      </c>
    </row>
    <row r="33" spans="1:6">
      <c r="A33" s="70"/>
      <c r="B33" s="93" t="s">
        <v>1580</v>
      </c>
      <c r="C33" s="152" t="s">
        <v>2466</v>
      </c>
      <c r="D33" s="70" t="s">
        <v>1550</v>
      </c>
      <c r="E33" s="70">
        <f>спецификация!H792</f>
        <v>8</v>
      </c>
    </row>
    <row r="34" spans="1:6">
      <c r="A34" s="70"/>
      <c r="B34" s="107" t="s">
        <v>1591</v>
      </c>
      <c r="C34" s="149" t="s">
        <v>2468</v>
      </c>
      <c r="D34" s="106" t="s">
        <v>1550</v>
      </c>
      <c r="E34" s="70">
        <v>6</v>
      </c>
    </row>
    <row r="35" spans="1:6">
      <c r="B35" s="126" t="s">
        <v>1788</v>
      </c>
      <c r="C35" s="272" t="s">
        <v>1789</v>
      </c>
      <c r="D35" s="127" t="s">
        <v>1077</v>
      </c>
      <c r="E35" s="127">
        <f>спецификация!H794</f>
        <v>3</v>
      </c>
      <c r="F35" s="128"/>
    </row>
    <row r="36" spans="1:6" ht="43.5">
      <c r="B36" s="129" t="s">
        <v>1790</v>
      </c>
      <c r="C36" s="154" t="s">
        <v>1791</v>
      </c>
      <c r="D36" s="127" t="s">
        <v>1550</v>
      </c>
      <c r="E36" s="127">
        <f>E34</f>
        <v>6</v>
      </c>
      <c r="F36" s="130" t="s">
        <v>1792</v>
      </c>
    </row>
    <row r="37" spans="1:6">
      <c r="B37" s="131" t="s">
        <v>1793</v>
      </c>
      <c r="C37" s="272" t="s">
        <v>1791</v>
      </c>
      <c r="D37" s="127" t="s">
        <v>1550</v>
      </c>
      <c r="E37" s="127">
        <f>спецификация!H795</f>
        <v>10</v>
      </c>
      <c r="F37" s="128"/>
    </row>
    <row r="38" spans="1:6">
      <c r="B38" s="131" t="s">
        <v>1794</v>
      </c>
      <c r="C38" s="272"/>
      <c r="D38" s="127" t="s">
        <v>1550</v>
      </c>
      <c r="E38" s="127">
        <f>'13'!B52</f>
        <v>153</v>
      </c>
      <c r="F38" s="128"/>
    </row>
  </sheetData>
  <mergeCells count="2">
    <mergeCell ref="H17:H19"/>
    <mergeCell ref="H23:H2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X192"/>
  <sheetViews>
    <sheetView topLeftCell="A64" zoomScale="70" zoomScaleNormal="70" workbookViewId="0">
      <selection activeCell="L110" sqref="L110"/>
    </sheetView>
  </sheetViews>
  <sheetFormatPr defaultRowHeight="15"/>
  <cols>
    <col min="1" max="1" width="14" customWidth="1"/>
    <col min="3" max="3" width="27.42578125" customWidth="1"/>
    <col min="4" max="4" width="23" bestFit="1" customWidth="1"/>
    <col min="5" max="5" width="6.140625" bestFit="1" customWidth="1"/>
    <col min="6" max="6" width="12.7109375" bestFit="1" customWidth="1"/>
    <col min="7" max="7" width="16.7109375" customWidth="1"/>
    <col min="8" max="8" width="6.140625" bestFit="1" customWidth="1"/>
    <col min="9" max="9" width="12.7109375" bestFit="1" customWidth="1"/>
    <col min="10" max="10" width="29.28515625" bestFit="1" customWidth="1"/>
    <col min="11" max="11" width="23.28515625" bestFit="1" customWidth="1"/>
    <col min="12" max="12" width="14.140625" style="20" bestFit="1" customWidth="1"/>
    <col min="13" max="13" width="24.140625" style="20" bestFit="1" customWidth="1"/>
    <col min="14" max="14" width="17" bestFit="1" customWidth="1"/>
    <col min="15" max="18" width="2.42578125" bestFit="1" customWidth="1"/>
    <col min="19" max="19" width="25.85546875" bestFit="1" customWidth="1"/>
    <col min="20" max="20" width="5.85546875" bestFit="1" customWidth="1"/>
    <col min="21" max="21" width="13.28515625" customWidth="1"/>
    <col min="22" max="22" width="11.28515625" customWidth="1"/>
    <col min="23" max="23" width="14.140625" style="20" customWidth="1"/>
  </cols>
  <sheetData>
    <row r="1" spans="2:24" ht="15.75" thickTop="1">
      <c r="C1" s="7" t="s">
        <v>1</v>
      </c>
      <c r="D1" s="325" t="s">
        <v>2</v>
      </c>
      <c r="E1" s="326"/>
      <c r="F1" s="327"/>
      <c r="G1" s="325" t="s">
        <v>3</v>
      </c>
      <c r="H1" s="326"/>
      <c r="I1" s="327"/>
      <c r="J1" s="331" t="s">
        <v>4</v>
      </c>
      <c r="K1" s="325" t="s">
        <v>154</v>
      </c>
      <c r="L1" s="326"/>
      <c r="M1" s="326"/>
      <c r="N1" s="326"/>
      <c r="O1" s="326"/>
      <c r="P1" s="326"/>
      <c r="Q1" s="326"/>
      <c r="R1" s="327"/>
      <c r="S1" s="325" t="s">
        <v>0</v>
      </c>
      <c r="U1" s="4"/>
      <c r="V1" s="4"/>
    </row>
    <row r="2" spans="2:24" ht="15.75" thickBot="1">
      <c r="C2" s="8" t="s">
        <v>5</v>
      </c>
      <c r="D2" s="328"/>
      <c r="E2" s="329"/>
      <c r="F2" s="330"/>
      <c r="G2" s="328"/>
      <c r="H2" s="329"/>
      <c r="I2" s="330"/>
      <c r="J2" s="332"/>
      <c r="K2" s="328"/>
      <c r="L2" s="329"/>
      <c r="M2" s="329"/>
      <c r="N2" s="329"/>
      <c r="O2" s="329"/>
      <c r="P2" s="329"/>
      <c r="Q2" s="329"/>
      <c r="R2" s="330"/>
      <c r="S2" s="333"/>
      <c r="U2" s="5"/>
      <c r="V2" s="5"/>
    </row>
    <row r="3" spans="2:24" ht="15.75" thickTop="1">
      <c r="C3" s="8" t="s">
        <v>7</v>
      </c>
      <c r="D3" s="331" t="s">
        <v>8</v>
      </c>
      <c r="E3" s="331" t="s">
        <v>9</v>
      </c>
      <c r="F3" s="331" t="s">
        <v>10</v>
      </c>
      <c r="G3" s="331" t="s">
        <v>8</v>
      </c>
      <c r="H3" s="331" t="s">
        <v>9</v>
      </c>
      <c r="I3" s="331" t="s">
        <v>10</v>
      </c>
      <c r="J3" s="332"/>
      <c r="K3" s="331" t="s">
        <v>1085</v>
      </c>
      <c r="L3" s="340" t="s">
        <v>11</v>
      </c>
      <c r="M3" s="340" t="s">
        <v>155</v>
      </c>
      <c r="N3" s="331" t="s">
        <v>12</v>
      </c>
      <c r="O3" s="331" t="s">
        <v>13</v>
      </c>
      <c r="P3" s="331" t="s">
        <v>13</v>
      </c>
      <c r="Q3" s="331" t="s">
        <v>13</v>
      </c>
      <c r="R3" s="331" t="s">
        <v>13</v>
      </c>
      <c r="S3" s="333"/>
      <c r="U3" s="12"/>
      <c r="V3" s="12"/>
    </row>
    <row r="4" spans="2:24">
      <c r="C4" s="35"/>
      <c r="D4" s="332"/>
      <c r="E4" s="332"/>
      <c r="F4" s="332"/>
      <c r="G4" s="332"/>
      <c r="H4" s="332"/>
      <c r="I4" s="332"/>
      <c r="J4" s="332"/>
      <c r="K4" s="332"/>
      <c r="L4" s="341"/>
      <c r="M4" s="341"/>
      <c r="N4" s="332"/>
      <c r="O4" s="332"/>
      <c r="P4" s="332"/>
      <c r="Q4" s="332"/>
      <c r="R4" s="332"/>
      <c r="S4" s="333"/>
      <c r="U4" s="12" t="s">
        <v>15</v>
      </c>
      <c r="V4" s="34" t="s">
        <v>16</v>
      </c>
      <c r="W4" s="20" t="s">
        <v>149</v>
      </c>
    </row>
    <row r="5" spans="2:24">
      <c r="C5" s="142"/>
      <c r="D5" s="142"/>
      <c r="E5" s="142"/>
      <c r="F5" s="142"/>
      <c r="G5" s="142"/>
      <c r="H5" s="142"/>
      <c r="J5" s="36" t="s">
        <v>285</v>
      </c>
      <c r="K5" s="2"/>
      <c r="L5" s="25"/>
      <c r="M5" s="25"/>
      <c r="N5" s="2"/>
      <c r="O5" s="2"/>
      <c r="P5" s="2"/>
      <c r="Q5" s="2"/>
      <c r="R5" s="2"/>
      <c r="S5" s="2"/>
      <c r="U5" s="36"/>
      <c r="V5" s="36"/>
    </row>
    <row r="6" spans="2:24">
      <c r="B6" s="149">
        <v>3</v>
      </c>
      <c r="C6" s="149" t="s">
        <v>1236</v>
      </c>
      <c r="D6" s="149" t="s">
        <v>286</v>
      </c>
      <c r="E6" s="149"/>
      <c r="F6" s="149" t="s">
        <v>1889</v>
      </c>
      <c r="G6" s="149" t="s">
        <v>287</v>
      </c>
      <c r="H6" s="149"/>
      <c r="I6" s="142" t="s">
        <v>1886</v>
      </c>
      <c r="J6" s="2" t="s">
        <v>1113</v>
      </c>
      <c r="K6" s="121">
        <f>K7*B6</f>
        <v>15</v>
      </c>
      <c r="L6" s="121">
        <f>L7*B6</f>
        <v>15</v>
      </c>
      <c r="M6" s="121">
        <f>S6-K6-L6-N6</f>
        <v>54</v>
      </c>
      <c r="N6" s="121">
        <f>N7*B6</f>
        <v>24</v>
      </c>
      <c r="O6" s="109"/>
      <c r="P6" s="109"/>
      <c r="Q6" s="109"/>
      <c r="R6" s="109"/>
      <c r="S6" s="121">
        <f t="shared" ref="S6:S37" si="0">W6*B6</f>
        <v>108</v>
      </c>
      <c r="T6" s="11"/>
      <c r="U6" s="11">
        <v>20</v>
      </c>
      <c r="V6">
        <f>U6+8</f>
        <v>28</v>
      </c>
      <c r="W6" s="20">
        <v>36</v>
      </c>
      <c r="X6">
        <f>V6*1.3</f>
        <v>36.4</v>
      </c>
    </row>
    <row r="7" spans="2:24">
      <c r="B7" s="149">
        <v>1</v>
      </c>
      <c r="C7" s="149" t="s">
        <v>288</v>
      </c>
      <c r="D7" s="149"/>
      <c r="E7" s="149"/>
      <c r="F7" s="149"/>
      <c r="G7" s="149"/>
      <c r="H7" s="149"/>
      <c r="I7" s="149"/>
      <c r="J7" s="2" t="s">
        <v>20</v>
      </c>
      <c r="K7" s="121">
        <v>5</v>
      </c>
      <c r="L7" s="121">
        <v>5</v>
      </c>
      <c r="M7" s="121">
        <f t="shared" ref="M7:M68" si="1">S7-K7-L7-N7</f>
        <v>18</v>
      </c>
      <c r="N7" s="121">
        <v>8</v>
      </c>
      <c r="O7" s="109"/>
      <c r="P7" s="109"/>
      <c r="Q7" s="109"/>
      <c r="R7" s="109"/>
      <c r="S7" s="121">
        <f t="shared" si="0"/>
        <v>36</v>
      </c>
      <c r="T7" s="11"/>
      <c r="U7" s="11">
        <v>20</v>
      </c>
      <c r="V7">
        <f t="shared" ref="V7:V64" si="2">U7+8</f>
        <v>28</v>
      </c>
      <c r="W7" s="20">
        <v>36</v>
      </c>
      <c r="X7">
        <f t="shared" ref="X7:X70" si="3">V7*1.3</f>
        <v>36.4</v>
      </c>
    </row>
    <row r="8" spans="2:24">
      <c r="B8" s="149">
        <v>3</v>
      </c>
      <c r="C8" s="149" t="s">
        <v>1237</v>
      </c>
      <c r="D8" s="149" t="s">
        <v>286</v>
      </c>
      <c r="E8" s="149"/>
      <c r="F8" s="149" t="s">
        <v>1889</v>
      </c>
      <c r="G8" s="149" t="s">
        <v>289</v>
      </c>
      <c r="H8" s="149"/>
      <c r="I8" s="149" t="s">
        <v>1887</v>
      </c>
      <c r="J8" s="2" t="s">
        <v>1113</v>
      </c>
      <c r="K8" s="109"/>
      <c r="L8" s="121">
        <f t="shared" ref="L8" si="4">L9*B8</f>
        <v>27</v>
      </c>
      <c r="M8" s="121">
        <f t="shared" si="1"/>
        <v>0</v>
      </c>
      <c r="N8" s="121">
        <f t="shared" ref="N8" si="5">N9*B8</f>
        <v>24</v>
      </c>
      <c r="O8" s="109"/>
      <c r="P8" s="109"/>
      <c r="Q8" s="109"/>
      <c r="R8" s="109"/>
      <c r="S8" s="121">
        <f t="shared" si="0"/>
        <v>51</v>
      </c>
      <c r="T8" s="11"/>
      <c r="U8" s="11">
        <v>5</v>
      </c>
      <c r="V8">
        <f t="shared" si="2"/>
        <v>13</v>
      </c>
      <c r="W8" s="20">
        <v>17</v>
      </c>
      <c r="X8">
        <f t="shared" si="3"/>
        <v>16.900000000000002</v>
      </c>
    </row>
    <row r="9" spans="2:24">
      <c r="B9" s="149">
        <v>1</v>
      </c>
      <c r="C9" s="149" t="s">
        <v>290</v>
      </c>
      <c r="D9" s="149"/>
      <c r="E9" s="149"/>
      <c r="F9" s="149"/>
      <c r="G9" s="149"/>
      <c r="H9" s="149"/>
      <c r="I9" s="149"/>
      <c r="J9" s="2" t="s">
        <v>20</v>
      </c>
      <c r="K9" s="109"/>
      <c r="L9" s="121">
        <v>9</v>
      </c>
      <c r="M9" s="121">
        <f t="shared" si="1"/>
        <v>0</v>
      </c>
      <c r="N9" s="121">
        <v>8</v>
      </c>
      <c r="O9" s="109"/>
      <c r="P9" s="109"/>
      <c r="Q9" s="109"/>
      <c r="R9" s="109"/>
      <c r="S9" s="121">
        <f t="shared" si="0"/>
        <v>17</v>
      </c>
      <c r="T9" s="11"/>
      <c r="U9" s="11">
        <v>5</v>
      </c>
      <c r="V9">
        <f t="shared" si="2"/>
        <v>13</v>
      </c>
      <c r="W9" s="20">
        <v>17</v>
      </c>
      <c r="X9">
        <f t="shared" si="3"/>
        <v>16.900000000000002</v>
      </c>
    </row>
    <row r="10" spans="2:24">
      <c r="B10" s="149">
        <v>3</v>
      </c>
      <c r="C10" s="149" t="s">
        <v>1238</v>
      </c>
      <c r="D10" s="149" t="s">
        <v>291</v>
      </c>
      <c r="E10" s="149"/>
      <c r="F10" s="149" t="s">
        <v>1889</v>
      </c>
      <c r="G10" s="149" t="s">
        <v>292</v>
      </c>
      <c r="H10" s="149"/>
      <c r="I10" s="149" t="s">
        <v>1887</v>
      </c>
      <c r="J10" s="2" t="s">
        <v>1113</v>
      </c>
      <c r="K10" s="121">
        <f t="shared" ref="K10" si="6">K11*B10</f>
        <v>15</v>
      </c>
      <c r="L10" s="121">
        <f t="shared" ref="L10" si="7">L11*B10</f>
        <v>15</v>
      </c>
      <c r="M10" s="121">
        <f t="shared" si="1"/>
        <v>27</v>
      </c>
      <c r="N10" s="121">
        <f t="shared" ref="N10" si="8">N11*B10</f>
        <v>24</v>
      </c>
      <c r="O10" s="109"/>
      <c r="P10" s="109"/>
      <c r="Q10" s="109"/>
      <c r="R10" s="109"/>
      <c r="S10" s="121">
        <f t="shared" si="0"/>
        <v>81</v>
      </c>
      <c r="T10" s="11"/>
      <c r="U10" s="11">
        <v>13</v>
      </c>
      <c r="V10">
        <f t="shared" si="2"/>
        <v>21</v>
      </c>
      <c r="W10" s="20">
        <v>27</v>
      </c>
      <c r="X10">
        <f t="shared" si="3"/>
        <v>27.3</v>
      </c>
    </row>
    <row r="11" spans="2:24">
      <c r="B11" s="149">
        <v>1</v>
      </c>
      <c r="C11" s="149" t="s">
        <v>293</v>
      </c>
      <c r="D11" s="149"/>
      <c r="E11" s="149"/>
      <c r="F11" s="149"/>
      <c r="G11" s="149"/>
      <c r="H11" s="149"/>
      <c r="I11" s="149"/>
      <c r="J11" s="2" t="s">
        <v>20</v>
      </c>
      <c r="K11" s="121">
        <v>5</v>
      </c>
      <c r="L11" s="121">
        <v>5</v>
      </c>
      <c r="M11" s="121">
        <f t="shared" si="1"/>
        <v>9</v>
      </c>
      <c r="N11" s="121">
        <v>8</v>
      </c>
      <c r="O11" s="109"/>
      <c r="P11" s="109"/>
      <c r="Q11" s="109"/>
      <c r="R11" s="109"/>
      <c r="S11" s="121">
        <f t="shared" si="0"/>
        <v>27</v>
      </c>
      <c r="T11" s="11"/>
      <c r="U11" s="11">
        <v>13</v>
      </c>
      <c r="V11">
        <f t="shared" si="2"/>
        <v>21</v>
      </c>
      <c r="W11" s="20">
        <v>27</v>
      </c>
      <c r="X11">
        <f t="shared" si="3"/>
        <v>27.3</v>
      </c>
    </row>
    <row r="12" spans="2:24">
      <c r="B12" s="149">
        <v>3</v>
      </c>
      <c r="C12" s="149" t="s">
        <v>1239</v>
      </c>
      <c r="D12" s="149" t="s">
        <v>291</v>
      </c>
      <c r="E12" s="149"/>
      <c r="F12" s="149" t="s">
        <v>1889</v>
      </c>
      <c r="G12" s="149" t="s">
        <v>294</v>
      </c>
      <c r="H12" s="149"/>
      <c r="I12" s="149" t="s">
        <v>1886</v>
      </c>
      <c r="J12" s="2" t="s">
        <v>1113</v>
      </c>
      <c r="K12" s="121">
        <f t="shared" ref="K12" si="9">K13*B12</f>
        <v>15</v>
      </c>
      <c r="L12" s="121">
        <f t="shared" ref="L12" si="10">L13*B12</f>
        <v>15</v>
      </c>
      <c r="M12" s="121">
        <f t="shared" si="1"/>
        <v>66</v>
      </c>
      <c r="N12" s="121">
        <f t="shared" ref="N12" si="11">N13*B12</f>
        <v>24</v>
      </c>
      <c r="O12" s="109"/>
      <c r="P12" s="109"/>
      <c r="Q12" s="109"/>
      <c r="R12" s="109"/>
      <c r="S12" s="121">
        <f t="shared" si="0"/>
        <v>120</v>
      </c>
      <c r="T12" s="11"/>
      <c r="U12" s="11">
        <v>23</v>
      </c>
      <c r="V12">
        <f t="shared" si="2"/>
        <v>31</v>
      </c>
      <c r="W12" s="20">
        <v>40</v>
      </c>
      <c r="X12">
        <f t="shared" si="3"/>
        <v>40.300000000000004</v>
      </c>
    </row>
    <row r="13" spans="2:24">
      <c r="B13" s="149">
        <v>1</v>
      </c>
      <c r="C13" s="149" t="s">
        <v>390</v>
      </c>
      <c r="D13" s="149"/>
      <c r="E13" s="149"/>
      <c r="F13" s="149"/>
      <c r="G13" s="149"/>
      <c r="H13" s="149"/>
      <c r="I13" s="149"/>
      <c r="J13" s="2" t="s">
        <v>20</v>
      </c>
      <c r="K13" s="121">
        <v>5</v>
      </c>
      <c r="L13" s="121">
        <v>5</v>
      </c>
      <c r="M13" s="121">
        <f t="shared" si="1"/>
        <v>22</v>
      </c>
      <c r="N13" s="121">
        <v>8</v>
      </c>
      <c r="O13" s="109"/>
      <c r="P13" s="109"/>
      <c r="Q13" s="109"/>
      <c r="R13" s="109"/>
      <c r="S13" s="121">
        <f t="shared" si="0"/>
        <v>40</v>
      </c>
      <c r="T13" s="11"/>
      <c r="U13" s="11">
        <v>23</v>
      </c>
      <c r="V13">
        <f t="shared" si="2"/>
        <v>31</v>
      </c>
      <c r="W13" s="20">
        <v>40</v>
      </c>
      <c r="X13">
        <f t="shared" si="3"/>
        <v>40.300000000000004</v>
      </c>
    </row>
    <row r="14" spans="2:24">
      <c r="B14" s="149">
        <v>3</v>
      </c>
      <c r="C14" s="149" t="s">
        <v>1240</v>
      </c>
      <c r="D14" s="149" t="s">
        <v>295</v>
      </c>
      <c r="E14" s="149"/>
      <c r="F14" s="149" t="s">
        <v>1889</v>
      </c>
      <c r="G14" s="149" t="s">
        <v>296</v>
      </c>
      <c r="H14" s="149"/>
      <c r="I14" s="149" t="s">
        <v>1897</v>
      </c>
      <c r="J14" s="2" t="s">
        <v>1113</v>
      </c>
      <c r="K14" s="121">
        <f t="shared" ref="K14" si="12">K15*B14</f>
        <v>15</v>
      </c>
      <c r="L14" s="121">
        <f t="shared" ref="L14" si="13">L15*B14</f>
        <v>15</v>
      </c>
      <c r="M14" s="121">
        <f t="shared" si="1"/>
        <v>132</v>
      </c>
      <c r="N14" s="121">
        <f t="shared" ref="N14" si="14">N15*B14</f>
        <v>24</v>
      </c>
      <c r="O14" s="109"/>
      <c r="P14" s="109"/>
      <c r="Q14" s="109"/>
      <c r="R14" s="109"/>
      <c r="S14" s="121">
        <f t="shared" si="0"/>
        <v>186</v>
      </c>
      <c r="T14" s="11"/>
      <c r="U14" s="11">
        <v>40</v>
      </c>
      <c r="V14">
        <f t="shared" si="2"/>
        <v>48</v>
      </c>
      <c r="W14" s="20">
        <v>62</v>
      </c>
      <c r="X14">
        <f t="shared" si="3"/>
        <v>62.400000000000006</v>
      </c>
    </row>
    <row r="15" spans="2:24">
      <c r="B15" s="149">
        <v>1</v>
      </c>
      <c r="C15" s="149" t="s">
        <v>297</v>
      </c>
      <c r="D15" s="149"/>
      <c r="E15" s="149"/>
      <c r="F15" s="149"/>
      <c r="G15" s="149"/>
      <c r="H15" s="149"/>
      <c r="I15" s="149"/>
      <c r="J15" s="2" t="s">
        <v>20</v>
      </c>
      <c r="K15" s="121">
        <v>5</v>
      </c>
      <c r="L15" s="121">
        <v>5</v>
      </c>
      <c r="M15" s="121">
        <f t="shared" si="1"/>
        <v>44</v>
      </c>
      <c r="N15" s="121">
        <v>8</v>
      </c>
      <c r="O15" s="109"/>
      <c r="P15" s="109"/>
      <c r="Q15" s="109"/>
      <c r="R15" s="109"/>
      <c r="S15" s="121">
        <f t="shared" si="0"/>
        <v>62</v>
      </c>
      <c r="T15" s="11"/>
      <c r="U15" s="11">
        <v>40</v>
      </c>
      <c r="V15">
        <f t="shared" si="2"/>
        <v>48</v>
      </c>
      <c r="W15" s="20">
        <v>62</v>
      </c>
      <c r="X15">
        <f t="shared" si="3"/>
        <v>62.400000000000006</v>
      </c>
    </row>
    <row r="16" spans="2:24">
      <c r="B16" s="149">
        <v>3</v>
      </c>
      <c r="C16" s="149" t="s">
        <v>1241</v>
      </c>
      <c r="D16" s="149" t="s">
        <v>295</v>
      </c>
      <c r="E16" s="149"/>
      <c r="F16" s="149" t="s">
        <v>1889</v>
      </c>
      <c r="G16" s="149" t="s">
        <v>298</v>
      </c>
      <c r="H16" s="149"/>
      <c r="I16" s="149" t="s">
        <v>1897</v>
      </c>
      <c r="J16" s="2" t="s">
        <v>1113</v>
      </c>
      <c r="K16" s="121">
        <f t="shared" ref="K16" si="15">K17*B16</f>
        <v>15</v>
      </c>
      <c r="L16" s="121">
        <f t="shared" ref="L16" si="16">L17*B16</f>
        <v>15</v>
      </c>
      <c r="M16" s="121">
        <f t="shared" si="1"/>
        <v>111</v>
      </c>
      <c r="N16" s="121">
        <f t="shared" ref="N16" si="17">N17*B16</f>
        <v>24</v>
      </c>
      <c r="O16" s="109"/>
      <c r="P16" s="109"/>
      <c r="Q16" s="109"/>
      <c r="R16" s="109"/>
      <c r="S16" s="121">
        <f t="shared" si="0"/>
        <v>165</v>
      </c>
      <c r="T16" s="11"/>
      <c r="U16" s="11">
        <v>34</v>
      </c>
      <c r="V16">
        <f t="shared" si="2"/>
        <v>42</v>
      </c>
      <c r="W16" s="20">
        <v>55</v>
      </c>
      <c r="X16">
        <f t="shared" si="3"/>
        <v>54.6</v>
      </c>
    </row>
    <row r="17" spans="1:24">
      <c r="B17" s="149">
        <v>1</v>
      </c>
      <c r="C17" s="149" t="s">
        <v>299</v>
      </c>
      <c r="D17" s="149"/>
      <c r="E17" s="149"/>
      <c r="F17" s="149"/>
      <c r="G17" s="149"/>
      <c r="H17" s="149"/>
      <c r="I17" s="149"/>
      <c r="J17" s="2" t="s">
        <v>20</v>
      </c>
      <c r="K17" s="121">
        <v>5</v>
      </c>
      <c r="L17" s="121">
        <v>5</v>
      </c>
      <c r="M17" s="121">
        <f t="shared" si="1"/>
        <v>37</v>
      </c>
      <c r="N17" s="121">
        <v>8</v>
      </c>
      <c r="O17" s="109"/>
      <c r="P17" s="109"/>
      <c r="Q17" s="109"/>
      <c r="R17" s="109"/>
      <c r="S17" s="121">
        <f t="shared" si="0"/>
        <v>55</v>
      </c>
      <c r="T17" s="11"/>
      <c r="U17" s="11">
        <v>34</v>
      </c>
      <c r="V17">
        <f t="shared" si="2"/>
        <v>42</v>
      </c>
      <c r="W17" s="20">
        <v>55</v>
      </c>
      <c r="X17">
        <f t="shared" si="3"/>
        <v>54.6</v>
      </c>
    </row>
    <row r="18" spans="1:24">
      <c r="B18" s="149">
        <v>3</v>
      </c>
      <c r="C18" s="149" t="s">
        <v>1242</v>
      </c>
      <c r="D18" s="149" t="s">
        <v>300</v>
      </c>
      <c r="E18" s="149"/>
      <c r="F18" s="149" t="s">
        <v>1889</v>
      </c>
      <c r="G18" s="149" t="s">
        <v>301</v>
      </c>
      <c r="H18" s="149"/>
      <c r="I18" s="149" t="s">
        <v>1896</v>
      </c>
      <c r="J18" s="2" t="s">
        <v>1113</v>
      </c>
      <c r="K18" s="121">
        <f t="shared" ref="K18:K20" si="18">K19*B18</f>
        <v>15</v>
      </c>
      <c r="L18" s="121">
        <f t="shared" ref="L18" si="19">L19*B18</f>
        <v>15</v>
      </c>
      <c r="M18" s="121">
        <f t="shared" si="1"/>
        <v>75</v>
      </c>
      <c r="N18" s="121">
        <f t="shared" ref="N18" si="20">N19*B18</f>
        <v>24</v>
      </c>
      <c r="O18" s="109"/>
      <c r="P18" s="109"/>
      <c r="Q18" s="109"/>
      <c r="R18" s="109"/>
      <c r="S18" s="121">
        <f t="shared" si="0"/>
        <v>129</v>
      </c>
      <c r="T18" s="11"/>
      <c r="U18" s="11">
        <v>25</v>
      </c>
      <c r="V18">
        <f t="shared" si="2"/>
        <v>33</v>
      </c>
      <c r="W18" s="20">
        <v>43</v>
      </c>
      <c r="X18">
        <f t="shared" si="3"/>
        <v>42.9</v>
      </c>
    </row>
    <row r="19" spans="1:24">
      <c r="B19" s="149">
        <v>1</v>
      </c>
      <c r="C19" s="149" t="s">
        <v>302</v>
      </c>
      <c r="D19" s="149"/>
      <c r="E19" s="149"/>
      <c r="F19" s="149"/>
      <c r="G19" s="149"/>
      <c r="H19" s="149"/>
      <c r="I19" s="149"/>
      <c r="J19" s="2" t="s">
        <v>20</v>
      </c>
      <c r="K19" s="121">
        <v>5</v>
      </c>
      <c r="L19" s="121">
        <v>5</v>
      </c>
      <c r="M19" s="121">
        <f t="shared" si="1"/>
        <v>25</v>
      </c>
      <c r="N19" s="121">
        <v>8</v>
      </c>
      <c r="O19" s="109"/>
      <c r="P19" s="109"/>
      <c r="Q19" s="109"/>
      <c r="R19" s="109"/>
      <c r="S19" s="121">
        <f t="shared" si="0"/>
        <v>43</v>
      </c>
      <c r="T19" s="11"/>
      <c r="U19" s="11">
        <v>25</v>
      </c>
      <c r="V19">
        <f t="shared" si="2"/>
        <v>33</v>
      </c>
      <c r="W19" s="20">
        <v>43</v>
      </c>
      <c r="X19">
        <f t="shared" si="3"/>
        <v>42.9</v>
      </c>
    </row>
    <row r="20" spans="1:24">
      <c r="A20" s="42" t="s">
        <v>153</v>
      </c>
      <c r="B20" s="151">
        <v>2</v>
      </c>
      <c r="C20" s="151" t="s">
        <v>1243</v>
      </c>
      <c r="D20" s="151" t="s">
        <v>300</v>
      </c>
      <c r="E20" s="151"/>
      <c r="F20" s="149" t="s">
        <v>1889</v>
      </c>
      <c r="G20" s="151" t="s">
        <v>303</v>
      </c>
      <c r="H20" s="151"/>
      <c r="I20" s="151" t="s">
        <v>1889</v>
      </c>
      <c r="J20" s="18" t="s">
        <v>1113</v>
      </c>
      <c r="K20" s="121">
        <f t="shared" si="18"/>
        <v>8</v>
      </c>
      <c r="L20" s="121">
        <f t="shared" ref="L20" si="21">L21*B20</f>
        <v>8</v>
      </c>
      <c r="M20" s="121">
        <f t="shared" si="1"/>
        <v>0</v>
      </c>
      <c r="N20" s="121">
        <f t="shared" ref="N20" si="22">N21*B20</f>
        <v>16</v>
      </c>
      <c r="O20" s="109"/>
      <c r="P20" s="109"/>
      <c r="Q20" s="109"/>
      <c r="R20" s="109"/>
      <c r="S20" s="121">
        <f t="shared" si="0"/>
        <v>32</v>
      </c>
      <c r="T20" s="11"/>
      <c r="U20" s="11">
        <v>4</v>
      </c>
      <c r="V20">
        <f t="shared" si="2"/>
        <v>12</v>
      </c>
      <c r="W20" s="20">
        <v>16</v>
      </c>
      <c r="X20">
        <f t="shared" si="3"/>
        <v>15.600000000000001</v>
      </c>
    </row>
    <row r="21" spans="1:24">
      <c r="A21" s="42"/>
      <c r="B21" s="151">
        <v>1</v>
      </c>
      <c r="C21" s="151" t="s">
        <v>305</v>
      </c>
      <c r="D21" s="151"/>
      <c r="E21" s="151"/>
      <c r="F21" s="151"/>
      <c r="G21" s="151"/>
      <c r="H21" s="151"/>
      <c r="I21" s="151"/>
      <c r="J21" s="18" t="s">
        <v>20</v>
      </c>
      <c r="K21" s="121">
        <v>4</v>
      </c>
      <c r="L21" s="121">
        <v>4</v>
      </c>
      <c r="M21" s="121">
        <f t="shared" si="1"/>
        <v>0</v>
      </c>
      <c r="N21" s="121">
        <v>8</v>
      </c>
      <c r="O21" s="109"/>
      <c r="P21" s="109"/>
      <c r="Q21" s="109"/>
      <c r="R21" s="109"/>
      <c r="S21" s="121">
        <f t="shared" si="0"/>
        <v>16</v>
      </c>
      <c r="T21" s="11"/>
      <c r="U21" s="11">
        <v>4</v>
      </c>
      <c r="V21">
        <f t="shared" si="2"/>
        <v>12</v>
      </c>
      <c r="W21" s="20">
        <v>16</v>
      </c>
      <c r="X21">
        <f t="shared" si="3"/>
        <v>15.600000000000001</v>
      </c>
    </row>
    <row r="22" spans="1:24">
      <c r="B22" s="149">
        <v>3</v>
      </c>
      <c r="C22" s="149" t="s">
        <v>1244</v>
      </c>
      <c r="D22" s="149" t="s">
        <v>306</v>
      </c>
      <c r="E22" s="149"/>
      <c r="F22" s="149" t="s">
        <v>1889</v>
      </c>
      <c r="G22" s="149" t="s">
        <v>304</v>
      </c>
      <c r="H22" s="149"/>
      <c r="I22" s="149" t="s">
        <v>1890</v>
      </c>
      <c r="J22" s="2" t="s">
        <v>1113</v>
      </c>
      <c r="K22" s="109"/>
      <c r="L22" s="121">
        <f t="shared" ref="L22" si="23">L23*B22</f>
        <v>30</v>
      </c>
      <c r="M22" s="121">
        <f t="shared" si="1"/>
        <v>63</v>
      </c>
      <c r="N22" s="121">
        <f t="shared" ref="N22" si="24">N23*B22</f>
        <v>24</v>
      </c>
      <c r="O22" s="109"/>
      <c r="P22" s="109"/>
      <c r="Q22" s="109"/>
      <c r="R22" s="109"/>
      <c r="S22" s="121">
        <f t="shared" si="0"/>
        <v>117</v>
      </c>
      <c r="T22" s="11"/>
      <c r="U22" s="11">
        <v>22</v>
      </c>
      <c r="V22">
        <f t="shared" si="2"/>
        <v>30</v>
      </c>
      <c r="W22" s="20">
        <v>39</v>
      </c>
      <c r="X22">
        <f t="shared" si="3"/>
        <v>39</v>
      </c>
    </row>
    <row r="23" spans="1:24">
      <c r="B23" s="149">
        <v>1</v>
      </c>
      <c r="C23" s="149" t="s">
        <v>389</v>
      </c>
      <c r="D23" s="149"/>
      <c r="E23" s="149"/>
      <c r="F23" s="149"/>
      <c r="G23" s="149"/>
      <c r="H23" s="149"/>
      <c r="I23" s="149"/>
      <c r="J23" s="2" t="s">
        <v>20</v>
      </c>
      <c r="K23" s="109"/>
      <c r="L23" s="121">
        <v>10</v>
      </c>
      <c r="M23" s="121">
        <f t="shared" si="1"/>
        <v>21</v>
      </c>
      <c r="N23" s="121">
        <v>8</v>
      </c>
      <c r="O23" s="109"/>
      <c r="P23" s="109"/>
      <c r="Q23" s="109"/>
      <c r="R23" s="109"/>
      <c r="S23" s="121">
        <f t="shared" si="0"/>
        <v>39</v>
      </c>
      <c r="T23" s="11"/>
      <c r="U23" s="11">
        <v>22</v>
      </c>
      <c r="V23">
        <f t="shared" si="2"/>
        <v>30</v>
      </c>
      <c r="W23" s="20">
        <v>39</v>
      </c>
      <c r="X23">
        <f t="shared" si="3"/>
        <v>39</v>
      </c>
    </row>
    <row r="24" spans="1:24">
      <c r="B24" s="149">
        <v>3</v>
      </c>
      <c r="C24" s="149" t="s">
        <v>1245</v>
      </c>
      <c r="D24" s="149" t="s">
        <v>306</v>
      </c>
      <c r="E24" s="149"/>
      <c r="F24" s="149" t="s">
        <v>1889</v>
      </c>
      <c r="G24" s="149" t="s">
        <v>342</v>
      </c>
      <c r="H24" s="149"/>
      <c r="I24" s="149" t="s">
        <v>1888</v>
      </c>
      <c r="J24" s="2" t="s">
        <v>1113</v>
      </c>
      <c r="K24" s="109"/>
      <c r="L24" s="121">
        <f t="shared" ref="L24" si="25">L25*B24</f>
        <v>30</v>
      </c>
      <c r="M24" s="121">
        <f t="shared" si="1"/>
        <v>153</v>
      </c>
      <c r="N24" s="121">
        <f t="shared" ref="N24" si="26">N25*B24</f>
        <v>24</v>
      </c>
      <c r="O24" s="109"/>
      <c r="P24" s="109"/>
      <c r="Q24" s="109"/>
      <c r="R24" s="109"/>
      <c r="S24" s="121">
        <f t="shared" si="0"/>
        <v>207</v>
      </c>
      <c r="T24" s="11"/>
      <c r="U24" s="11">
        <v>45</v>
      </c>
      <c r="V24">
        <f t="shared" si="2"/>
        <v>53</v>
      </c>
      <c r="W24" s="20">
        <v>69</v>
      </c>
      <c r="X24">
        <f t="shared" si="3"/>
        <v>68.900000000000006</v>
      </c>
    </row>
    <row r="25" spans="1:24">
      <c r="B25" s="149">
        <v>1</v>
      </c>
      <c r="C25" s="149" t="s">
        <v>309</v>
      </c>
      <c r="D25" s="149"/>
      <c r="E25" s="149"/>
      <c r="F25" s="149"/>
      <c r="G25" s="149"/>
      <c r="H25" s="149"/>
      <c r="I25" s="149"/>
      <c r="J25" s="2" t="s">
        <v>1080</v>
      </c>
      <c r="K25" s="109"/>
      <c r="L25" s="121">
        <v>10</v>
      </c>
      <c r="M25" s="121">
        <f t="shared" si="1"/>
        <v>51</v>
      </c>
      <c r="N25" s="121">
        <v>8</v>
      </c>
      <c r="O25" s="109"/>
      <c r="P25" s="109"/>
      <c r="Q25" s="109"/>
      <c r="R25" s="109"/>
      <c r="S25" s="121">
        <f t="shared" si="0"/>
        <v>69</v>
      </c>
      <c r="T25" s="11"/>
      <c r="U25" s="11">
        <v>45</v>
      </c>
      <c r="V25">
        <f t="shared" si="2"/>
        <v>53</v>
      </c>
      <c r="W25" s="20">
        <v>69</v>
      </c>
      <c r="X25">
        <f t="shared" si="3"/>
        <v>68.900000000000006</v>
      </c>
    </row>
    <row r="26" spans="1:24">
      <c r="A26" s="42" t="s">
        <v>153</v>
      </c>
      <c r="B26" s="151">
        <v>2</v>
      </c>
      <c r="C26" s="151" t="s">
        <v>1246</v>
      </c>
      <c r="D26" s="151" t="s">
        <v>310</v>
      </c>
      <c r="E26" s="151"/>
      <c r="F26" s="149" t="s">
        <v>1889</v>
      </c>
      <c r="G26" s="151" t="s">
        <v>307</v>
      </c>
      <c r="H26" s="151"/>
      <c r="I26" s="151" t="s">
        <v>1891</v>
      </c>
      <c r="J26" s="18" t="s">
        <v>1113</v>
      </c>
      <c r="K26" s="121">
        <f t="shared" ref="K26" si="27">K27*B26</f>
        <v>8</v>
      </c>
      <c r="L26" s="121">
        <f t="shared" ref="L26" si="28">L27*B26</f>
        <v>8</v>
      </c>
      <c r="M26" s="121">
        <f t="shared" si="1"/>
        <v>42</v>
      </c>
      <c r="N26" s="121">
        <f t="shared" ref="N26" si="29">N27*B26</f>
        <v>16</v>
      </c>
      <c r="O26" s="109"/>
      <c r="P26" s="109"/>
      <c r="Q26" s="109"/>
      <c r="R26" s="109"/>
      <c r="S26" s="121">
        <f t="shared" si="0"/>
        <v>74</v>
      </c>
      <c r="T26" s="11"/>
      <c r="U26" s="11">
        <v>20</v>
      </c>
      <c r="V26">
        <f t="shared" si="2"/>
        <v>28</v>
      </c>
      <c r="W26" s="111">
        <v>37</v>
      </c>
      <c r="X26">
        <f t="shared" si="3"/>
        <v>36.4</v>
      </c>
    </row>
    <row r="27" spans="1:24">
      <c r="A27" s="42"/>
      <c r="B27" s="151">
        <v>1</v>
      </c>
      <c r="C27" s="151" t="s">
        <v>312</v>
      </c>
      <c r="D27" s="151"/>
      <c r="E27" s="151"/>
      <c r="F27" s="151"/>
      <c r="G27" s="151"/>
      <c r="H27" s="151"/>
      <c r="I27" s="151"/>
      <c r="J27" s="18" t="s">
        <v>20</v>
      </c>
      <c r="K27" s="121">
        <v>4</v>
      </c>
      <c r="L27" s="121">
        <v>4</v>
      </c>
      <c r="M27" s="121">
        <f t="shared" si="1"/>
        <v>21</v>
      </c>
      <c r="N27" s="121">
        <v>8</v>
      </c>
      <c r="O27" s="109"/>
      <c r="P27" s="109"/>
      <c r="Q27" s="109"/>
      <c r="R27" s="109"/>
      <c r="S27" s="121">
        <f t="shared" si="0"/>
        <v>37</v>
      </c>
      <c r="T27" s="11"/>
      <c r="U27" s="11">
        <v>20</v>
      </c>
      <c r="V27">
        <f t="shared" si="2"/>
        <v>28</v>
      </c>
      <c r="W27" s="111">
        <v>37</v>
      </c>
      <c r="X27">
        <f t="shared" si="3"/>
        <v>36.4</v>
      </c>
    </row>
    <row r="28" spans="1:24">
      <c r="B28" s="149">
        <v>3</v>
      </c>
      <c r="C28" s="149" t="s">
        <v>1247</v>
      </c>
      <c r="D28" s="149" t="s">
        <v>310</v>
      </c>
      <c r="E28" s="149"/>
      <c r="F28" s="149" t="s">
        <v>1889</v>
      </c>
      <c r="G28" s="149" t="s">
        <v>325</v>
      </c>
      <c r="H28" s="149"/>
      <c r="I28" s="149" t="s">
        <v>1894</v>
      </c>
      <c r="J28" s="2" t="s">
        <v>1113</v>
      </c>
      <c r="K28" s="109"/>
      <c r="L28" s="121">
        <f t="shared" ref="L28" si="30">L29*B28</f>
        <v>30</v>
      </c>
      <c r="M28" s="121">
        <f t="shared" si="1"/>
        <v>102</v>
      </c>
      <c r="N28" s="121">
        <f t="shared" ref="N28" si="31">N29*B28</f>
        <v>24</v>
      </c>
      <c r="O28" s="109"/>
      <c r="P28" s="109"/>
      <c r="Q28" s="109"/>
      <c r="R28" s="109"/>
      <c r="S28" s="121">
        <f t="shared" si="0"/>
        <v>156</v>
      </c>
      <c r="T28" s="11"/>
      <c r="U28" s="11">
        <v>32</v>
      </c>
      <c r="V28">
        <f t="shared" si="2"/>
        <v>40</v>
      </c>
      <c r="W28" s="20">
        <v>52</v>
      </c>
      <c r="X28">
        <f t="shared" si="3"/>
        <v>52</v>
      </c>
    </row>
    <row r="29" spans="1:24">
      <c r="B29" s="149">
        <v>1</v>
      </c>
      <c r="C29" s="149" t="s">
        <v>314</v>
      </c>
      <c r="D29" s="149"/>
      <c r="E29" s="149"/>
      <c r="F29" s="149"/>
      <c r="G29" s="149"/>
      <c r="H29" s="149"/>
      <c r="I29" s="149"/>
      <c r="J29" s="2" t="s">
        <v>20</v>
      </c>
      <c r="K29" s="109"/>
      <c r="L29" s="121">
        <v>10</v>
      </c>
      <c r="M29" s="121">
        <f t="shared" si="1"/>
        <v>34</v>
      </c>
      <c r="N29" s="121">
        <v>8</v>
      </c>
      <c r="O29" s="109"/>
      <c r="P29" s="109"/>
      <c r="Q29" s="109"/>
      <c r="R29" s="109"/>
      <c r="S29" s="121">
        <f t="shared" si="0"/>
        <v>52</v>
      </c>
      <c r="T29" s="11"/>
      <c r="U29" s="11">
        <v>32</v>
      </c>
      <c r="V29">
        <f t="shared" si="2"/>
        <v>40</v>
      </c>
      <c r="W29" s="20">
        <v>52</v>
      </c>
      <c r="X29">
        <f t="shared" si="3"/>
        <v>52</v>
      </c>
    </row>
    <row r="30" spans="1:24">
      <c r="A30" s="42" t="s">
        <v>153</v>
      </c>
      <c r="B30" s="151">
        <v>2</v>
      </c>
      <c r="C30" s="151" t="s">
        <v>1248</v>
      </c>
      <c r="D30" s="151" t="s">
        <v>310</v>
      </c>
      <c r="E30" s="151"/>
      <c r="F30" s="149" t="s">
        <v>1889</v>
      </c>
      <c r="G30" s="151" t="s">
        <v>330</v>
      </c>
      <c r="H30" s="151"/>
      <c r="I30" s="151" t="s">
        <v>1895</v>
      </c>
      <c r="J30" s="18" t="s">
        <v>1113</v>
      </c>
      <c r="K30" s="109"/>
      <c r="L30" s="121">
        <f t="shared" ref="L30" si="32">L31*B30</f>
        <v>20</v>
      </c>
      <c r="M30" s="121">
        <f t="shared" si="1"/>
        <v>82</v>
      </c>
      <c r="N30" s="121">
        <f t="shared" ref="N30" si="33">N31*B30</f>
        <v>16</v>
      </c>
      <c r="O30" s="109"/>
      <c r="P30" s="109"/>
      <c r="Q30" s="109"/>
      <c r="R30" s="109"/>
      <c r="S30" s="121">
        <f t="shared" si="0"/>
        <v>118</v>
      </c>
      <c r="T30" s="11"/>
      <c r="U30" s="11">
        <v>37</v>
      </c>
      <c r="V30">
        <f t="shared" si="2"/>
        <v>45</v>
      </c>
      <c r="W30" s="20">
        <v>59</v>
      </c>
      <c r="X30">
        <f t="shared" si="3"/>
        <v>58.5</v>
      </c>
    </row>
    <row r="31" spans="1:24">
      <c r="A31" s="42"/>
      <c r="B31" s="151">
        <v>1</v>
      </c>
      <c r="C31" s="151" t="s">
        <v>316</v>
      </c>
      <c r="D31" s="151"/>
      <c r="E31" s="151"/>
      <c r="F31" s="151"/>
      <c r="G31" s="151"/>
      <c r="H31" s="151"/>
      <c r="I31" s="151"/>
      <c r="J31" s="18" t="s">
        <v>20</v>
      </c>
      <c r="K31" s="109"/>
      <c r="L31" s="121">
        <v>10</v>
      </c>
      <c r="M31" s="121">
        <f t="shared" si="1"/>
        <v>41</v>
      </c>
      <c r="N31" s="121">
        <v>8</v>
      </c>
      <c r="O31" s="109"/>
      <c r="P31" s="109"/>
      <c r="Q31" s="109"/>
      <c r="R31" s="109"/>
      <c r="S31" s="121">
        <f t="shared" si="0"/>
        <v>59</v>
      </c>
      <c r="T31" s="11"/>
      <c r="U31" s="11">
        <v>37</v>
      </c>
      <c r="V31">
        <f t="shared" si="2"/>
        <v>45</v>
      </c>
      <c r="W31" s="20">
        <v>59</v>
      </c>
      <c r="X31">
        <f t="shared" si="3"/>
        <v>58.5</v>
      </c>
    </row>
    <row r="32" spans="1:24">
      <c r="B32" s="149">
        <v>3</v>
      </c>
      <c r="C32" s="149" t="s">
        <v>1249</v>
      </c>
      <c r="D32" s="149" t="s">
        <v>317</v>
      </c>
      <c r="E32" s="149"/>
      <c r="F32" s="149" t="s">
        <v>1889</v>
      </c>
      <c r="G32" s="149" t="s">
        <v>311</v>
      </c>
      <c r="H32" s="149"/>
      <c r="I32" s="149" t="s">
        <v>1892</v>
      </c>
      <c r="J32" s="2" t="s">
        <v>1113</v>
      </c>
      <c r="K32" s="121">
        <f t="shared" ref="K32" si="34">K33*B32</f>
        <v>15</v>
      </c>
      <c r="L32" s="121">
        <f t="shared" ref="L32" si="35">L33*B32</f>
        <v>15</v>
      </c>
      <c r="M32" s="121">
        <f t="shared" si="1"/>
        <v>60</v>
      </c>
      <c r="N32" s="121">
        <f t="shared" ref="N32" si="36">N33*B32</f>
        <v>24</v>
      </c>
      <c r="O32" s="109"/>
      <c r="P32" s="109"/>
      <c r="Q32" s="109"/>
      <c r="R32" s="109"/>
      <c r="S32" s="121">
        <f t="shared" si="0"/>
        <v>114</v>
      </c>
      <c r="T32" s="11"/>
      <c r="U32" s="11">
        <v>21</v>
      </c>
      <c r="V32">
        <f t="shared" si="2"/>
        <v>29</v>
      </c>
      <c r="W32" s="20">
        <v>38</v>
      </c>
      <c r="X32">
        <f t="shared" si="3"/>
        <v>37.700000000000003</v>
      </c>
    </row>
    <row r="33" spans="2:24">
      <c r="B33" s="149">
        <v>1</v>
      </c>
      <c r="C33" s="149" t="s">
        <v>319</v>
      </c>
      <c r="D33" s="149"/>
      <c r="E33" s="149"/>
      <c r="F33" s="149"/>
      <c r="G33" s="149"/>
      <c r="H33" s="149"/>
      <c r="I33" s="149"/>
      <c r="J33" s="2" t="s">
        <v>20</v>
      </c>
      <c r="K33" s="121">
        <v>5</v>
      </c>
      <c r="L33" s="121">
        <v>5</v>
      </c>
      <c r="M33" s="121">
        <f t="shared" si="1"/>
        <v>20</v>
      </c>
      <c r="N33" s="121">
        <v>8</v>
      </c>
      <c r="O33" s="109"/>
      <c r="P33" s="109"/>
      <c r="Q33" s="109"/>
      <c r="R33" s="109"/>
      <c r="S33" s="121">
        <f t="shared" si="0"/>
        <v>38</v>
      </c>
      <c r="T33" s="11"/>
      <c r="U33" s="11">
        <v>21</v>
      </c>
      <c r="V33">
        <f t="shared" si="2"/>
        <v>29</v>
      </c>
      <c r="W33" s="20">
        <v>38</v>
      </c>
      <c r="X33">
        <f t="shared" si="3"/>
        <v>37.700000000000003</v>
      </c>
    </row>
    <row r="34" spans="2:24">
      <c r="B34" s="149">
        <v>3</v>
      </c>
      <c r="C34" s="149" t="s">
        <v>1250</v>
      </c>
      <c r="D34" s="149" t="s">
        <v>317</v>
      </c>
      <c r="E34" s="149"/>
      <c r="F34" s="149" t="s">
        <v>1889</v>
      </c>
      <c r="G34" s="149" t="s">
        <v>313</v>
      </c>
      <c r="H34" s="149"/>
      <c r="I34" s="149" t="s">
        <v>1893</v>
      </c>
      <c r="J34" s="2" t="s">
        <v>1113</v>
      </c>
      <c r="K34" s="109"/>
      <c r="L34" s="121">
        <f t="shared" ref="L34" si="37">L35*B34</f>
        <v>30</v>
      </c>
      <c r="M34" s="121">
        <f t="shared" si="1"/>
        <v>45</v>
      </c>
      <c r="N34" s="121">
        <f t="shared" ref="N34" si="38">N35*B34</f>
        <v>24</v>
      </c>
      <c r="O34" s="109"/>
      <c r="P34" s="109"/>
      <c r="Q34" s="109"/>
      <c r="R34" s="109"/>
      <c r="S34" s="121">
        <f t="shared" si="0"/>
        <v>99</v>
      </c>
      <c r="T34" s="11"/>
      <c r="U34" s="11">
        <v>17</v>
      </c>
      <c r="V34">
        <f t="shared" si="2"/>
        <v>25</v>
      </c>
      <c r="W34" s="20">
        <v>33</v>
      </c>
      <c r="X34">
        <f t="shared" si="3"/>
        <v>32.5</v>
      </c>
    </row>
    <row r="35" spans="2:24">
      <c r="B35" s="149">
        <v>1</v>
      </c>
      <c r="C35" s="149" t="s">
        <v>321</v>
      </c>
      <c r="D35" s="149"/>
      <c r="E35" s="149"/>
      <c r="F35" s="149"/>
      <c r="G35" s="149"/>
      <c r="H35" s="149"/>
      <c r="I35" s="149"/>
      <c r="J35" s="2" t="s">
        <v>20</v>
      </c>
      <c r="K35" s="109"/>
      <c r="L35" s="121">
        <v>10</v>
      </c>
      <c r="M35" s="121">
        <f t="shared" si="1"/>
        <v>15</v>
      </c>
      <c r="N35" s="121">
        <v>8</v>
      </c>
      <c r="O35" s="109"/>
      <c r="P35" s="109"/>
      <c r="Q35" s="109"/>
      <c r="R35" s="109"/>
      <c r="S35" s="121">
        <f t="shared" si="0"/>
        <v>33</v>
      </c>
      <c r="T35" s="11"/>
      <c r="U35" s="11">
        <v>17</v>
      </c>
      <c r="V35">
        <f t="shared" si="2"/>
        <v>25</v>
      </c>
      <c r="W35" s="20">
        <v>33</v>
      </c>
      <c r="X35">
        <f t="shared" si="3"/>
        <v>32.5</v>
      </c>
    </row>
    <row r="36" spans="2:24">
      <c r="B36" s="149">
        <v>3</v>
      </c>
      <c r="C36" s="149" t="s">
        <v>1251</v>
      </c>
      <c r="D36" s="149" t="s">
        <v>322</v>
      </c>
      <c r="E36" s="149"/>
      <c r="F36" s="149" t="s">
        <v>1902</v>
      </c>
      <c r="G36" s="149" t="s">
        <v>318</v>
      </c>
      <c r="H36" s="149"/>
      <c r="I36" s="149" t="s">
        <v>1893</v>
      </c>
      <c r="J36" s="2" t="s">
        <v>1113</v>
      </c>
      <c r="K36" s="109"/>
      <c r="L36" s="121">
        <f t="shared" ref="L36" si="39">L37*B36</f>
        <v>30</v>
      </c>
      <c r="M36" s="121">
        <f t="shared" si="1"/>
        <v>150</v>
      </c>
      <c r="N36" s="121">
        <f t="shared" ref="N36" si="40">N37*B36</f>
        <v>24</v>
      </c>
      <c r="O36" s="109"/>
      <c r="P36" s="109"/>
      <c r="Q36" s="109"/>
      <c r="R36" s="109"/>
      <c r="S36" s="121">
        <f t="shared" si="0"/>
        <v>204</v>
      </c>
      <c r="T36" s="11"/>
      <c r="U36" s="11">
        <v>44</v>
      </c>
      <c r="V36">
        <f t="shared" si="2"/>
        <v>52</v>
      </c>
      <c r="W36" s="20">
        <v>68</v>
      </c>
      <c r="X36">
        <f t="shared" si="3"/>
        <v>67.600000000000009</v>
      </c>
    </row>
    <row r="37" spans="2:24">
      <c r="B37" s="149">
        <v>1</v>
      </c>
      <c r="C37" s="149" t="s">
        <v>324</v>
      </c>
      <c r="D37" s="149"/>
      <c r="E37" s="149"/>
      <c r="F37" s="149"/>
      <c r="G37" s="149"/>
      <c r="H37" s="149"/>
      <c r="I37" s="149"/>
      <c r="J37" s="2" t="s">
        <v>1080</v>
      </c>
      <c r="K37" s="109"/>
      <c r="L37" s="121">
        <v>10</v>
      </c>
      <c r="M37" s="121">
        <f t="shared" si="1"/>
        <v>50</v>
      </c>
      <c r="N37" s="121">
        <v>8</v>
      </c>
      <c r="O37" s="109"/>
      <c r="P37" s="109"/>
      <c r="Q37" s="109"/>
      <c r="R37" s="109"/>
      <c r="S37" s="121">
        <f t="shared" si="0"/>
        <v>68</v>
      </c>
      <c r="T37" s="11"/>
      <c r="U37" s="11">
        <v>44</v>
      </c>
      <c r="V37">
        <f t="shared" si="2"/>
        <v>52</v>
      </c>
      <c r="W37" s="20">
        <v>68</v>
      </c>
      <c r="X37">
        <f t="shared" si="3"/>
        <v>67.600000000000009</v>
      </c>
    </row>
    <row r="38" spans="2:24">
      <c r="B38" s="149">
        <v>3</v>
      </c>
      <c r="C38" s="149" t="s">
        <v>1252</v>
      </c>
      <c r="D38" s="149" t="s">
        <v>322</v>
      </c>
      <c r="E38" s="149"/>
      <c r="F38" s="149" t="s">
        <v>1902</v>
      </c>
      <c r="G38" s="149" t="s">
        <v>328</v>
      </c>
      <c r="H38" s="149"/>
      <c r="I38" s="149" t="s">
        <v>1898</v>
      </c>
      <c r="J38" s="2" t="s">
        <v>1113</v>
      </c>
      <c r="K38" s="109"/>
      <c r="L38" s="121">
        <f t="shared" ref="L38" si="41">L39*B38</f>
        <v>30</v>
      </c>
      <c r="M38" s="121">
        <f t="shared" si="1"/>
        <v>138</v>
      </c>
      <c r="N38" s="121">
        <f t="shared" ref="N38" si="42">N39*B38</f>
        <v>24</v>
      </c>
      <c r="O38" s="109"/>
      <c r="P38" s="109"/>
      <c r="Q38" s="109"/>
      <c r="R38" s="109"/>
      <c r="S38" s="121">
        <f t="shared" ref="S38:S79" si="43">W38*B38</f>
        <v>192</v>
      </c>
      <c r="T38" s="11"/>
      <c r="U38" s="11">
        <v>41</v>
      </c>
      <c r="V38">
        <f t="shared" si="2"/>
        <v>49</v>
      </c>
      <c r="W38" s="20">
        <v>64</v>
      </c>
      <c r="X38">
        <f t="shared" si="3"/>
        <v>63.7</v>
      </c>
    </row>
    <row r="39" spans="2:24">
      <c r="B39" s="149">
        <v>1</v>
      </c>
      <c r="C39" s="149" t="s">
        <v>326</v>
      </c>
      <c r="D39" s="149"/>
      <c r="E39" s="149"/>
      <c r="F39" s="149"/>
      <c r="G39" s="149"/>
      <c r="H39" s="149"/>
      <c r="I39" s="149"/>
      <c r="J39" s="2" t="s">
        <v>20</v>
      </c>
      <c r="K39" s="109"/>
      <c r="L39" s="121">
        <v>10</v>
      </c>
      <c r="M39" s="121">
        <f t="shared" si="1"/>
        <v>46</v>
      </c>
      <c r="N39" s="121">
        <v>8</v>
      </c>
      <c r="O39" s="109"/>
      <c r="P39" s="109"/>
      <c r="Q39" s="109"/>
      <c r="R39" s="109"/>
      <c r="S39" s="121">
        <f t="shared" si="43"/>
        <v>64</v>
      </c>
      <c r="T39" s="11"/>
      <c r="U39" s="11">
        <v>41</v>
      </c>
      <c r="V39">
        <f t="shared" si="2"/>
        <v>49</v>
      </c>
      <c r="W39" s="20">
        <v>64</v>
      </c>
      <c r="X39">
        <f t="shared" si="3"/>
        <v>63.7</v>
      </c>
    </row>
    <row r="40" spans="2:24">
      <c r="B40" s="149">
        <v>3</v>
      </c>
      <c r="C40" s="149" t="s">
        <v>1253</v>
      </c>
      <c r="D40" s="149" t="s">
        <v>327</v>
      </c>
      <c r="E40" s="149"/>
      <c r="F40" s="149" t="s">
        <v>1902</v>
      </c>
      <c r="G40" s="149" t="s">
        <v>323</v>
      </c>
      <c r="H40" s="149"/>
      <c r="I40" s="149" t="s">
        <v>1893</v>
      </c>
      <c r="J40" s="2" t="s">
        <v>1113</v>
      </c>
      <c r="K40" s="109"/>
      <c r="L40" s="121">
        <f t="shared" ref="L40" si="44">L41*B40</f>
        <v>30</v>
      </c>
      <c r="M40" s="121">
        <f t="shared" si="1"/>
        <v>126</v>
      </c>
      <c r="N40" s="121">
        <f t="shared" ref="N40" si="45">N41*B40</f>
        <v>24</v>
      </c>
      <c r="O40" s="109"/>
      <c r="P40" s="109"/>
      <c r="Q40" s="109"/>
      <c r="R40" s="109"/>
      <c r="S40" s="121">
        <f t="shared" si="43"/>
        <v>180</v>
      </c>
      <c r="T40" s="11"/>
      <c r="U40" s="11">
        <v>38</v>
      </c>
      <c r="V40">
        <f t="shared" si="2"/>
        <v>46</v>
      </c>
      <c r="W40" s="20">
        <v>60</v>
      </c>
      <c r="X40">
        <f t="shared" si="3"/>
        <v>59.800000000000004</v>
      </c>
    </row>
    <row r="41" spans="2:24">
      <c r="B41" s="149">
        <v>1</v>
      </c>
      <c r="C41" s="149" t="s">
        <v>329</v>
      </c>
      <c r="D41" s="149"/>
      <c r="E41" s="149"/>
      <c r="F41" s="149"/>
      <c r="G41" s="149"/>
      <c r="H41" s="149"/>
      <c r="I41" s="149"/>
      <c r="J41" s="2" t="s">
        <v>20</v>
      </c>
      <c r="K41" s="109"/>
      <c r="L41" s="121">
        <v>10</v>
      </c>
      <c r="M41" s="121">
        <f t="shared" si="1"/>
        <v>42</v>
      </c>
      <c r="N41" s="121">
        <v>8</v>
      </c>
      <c r="O41" s="109"/>
      <c r="P41" s="109"/>
      <c r="Q41" s="109"/>
      <c r="R41" s="109"/>
      <c r="S41" s="121">
        <f t="shared" si="43"/>
        <v>60</v>
      </c>
      <c r="T41" s="11"/>
      <c r="U41" s="11">
        <v>38</v>
      </c>
      <c r="V41">
        <f t="shared" si="2"/>
        <v>46</v>
      </c>
      <c r="W41" s="20">
        <v>60</v>
      </c>
      <c r="X41">
        <f t="shared" si="3"/>
        <v>59.800000000000004</v>
      </c>
    </row>
    <row r="42" spans="2:24">
      <c r="B42" s="149">
        <v>3</v>
      </c>
      <c r="C42" s="149" t="s">
        <v>1254</v>
      </c>
      <c r="D42" s="149" t="s">
        <v>327</v>
      </c>
      <c r="E42" s="149"/>
      <c r="F42" s="149" t="s">
        <v>1902</v>
      </c>
      <c r="G42" s="149" t="s">
        <v>320</v>
      </c>
      <c r="H42" s="149"/>
      <c r="I42" s="149" t="s">
        <v>1899</v>
      </c>
      <c r="J42" s="2" t="s">
        <v>1113</v>
      </c>
      <c r="K42" s="121">
        <f t="shared" ref="K42" si="46">K43*B42</f>
        <v>15</v>
      </c>
      <c r="L42" s="121">
        <f t="shared" ref="L42" si="47">L43*B42</f>
        <v>15</v>
      </c>
      <c r="M42" s="121">
        <f t="shared" si="1"/>
        <v>114</v>
      </c>
      <c r="N42" s="121">
        <f t="shared" ref="N42" si="48">N43*B42</f>
        <v>24</v>
      </c>
      <c r="O42" s="109"/>
      <c r="P42" s="109"/>
      <c r="Q42" s="109"/>
      <c r="R42" s="109"/>
      <c r="S42" s="121">
        <f t="shared" si="43"/>
        <v>168</v>
      </c>
      <c r="T42" s="11"/>
      <c r="U42" s="11">
        <v>35</v>
      </c>
      <c r="V42">
        <f t="shared" si="2"/>
        <v>43</v>
      </c>
      <c r="W42" s="20">
        <v>56</v>
      </c>
      <c r="X42">
        <f t="shared" si="3"/>
        <v>55.9</v>
      </c>
    </row>
    <row r="43" spans="2:24">
      <c r="B43" s="149">
        <v>1</v>
      </c>
      <c r="C43" s="149" t="s">
        <v>391</v>
      </c>
      <c r="D43" s="149"/>
      <c r="E43" s="149"/>
      <c r="F43" s="149"/>
      <c r="G43" s="149"/>
      <c r="H43" s="149"/>
      <c r="I43" s="149"/>
      <c r="J43" s="2" t="s">
        <v>20</v>
      </c>
      <c r="K43" s="121">
        <v>5</v>
      </c>
      <c r="L43" s="121">
        <v>5</v>
      </c>
      <c r="M43" s="121">
        <f t="shared" si="1"/>
        <v>38</v>
      </c>
      <c r="N43" s="121">
        <v>8</v>
      </c>
      <c r="O43" s="109"/>
      <c r="P43" s="109"/>
      <c r="Q43" s="109"/>
      <c r="R43" s="109"/>
      <c r="S43" s="121">
        <f t="shared" si="43"/>
        <v>56</v>
      </c>
      <c r="T43" s="11"/>
      <c r="U43" s="11">
        <v>35</v>
      </c>
      <c r="V43">
        <f t="shared" si="2"/>
        <v>43</v>
      </c>
      <c r="W43" s="20">
        <v>56</v>
      </c>
      <c r="X43">
        <f t="shared" si="3"/>
        <v>55.9</v>
      </c>
    </row>
    <row r="44" spans="2:24">
      <c r="B44" s="149">
        <v>3</v>
      </c>
      <c r="C44" s="149" t="s">
        <v>1255</v>
      </c>
      <c r="D44" s="149" t="s">
        <v>331</v>
      </c>
      <c r="E44" s="149"/>
      <c r="F44" s="149" t="s">
        <v>1902</v>
      </c>
      <c r="G44" s="149" t="s">
        <v>315</v>
      </c>
      <c r="H44" s="149"/>
      <c r="I44" s="149" t="s">
        <v>1900</v>
      </c>
      <c r="J44" s="2" t="s">
        <v>1113</v>
      </c>
      <c r="K44" s="109"/>
      <c r="L44" s="121">
        <f t="shared" ref="L44" si="49">L45*B44</f>
        <v>30</v>
      </c>
      <c r="M44" s="121">
        <f t="shared" si="1"/>
        <v>87</v>
      </c>
      <c r="N44" s="121">
        <f t="shared" ref="N44" si="50">N45*B44</f>
        <v>24</v>
      </c>
      <c r="O44" s="109"/>
      <c r="P44" s="109"/>
      <c r="Q44" s="109"/>
      <c r="R44" s="109"/>
      <c r="S44" s="121">
        <f t="shared" si="43"/>
        <v>141</v>
      </c>
      <c r="T44" s="11"/>
      <c r="U44" s="11">
        <v>28</v>
      </c>
      <c r="V44">
        <f t="shared" si="2"/>
        <v>36</v>
      </c>
      <c r="W44" s="20">
        <v>47</v>
      </c>
      <c r="X44">
        <f t="shared" si="3"/>
        <v>46.800000000000004</v>
      </c>
    </row>
    <row r="45" spans="2:24">
      <c r="B45" s="149">
        <v>1</v>
      </c>
      <c r="C45" s="149" t="s">
        <v>333</v>
      </c>
      <c r="D45" s="149"/>
      <c r="E45" s="149"/>
      <c r="F45" s="149"/>
      <c r="G45" s="149"/>
      <c r="H45" s="149"/>
      <c r="I45" s="149"/>
      <c r="J45" s="2" t="s">
        <v>20</v>
      </c>
      <c r="K45" s="109"/>
      <c r="L45" s="121">
        <v>10</v>
      </c>
      <c r="M45" s="121">
        <f t="shared" si="1"/>
        <v>29</v>
      </c>
      <c r="N45" s="121">
        <v>8</v>
      </c>
      <c r="O45" s="109"/>
      <c r="P45" s="109"/>
      <c r="Q45" s="109"/>
      <c r="R45" s="109"/>
      <c r="S45" s="121">
        <f t="shared" si="43"/>
        <v>47</v>
      </c>
      <c r="T45" s="11"/>
      <c r="U45" s="11">
        <v>28</v>
      </c>
      <c r="V45">
        <f t="shared" si="2"/>
        <v>36</v>
      </c>
      <c r="W45" s="20">
        <v>47</v>
      </c>
      <c r="X45">
        <f t="shared" si="3"/>
        <v>46.800000000000004</v>
      </c>
    </row>
    <row r="46" spans="2:24">
      <c r="B46" s="149">
        <v>3</v>
      </c>
      <c r="C46" s="149" t="s">
        <v>1256</v>
      </c>
      <c r="D46" s="149" t="s">
        <v>331</v>
      </c>
      <c r="E46" s="149"/>
      <c r="F46" s="149" t="s">
        <v>1902</v>
      </c>
      <c r="G46" s="149" t="s">
        <v>337</v>
      </c>
      <c r="H46" s="149"/>
      <c r="I46" s="149" t="s">
        <v>1893</v>
      </c>
      <c r="J46" s="2" t="s">
        <v>1113</v>
      </c>
      <c r="K46" s="109"/>
      <c r="L46" s="121">
        <f t="shared" ref="L46" si="51">L47*B46</f>
        <v>30</v>
      </c>
      <c r="M46" s="121">
        <f t="shared" si="1"/>
        <v>60</v>
      </c>
      <c r="N46" s="121">
        <f t="shared" ref="N46" si="52">N47*B46</f>
        <v>24</v>
      </c>
      <c r="O46" s="109"/>
      <c r="P46" s="109"/>
      <c r="Q46" s="109"/>
      <c r="R46" s="109"/>
      <c r="S46" s="121">
        <f t="shared" si="43"/>
        <v>114</v>
      </c>
      <c r="T46" s="11"/>
      <c r="U46" s="11">
        <v>21</v>
      </c>
      <c r="V46">
        <f t="shared" si="2"/>
        <v>29</v>
      </c>
      <c r="W46" s="20">
        <v>38</v>
      </c>
      <c r="X46">
        <f t="shared" si="3"/>
        <v>37.700000000000003</v>
      </c>
    </row>
    <row r="47" spans="2:24">
      <c r="B47" s="149">
        <v>1</v>
      </c>
      <c r="C47" s="149" t="s">
        <v>335</v>
      </c>
      <c r="D47" s="149"/>
      <c r="E47" s="149"/>
      <c r="F47" s="149"/>
      <c r="G47" s="149"/>
      <c r="H47" s="149"/>
      <c r="I47" s="149"/>
      <c r="J47" s="2" t="s">
        <v>20</v>
      </c>
      <c r="K47" s="109"/>
      <c r="L47" s="121">
        <v>10</v>
      </c>
      <c r="M47" s="121">
        <f t="shared" si="1"/>
        <v>20</v>
      </c>
      <c r="N47" s="121">
        <v>8</v>
      </c>
      <c r="O47" s="109"/>
      <c r="P47" s="109"/>
      <c r="Q47" s="109"/>
      <c r="R47" s="109"/>
      <c r="S47" s="121">
        <f t="shared" si="43"/>
        <v>38</v>
      </c>
      <c r="T47" s="11"/>
      <c r="U47" s="11">
        <v>21</v>
      </c>
      <c r="V47">
        <f t="shared" si="2"/>
        <v>29</v>
      </c>
      <c r="W47" s="20">
        <v>38</v>
      </c>
      <c r="X47">
        <f t="shared" si="3"/>
        <v>37.700000000000003</v>
      </c>
    </row>
    <row r="48" spans="2:24">
      <c r="B48" s="149">
        <v>3</v>
      </c>
      <c r="C48" s="149" t="s">
        <v>1257</v>
      </c>
      <c r="D48" s="149" t="s">
        <v>336</v>
      </c>
      <c r="E48" s="149"/>
      <c r="F48" s="149" t="s">
        <v>1902</v>
      </c>
      <c r="G48" s="149" t="s">
        <v>332</v>
      </c>
      <c r="H48" s="149"/>
      <c r="I48" s="149" t="s">
        <v>1886</v>
      </c>
      <c r="J48" s="2" t="s">
        <v>1113</v>
      </c>
      <c r="K48" s="121">
        <f t="shared" ref="K48" si="53">K49*B48</f>
        <v>15</v>
      </c>
      <c r="L48" s="121">
        <f t="shared" ref="L48" si="54">L49*B48</f>
        <v>15</v>
      </c>
      <c r="M48" s="121">
        <f t="shared" si="1"/>
        <v>231</v>
      </c>
      <c r="N48" s="121">
        <f t="shared" ref="N48" si="55">N49*B48</f>
        <v>24</v>
      </c>
      <c r="O48" s="109"/>
      <c r="P48" s="109"/>
      <c r="Q48" s="109"/>
      <c r="R48" s="109"/>
      <c r="S48" s="121">
        <f t="shared" si="43"/>
        <v>285</v>
      </c>
      <c r="T48" s="11"/>
      <c r="U48" s="11">
        <v>65</v>
      </c>
      <c r="V48">
        <f t="shared" si="2"/>
        <v>73</v>
      </c>
      <c r="W48" s="20">
        <v>95</v>
      </c>
      <c r="X48">
        <f t="shared" si="3"/>
        <v>94.9</v>
      </c>
    </row>
    <row r="49" spans="1:24">
      <c r="B49" s="149">
        <v>1</v>
      </c>
      <c r="C49" s="149" t="s">
        <v>393</v>
      </c>
      <c r="D49" s="149"/>
      <c r="E49" s="149"/>
      <c r="F49" s="149"/>
      <c r="G49" s="149"/>
      <c r="H49" s="149"/>
      <c r="I49" s="149"/>
      <c r="J49" s="112" t="s">
        <v>1080</v>
      </c>
      <c r="K49" s="121">
        <v>5</v>
      </c>
      <c r="L49" s="121">
        <v>5</v>
      </c>
      <c r="M49" s="121">
        <f t="shared" si="1"/>
        <v>77</v>
      </c>
      <c r="N49" s="121">
        <v>8</v>
      </c>
      <c r="O49" s="109"/>
      <c r="P49" s="109"/>
      <c r="Q49" s="109"/>
      <c r="R49" s="109"/>
      <c r="S49" s="121">
        <f t="shared" si="43"/>
        <v>95</v>
      </c>
      <c r="T49" s="11"/>
      <c r="U49" s="11">
        <v>65</v>
      </c>
      <c r="V49">
        <f t="shared" si="2"/>
        <v>73</v>
      </c>
      <c r="W49" s="20">
        <v>95</v>
      </c>
      <c r="X49">
        <f t="shared" si="3"/>
        <v>94.9</v>
      </c>
    </row>
    <row r="50" spans="1:24">
      <c r="A50" s="42" t="s">
        <v>153</v>
      </c>
      <c r="B50" s="151">
        <v>2</v>
      </c>
      <c r="C50" s="151" t="s">
        <v>1258</v>
      </c>
      <c r="D50" s="151" t="s">
        <v>339</v>
      </c>
      <c r="E50" s="151"/>
      <c r="F50" s="149" t="s">
        <v>1902</v>
      </c>
      <c r="G50" s="151" t="s">
        <v>334</v>
      </c>
      <c r="H50" s="151"/>
      <c r="I50" s="151" t="s">
        <v>1901</v>
      </c>
      <c r="J50" s="18" t="s">
        <v>1113</v>
      </c>
      <c r="K50" s="109"/>
      <c r="L50" s="121">
        <f t="shared" ref="L50" si="56">L51*B50</f>
        <v>20</v>
      </c>
      <c r="M50" s="121">
        <f t="shared" si="1"/>
        <v>30</v>
      </c>
      <c r="N50" s="121">
        <f t="shared" ref="N50" si="57">N51*B50</f>
        <v>16</v>
      </c>
      <c r="O50" s="109"/>
      <c r="P50" s="109"/>
      <c r="Q50" s="109"/>
      <c r="R50" s="109"/>
      <c r="S50" s="121">
        <f t="shared" si="43"/>
        <v>66</v>
      </c>
      <c r="T50" s="11"/>
      <c r="U50" s="11">
        <v>17</v>
      </c>
      <c r="V50">
        <f t="shared" si="2"/>
        <v>25</v>
      </c>
      <c r="W50" s="111">
        <v>33</v>
      </c>
      <c r="X50">
        <f t="shared" si="3"/>
        <v>32.5</v>
      </c>
    </row>
    <row r="51" spans="1:24">
      <c r="A51" s="42"/>
      <c r="B51" s="151">
        <v>1</v>
      </c>
      <c r="C51" s="151" t="s">
        <v>341</v>
      </c>
      <c r="D51" s="151"/>
      <c r="E51" s="151"/>
      <c r="F51" s="151"/>
      <c r="G51" s="151"/>
      <c r="H51" s="151"/>
      <c r="I51" s="151"/>
      <c r="J51" s="18" t="s">
        <v>20</v>
      </c>
      <c r="K51" s="109"/>
      <c r="L51" s="121">
        <v>10</v>
      </c>
      <c r="M51" s="121">
        <f t="shared" si="1"/>
        <v>15</v>
      </c>
      <c r="N51" s="121">
        <v>8</v>
      </c>
      <c r="O51" s="109"/>
      <c r="P51" s="109"/>
      <c r="Q51" s="109"/>
      <c r="R51" s="109"/>
      <c r="S51" s="121">
        <f t="shared" si="43"/>
        <v>33</v>
      </c>
      <c r="T51" s="11"/>
      <c r="U51" s="11">
        <v>17</v>
      </c>
      <c r="V51">
        <f t="shared" si="2"/>
        <v>25</v>
      </c>
      <c r="W51" s="111">
        <v>33</v>
      </c>
      <c r="X51">
        <f t="shared" si="3"/>
        <v>32.5</v>
      </c>
    </row>
    <row r="52" spans="1:24">
      <c r="A52" s="42" t="s">
        <v>153</v>
      </c>
      <c r="B52" s="151">
        <v>2</v>
      </c>
      <c r="C52" s="151" t="s">
        <v>1259</v>
      </c>
      <c r="D52" s="151" t="s">
        <v>339</v>
      </c>
      <c r="E52" s="151"/>
      <c r="F52" s="149" t="s">
        <v>1902</v>
      </c>
      <c r="G52" s="151" t="s">
        <v>348</v>
      </c>
      <c r="H52" s="151"/>
      <c r="I52" s="151" t="s">
        <v>1902</v>
      </c>
      <c r="J52" s="18" t="s">
        <v>1113</v>
      </c>
      <c r="K52" s="121">
        <f>K53*B52</f>
        <v>10</v>
      </c>
      <c r="L52" s="121">
        <f t="shared" ref="L52" si="58">L53*B52</f>
        <v>8</v>
      </c>
      <c r="M52" s="121">
        <f t="shared" si="1"/>
        <v>146</v>
      </c>
      <c r="N52" s="121">
        <f t="shared" ref="N52" si="59">N53*B52</f>
        <v>16</v>
      </c>
      <c r="O52" s="109"/>
      <c r="P52" s="109"/>
      <c r="Q52" s="109"/>
      <c r="R52" s="109"/>
      <c r="S52" s="121">
        <f t="shared" si="43"/>
        <v>180</v>
      </c>
      <c r="T52" s="11"/>
      <c r="U52" s="11">
        <v>61</v>
      </c>
      <c r="V52">
        <f t="shared" si="2"/>
        <v>69</v>
      </c>
      <c r="W52" s="111">
        <v>90</v>
      </c>
      <c r="X52">
        <f t="shared" si="3"/>
        <v>89.7</v>
      </c>
    </row>
    <row r="53" spans="1:24">
      <c r="A53" s="42"/>
      <c r="B53" s="151">
        <v>1</v>
      </c>
      <c r="C53" s="151" t="s">
        <v>343</v>
      </c>
      <c r="D53" s="151"/>
      <c r="E53" s="151"/>
      <c r="F53" s="151"/>
      <c r="G53" s="151"/>
      <c r="H53" s="151"/>
      <c r="I53" s="151"/>
      <c r="J53" s="18" t="s">
        <v>1080</v>
      </c>
      <c r="K53" s="121">
        <v>5</v>
      </c>
      <c r="L53" s="121">
        <v>4</v>
      </c>
      <c r="M53" s="121">
        <f t="shared" si="1"/>
        <v>73</v>
      </c>
      <c r="N53" s="121">
        <v>8</v>
      </c>
      <c r="O53" s="109"/>
      <c r="P53" s="109"/>
      <c r="Q53" s="109"/>
      <c r="R53" s="109"/>
      <c r="S53" s="121">
        <f t="shared" si="43"/>
        <v>90</v>
      </c>
      <c r="T53" s="11"/>
      <c r="U53" s="11">
        <v>61</v>
      </c>
      <c r="V53">
        <f t="shared" si="2"/>
        <v>69</v>
      </c>
      <c r="W53" s="111">
        <v>90</v>
      </c>
      <c r="X53">
        <f t="shared" si="3"/>
        <v>89.7</v>
      </c>
    </row>
    <row r="54" spans="1:24">
      <c r="B54" s="149">
        <v>3</v>
      </c>
      <c r="C54" s="149" t="s">
        <v>1260</v>
      </c>
      <c r="D54" s="149" t="s">
        <v>339</v>
      </c>
      <c r="E54" s="149"/>
      <c r="F54" s="149" t="s">
        <v>1902</v>
      </c>
      <c r="G54" s="149" t="s">
        <v>340</v>
      </c>
      <c r="H54" s="149"/>
      <c r="I54" s="149" t="s">
        <v>1903</v>
      </c>
      <c r="J54" s="2" t="s">
        <v>1113</v>
      </c>
      <c r="K54" s="121">
        <f t="shared" ref="K54" si="60">K55*B54</f>
        <v>12</v>
      </c>
      <c r="L54" s="121">
        <f t="shared" ref="L54" si="61">L55*B54</f>
        <v>12</v>
      </c>
      <c r="M54" s="121">
        <f t="shared" si="1"/>
        <v>27</v>
      </c>
      <c r="N54" s="121">
        <f t="shared" ref="N54" si="62">N55*B54</f>
        <v>24</v>
      </c>
      <c r="O54" s="109"/>
      <c r="P54" s="109"/>
      <c r="Q54" s="109"/>
      <c r="R54" s="109"/>
      <c r="S54" s="121">
        <f t="shared" si="43"/>
        <v>75</v>
      </c>
      <c r="T54" s="11"/>
      <c r="U54" s="11">
        <v>10</v>
      </c>
      <c r="V54">
        <f t="shared" si="2"/>
        <v>18</v>
      </c>
      <c r="W54" s="111">
        <v>25</v>
      </c>
      <c r="X54">
        <f t="shared" si="3"/>
        <v>23.400000000000002</v>
      </c>
    </row>
    <row r="55" spans="1:24">
      <c r="B55" s="149">
        <v>1</v>
      </c>
      <c r="C55" s="149" t="s">
        <v>392</v>
      </c>
      <c r="D55" s="149"/>
      <c r="E55" s="149"/>
      <c r="F55" s="149"/>
      <c r="G55" s="149"/>
      <c r="H55" s="149"/>
      <c r="I55" s="149"/>
      <c r="J55" s="2" t="s">
        <v>20</v>
      </c>
      <c r="K55" s="121">
        <v>4</v>
      </c>
      <c r="L55" s="121">
        <v>4</v>
      </c>
      <c r="M55" s="121">
        <f t="shared" si="1"/>
        <v>9</v>
      </c>
      <c r="N55" s="121">
        <v>8</v>
      </c>
      <c r="O55" s="109"/>
      <c r="P55" s="109"/>
      <c r="Q55" s="109"/>
      <c r="R55" s="109"/>
      <c r="S55" s="121">
        <f t="shared" si="43"/>
        <v>25</v>
      </c>
      <c r="T55" s="11"/>
      <c r="U55" s="11">
        <v>10</v>
      </c>
      <c r="V55">
        <f t="shared" si="2"/>
        <v>18</v>
      </c>
      <c r="W55" s="111">
        <v>25</v>
      </c>
      <c r="X55">
        <f t="shared" si="3"/>
        <v>23.400000000000002</v>
      </c>
    </row>
    <row r="56" spans="1:24">
      <c r="A56" s="42" t="s">
        <v>153</v>
      </c>
      <c r="B56" s="151">
        <v>2</v>
      </c>
      <c r="C56" s="151" t="s">
        <v>1261</v>
      </c>
      <c r="D56" s="151" t="s">
        <v>347</v>
      </c>
      <c r="E56" s="151"/>
      <c r="F56" s="149" t="s">
        <v>1902</v>
      </c>
      <c r="G56" s="151" t="s">
        <v>344</v>
      </c>
      <c r="H56" s="151"/>
      <c r="I56" s="151" t="s">
        <v>1904</v>
      </c>
      <c r="J56" s="18" t="s">
        <v>1113</v>
      </c>
      <c r="K56" s="109"/>
      <c r="L56" s="121">
        <f t="shared" ref="L56" si="63">L57*B56</f>
        <v>20</v>
      </c>
      <c r="M56" s="121">
        <f t="shared" si="1"/>
        <v>134</v>
      </c>
      <c r="N56" s="121">
        <f t="shared" ref="N56" si="64">N57*B56</f>
        <v>16</v>
      </c>
      <c r="O56" s="109"/>
      <c r="P56" s="109"/>
      <c r="Q56" s="109"/>
      <c r="R56" s="109"/>
      <c r="S56" s="121">
        <f t="shared" si="43"/>
        <v>170</v>
      </c>
      <c r="T56" s="11"/>
      <c r="U56" s="11">
        <v>57</v>
      </c>
      <c r="V56">
        <f t="shared" si="2"/>
        <v>65</v>
      </c>
      <c r="W56" s="20">
        <v>85</v>
      </c>
      <c r="X56">
        <f t="shared" si="3"/>
        <v>84.5</v>
      </c>
    </row>
    <row r="57" spans="1:24">
      <c r="A57" s="42"/>
      <c r="B57" s="151">
        <v>1</v>
      </c>
      <c r="C57" s="151" t="s">
        <v>349</v>
      </c>
      <c r="D57" s="151"/>
      <c r="E57" s="151"/>
      <c r="F57" s="151"/>
      <c r="G57" s="151"/>
      <c r="H57" s="151"/>
      <c r="I57" s="151"/>
      <c r="J57" s="18" t="s">
        <v>1080</v>
      </c>
      <c r="K57" s="109"/>
      <c r="L57" s="121">
        <v>10</v>
      </c>
      <c r="M57" s="121">
        <f t="shared" si="1"/>
        <v>67</v>
      </c>
      <c r="N57" s="121">
        <v>8</v>
      </c>
      <c r="O57" s="109"/>
      <c r="P57" s="109"/>
      <c r="Q57" s="109"/>
      <c r="R57" s="109"/>
      <c r="S57" s="121">
        <f t="shared" si="43"/>
        <v>85</v>
      </c>
      <c r="T57" s="11"/>
      <c r="U57" s="11">
        <v>57</v>
      </c>
      <c r="V57">
        <f t="shared" si="2"/>
        <v>65</v>
      </c>
      <c r="W57" s="20">
        <v>85</v>
      </c>
      <c r="X57">
        <f t="shared" si="3"/>
        <v>84.5</v>
      </c>
    </row>
    <row r="58" spans="1:24">
      <c r="B58" s="149">
        <v>3</v>
      </c>
      <c r="C58" s="149" t="s">
        <v>1262</v>
      </c>
      <c r="D58" s="149" t="s">
        <v>347</v>
      </c>
      <c r="E58" s="149"/>
      <c r="F58" s="149" t="s">
        <v>1902</v>
      </c>
      <c r="G58" s="149" t="s">
        <v>345</v>
      </c>
      <c r="H58" s="149"/>
      <c r="I58" s="149" t="s">
        <v>1904</v>
      </c>
      <c r="J58" s="2" t="s">
        <v>1113</v>
      </c>
      <c r="K58" s="109"/>
      <c r="L58" s="121">
        <f t="shared" ref="L58" si="65">L59*B58</f>
        <v>30</v>
      </c>
      <c r="M58" s="121">
        <f t="shared" si="1"/>
        <v>192</v>
      </c>
      <c r="N58" s="121">
        <f t="shared" ref="N58" si="66">N59*B58</f>
        <v>24</v>
      </c>
      <c r="O58" s="109"/>
      <c r="P58" s="109"/>
      <c r="Q58" s="109"/>
      <c r="R58" s="109"/>
      <c r="S58" s="121">
        <f t="shared" si="43"/>
        <v>246</v>
      </c>
      <c r="T58" s="11"/>
      <c r="U58" s="11">
        <v>55</v>
      </c>
      <c r="V58">
        <f t="shared" si="2"/>
        <v>63</v>
      </c>
      <c r="W58" s="20">
        <v>82</v>
      </c>
      <c r="X58">
        <f t="shared" si="3"/>
        <v>81.900000000000006</v>
      </c>
    </row>
    <row r="59" spans="1:24">
      <c r="B59" s="149">
        <v>1</v>
      </c>
      <c r="C59" s="149" t="s">
        <v>351</v>
      </c>
      <c r="D59" s="149"/>
      <c r="E59" s="149"/>
      <c r="F59" s="149"/>
      <c r="G59" s="149"/>
      <c r="H59" s="149"/>
      <c r="I59" s="149"/>
      <c r="J59" s="2" t="s">
        <v>1080</v>
      </c>
      <c r="K59" s="109"/>
      <c r="L59" s="121">
        <v>10</v>
      </c>
      <c r="M59" s="121">
        <f t="shared" si="1"/>
        <v>64</v>
      </c>
      <c r="N59" s="121">
        <v>8</v>
      </c>
      <c r="O59" s="109"/>
      <c r="P59" s="109"/>
      <c r="Q59" s="109"/>
      <c r="R59" s="109"/>
      <c r="S59" s="121">
        <f t="shared" si="43"/>
        <v>82</v>
      </c>
      <c r="T59" s="11"/>
      <c r="U59" s="11">
        <v>55</v>
      </c>
      <c r="V59">
        <f t="shared" si="2"/>
        <v>63</v>
      </c>
      <c r="W59" s="20">
        <v>82</v>
      </c>
      <c r="X59">
        <f t="shared" si="3"/>
        <v>81.900000000000006</v>
      </c>
    </row>
    <row r="60" spans="1:24" s="38" customFormat="1">
      <c r="A60" s="42" t="s">
        <v>153</v>
      </c>
      <c r="B60" s="151">
        <v>2</v>
      </c>
      <c r="C60" s="151" t="s">
        <v>1263</v>
      </c>
      <c r="D60" s="151" t="s">
        <v>347</v>
      </c>
      <c r="E60" s="151"/>
      <c r="F60" s="149" t="s">
        <v>1902</v>
      </c>
      <c r="G60" s="151" t="s">
        <v>338</v>
      </c>
      <c r="H60" s="151"/>
      <c r="I60" s="151" t="s">
        <v>1905</v>
      </c>
      <c r="J60" s="18" t="s">
        <v>1113</v>
      </c>
      <c r="K60" s="122"/>
      <c r="L60" s="121">
        <f t="shared" ref="L60" si="67">L61*B60</f>
        <v>20</v>
      </c>
      <c r="M60" s="121">
        <f t="shared" si="1"/>
        <v>-4</v>
      </c>
      <c r="N60" s="121">
        <f t="shared" ref="N60" si="68">N61*B60</f>
        <v>16</v>
      </c>
      <c r="O60" s="122"/>
      <c r="P60" s="122"/>
      <c r="Q60" s="122"/>
      <c r="R60" s="122"/>
      <c r="S60" s="121">
        <f t="shared" si="43"/>
        <v>32</v>
      </c>
      <c r="T60" s="49"/>
      <c r="U60" s="49">
        <v>5</v>
      </c>
      <c r="V60" s="38">
        <f t="shared" si="2"/>
        <v>13</v>
      </c>
      <c r="W60" s="190">
        <v>16</v>
      </c>
      <c r="X60">
        <f t="shared" si="3"/>
        <v>16.900000000000002</v>
      </c>
    </row>
    <row r="61" spans="1:24" s="38" customFormat="1">
      <c r="A61" s="43"/>
      <c r="B61" s="151">
        <v>1</v>
      </c>
      <c r="C61" s="151" t="s">
        <v>353</v>
      </c>
      <c r="D61" s="151"/>
      <c r="E61" s="151"/>
      <c r="F61" s="151"/>
      <c r="G61" s="151"/>
      <c r="H61" s="151"/>
      <c r="I61" s="151"/>
      <c r="J61" s="18" t="s">
        <v>20</v>
      </c>
      <c r="K61" s="122"/>
      <c r="L61" s="121">
        <v>10</v>
      </c>
      <c r="M61" s="121">
        <f t="shared" si="1"/>
        <v>-2</v>
      </c>
      <c r="N61" s="121">
        <v>8</v>
      </c>
      <c r="O61" s="122"/>
      <c r="P61" s="122"/>
      <c r="Q61" s="122"/>
      <c r="R61" s="122"/>
      <c r="S61" s="121">
        <f t="shared" si="43"/>
        <v>16</v>
      </c>
      <c r="T61" s="49"/>
      <c r="U61" s="49">
        <v>5</v>
      </c>
      <c r="V61" s="38">
        <f t="shared" si="2"/>
        <v>13</v>
      </c>
      <c r="W61" s="190">
        <v>16</v>
      </c>
      <c r="X61">
        <f>V61*1.3</f>
        <v>16.900000000000002</v>
      </c>
    </row>
    <row r="62" spans="1:24">
      <c r="B62" s="149">
        <v>3</v>
      </c>
      <c r="C62" s="149" t="s">
        <v>1264</v>
      </c>
      <c r="D62" s="149" t="s">
        <v>354</v>
      </c>
      <c r="E62" s="149"/>
      <c r="F62" s="149" t="s">
        <v>1902</v>
      </c>
      <c r="G62" s="149" t="s">
        <v>346</v>
      </c>
      <c r="H62" s="149"/>
      <c r="I62" s="149" t="s">
        <v>1904</v>
      </c>
      <c r="J62" s="51" t="s">
        <v>1113</v>
      </c>
      <c r="K62" s="109"/>
      <c r="L62" s="121">
        <f t="shared" ref="L62" si="69">L63*B62</f>
        <v>30</v>
      </c>
      <c r="M62" s="121">
        <f t="shared" si="1"/>
        <v>162</v>
      </c>
      <c r="N62" s="121">
        <f t="shared" ref="N62" si="70">N63*B62</f>
        <v>24</v>
      </c>
      <c r="O62" s="109"/>
      <c r="P62" s="109"/>
      <c r="Q62" s="109"/>
      <c r="R62" s="109"/>
      <c r="S62" s="121">
        <f t="shared" si="43"/>
        <v>216</v>
      </c>
      <c r="T62" s="11"/>
      <c r="U62" s="11">
        <v>48</v>
      </c>
      <c r="V62">
        <f t="shared" si="2"/>
        <v>56</v>
      </c>
      <c r="W62" s="20">
        <v>72</v>
      </c>
      <c r="X62">
        <f t="shared" si="3"/>
        <v>72.8</v>
      </c>
    </row>
    <row r="63" spans="1:24">
      <c r="B63" s="149">
        <v>1</v>
      </c>
      <c r="C63" s="149" t="s">
        <v>356</v>
      </c>
      <c r="D63" s="149"/>
      <c r="E63" s="149"/>
      <c r="F63" s="149"/>
      <c r="G63" s="149"/>
      <c r="H63" s="149"/>
      <c r="I63" s="149"/>
      <c r="J63" s="51" t="s">
        <v>1080</v>
      </c>
      <c r="K63" s="109"/>
      <c r="L63" s="121">
        <v>10</v>
      </c>
      <c r="M63" s="121">
        <f t="shared" si="1"/>
        <v>54</v>
      </c>
      <c r="N63" s="121">
        <v>8</v>
      </c>
      <c r="O63" s="109"/>
      <c r="P63" s="109"/>
      <c r="Q63" s="109"/>
      <c r="R63" s="109"/>
      <c r="S63" s="121">
        <f t="shared" si="43"/>
        <v>72</v>
      </c>
      <c r="T63" s="11"/>
      <c r="U63" s="11">
        <v>48</v>
      </c>
      <c r="V63">
        <f t="shared" si="2"/>
        <v>56</v>
      </c>
      <c r="W63" s="20">
        <v>72</v>
      </c>
      <c r="X63">
        <f t="shared" si="3"/>
        <v>72.8</v>
      </c>
    </row>
    <row r="64" spans="1:24">
      <c r="B64" s="149">
        <v>3</v>
      </c>
      <c r="C64" s="149" t="s">
        <v>1265</v>
      </c>
      <c r="D64" s="149" t="s">
        <v>354</v>
      </c>
      <c r="E64" s="149"/>
      <c r="F64" s="149" t="s">
        <v>1902</v>
      </c>
      <c r="G64" s="149" t="s">
        <v>308</v>
      </c>
      <c r="H64" s="149"/>
      <c r="I64" s="149" t="s">
        <v>1904</v>
      </c>
      <c r="J64" s="51" t="s">
        <v>1113</v>
      </c>
      <c r="K64" s="109"/>
      <c r="L64" s="121">
        <f t="shared" ref="L64" si="71">L65*B64</f>
        <v>30</v>
      </c>
      <c r="M64" s="121">
        <f t="shared" si="1"/>
        <v>156</v>
      </c>
      <c r="N64" s="121">
        <f t="shared" ref="N64" si="72">N65*B64</f>
        <v>24</v>
      </c>
      <c r="O64" s="109"/>
      <c r="P64" s="109"/>
      <c r="Q64" s="109"/>
      <c r="R64" s="109"/>
      <c r="S64" s="121">
        <f t="shared" si="43"/>
        <v>210</v>
      </c>
      <c r="T64" s="11"/>
      <c r="U64" s="11">
        <v>45</v>
      </c>
      <c r="V64">
        <f t="shared" si="2"/>
        <v>53</v>
      </c>
      <c r="W64" s="20">
        <v>70</v>
      </c>
      <c r="X64">
        <f t="shared" si="3"/>
        <v>68.900000000000006</v>
      </c>
    </row>
    <row r="65" spans="1:24">
      <c r="B65" s="149">
        <v>1</v>
      </c>
      <c r="C65" s="149" t="s">
        <v>358</v>
      </c>
      <c r="D65" s="149"/>
      <c r="E65" s="149"/>
      <c r="F65" s="149"/>
      <c r="G65" s="149"/>
      <c r="H65" s="149"/>
      <c r="I65" s="149"/>
      <c r="J65" s="51" t="s">
        <v>1080</v>
      </c>
      <c r="K65" s="109"/>
      <c r="L65" s="121">
        <v>10</v>
      </c>
      <c r="M65" s="121">
        <f t="shared" si="1"/>
        <v>52</v>
      </c>
      <c r="N65" s="121">
        <v>8</v>
      </c>
      <c r="O65" s="109"/>
      <c r="P65" s="109"/>
      <c r="Q65" s="109"/>
      <c r="R65" s="109"/>
      <c r="S65" s="121">
        <f t="shared" si="43"/>
        <v>70</v>
      </c>
      <c r="T65" s="11"/>
      <c r="U65" s="11">
        <v>45</v>
      </c>
      <c r="V65">
        <f t="shared" ref="V65:V77" si="73">U65+8</f>
        <v>53</v>
      </c>
      <c r="W65" s="20">
        <v>70</v>
      </c>
      <c r="X65">
        <f t="shared" si="3"/>
        <v>68.900000000000006</v>
      </c>
    </row>
    <row r="66" spans="1:24">
      <c r="B66" s="149">
        <v>3</v>
      </c>
      <c r="C66" s="149" t="s">
        <v>1266</v>
      </c>
      <c r="D66" s="149" t="s">
        <v>359</v>
      </c>
      <c r="E66" s="149"/>
      <c r="F66" s="149" t="s">
        <v>1902</v>
      </c>
      <c r="G66" s="149" t="s">
        <v>350</v>
      </c>
      <c r="H66" s="149"/>
      <c r="I66" s="149" t="s">
        <v>1904</v>
      </c>
      <c r="J66" s="2" t="s">
        <v>1113</v>
      </c>
      <c r="K66" s="109"/>
      <c r="L66" s="121">
        <f t="shared" ref="L66" si="74">L67*B66</f>
        <v>30</v>
      </c>
      <c r="M66" s="121">
        <f t="shared" si="1"/>
        <v>177</v>
      </c>
      <c r="N66" s="121">
        <f t="shared" ref="N66" si="75">N67*B66</f>
        <v>24</v>
      </c>
      <c r="O66" s="109"/>
      <c r="P66" s="109"/>
      <c r="Q66" s="109"/>
      <c r="R66" s="109"/>
      <c r="S66" s="121">
        <f t="shared" si="43"/>
        <v>231</v>
      </c>
      <c r="T66" s="11"/>
      <c r="U66" s="11">
        <v>51</v>
      </c>
      <c r="V66">
        <f t="shared" si="73"/>
        <v>59</v>
      </c>
      <c r="W66" s="20">
        <v>77</v>
      </c>
      <c r="X66">
        <f t="shared" si="3"/>
        <v>76.7</v>
      </c>
    </row>
    <row r="67" spans="1:24">
      <c r="B67" s="149">
        <v>1</v>
      </c>
      <c r="C67" s="149" t="s">
        <v>360</v>
      </c>
      <c r="D67" s="149"/>
      <c r="E67" s="149"/>
      <c r="F67" s="149"/>
      <c r="G67" s="149"/>
      <c r="H67" s="149"/>
      <c r="I67" s="149"/>
      <c r="J67" s="51" t="s">
        <v>1080</v>
      </c>
      <c r="K67" s="109"/>
      <c r="L67" s="121">
        <v>10</v>
      </c>
      <c r="M67" s="121">
        <f t="shared" si="1"/>
        <v>59</v>
      </c>
      <c r="N67" s="121">
        <v>8</v>
      </c>
      <c r="O67" s="109"/>
      <c r="P67" s="109"/>
      <c r="Q67" s="109"/>
      <c r="R67" s="109"/>
      <c r="S67" s="121">
        <f t="shared" si="43"/>
        <v>77</v>
      </c>
      <c r="T67" s="11"/>
      <c r="U67" s="11">
        <v>51</v>
      </c>
      <c r="V67">
        <f t="shared" si="73"/>
        <v>59</v>
      </c>
      <c r="W67" s="20">
        <v>77</v>
      </c>
      <c r="X67">
        <f t="shared" si="3"/>
        <v>76.7</v>
      </c>
    </row>
    <row r="68" spans="1:24">
      <c r="A68" s="22"/>
      <c r="B68" s="152">
        <v>3</v>
      </c>
      <c r="C68" s="152" t="s">
        <v>1714</v>
      </c>
      <c r="D68" s="152" t="s">
        <v>359</v>
      </c>
      <c r="E68" s="152"/>
      <c r="F68" s="149" t="s">
        <v>1902</v>
      </c>
      <c r="G68" s="152" t="s">
        <v>355</v>
      </c>
      <c r="H68" s="152"/>
      <c r="I68" s="152" t="s">
        <v>1906</v>
      </c>
      <c r="J68" s="15" t="s">
        <v>1113</v>
      </c>
      <c r="K68" s="121">
        <f t="shared" ref="K68" si="76">K69*B68</f>
        <v>15</v>
      </c>
      <c r="L68" s="121">
        <f t="shared" ref="L68" si="77">L69*B68</f>
        <v>15</v>
      </c>
      <c r="M68" s="121">
        <f t="shared" si="1"/>
        <v>192</v>
      </c>
      <c r="N68" s="121">
        <f t="shared" ref="N68" si="78">N69*B68</f>
        <v>24</v>
      </c>
      <c r="O68" s="109"/>
      <c r="P68" s="109"/>
      <c r="Q68" s="109"/>
      <c r="R68" s="109"/>
      <c r="S68" s="121">
        <f t="shared" si="43"/>
        <v>246</v>
      </c>
      <c r="T68" s="11"/>
      <c r="U68" s="11">
        <v>55</v>
      </c>
      <c r="V68">
        <f t="shared" si="73"/>
        <v>63</v>
      </c>
      <c r="W68" s="20">
        <v>82</v>
      </c>
      <c r="X68">
        <f t="shared" si="3"/>
        <v>81.900000000000006</v>
      </c>
    </row>
    <row r="69" spans="1:24">
      <c r="A69" s="22"/>
      <c r="B69" s="152">
        <v>1</v>
      </c>
      <c r="C69" s="152" t="s">
        <v>799</v>
      </c>
      <c r="D69" s="152"/>
      <c r="E69" s="152"/>
      <c r="F69" s="152"/>
      <c r="G69" s="152"/>
      <c r="H69" s="152"/>
      <c r="I69" s="152"/>
      <c r="J69" s="51" t="s">
        <v>1080</v>
      </c>
      <c r="K69" s="121">
        <v>5</v>
      </c>
      <c r="L69" s="121">
        <v>5</v>
      </c>
      <c r="M69" s="121">
        <f t="shared" ref="M69:M77" si="79">S69-K69-L69-N69</f>
        <v>64</v>
      </c>
      <c r="N69" s="121">
        <v>8</v>
      </c>
      <c r="O69" s="109"/>
      <c r="P69" s="109"/>
      <c r="Q69" s="109"/>
      <c r="R69" s="109"/>
      <c r="S69" s="121">
        <f t="shared" si="43"/>
        <v>82</v>
      </c>
      <c r="T69" s="11"/>
      <c r="U69" s="11">
        <v>55</v>
      </c>
      <c r="V69">
        <f t="shared" si="73"/>
        <v>63</v>
      </c>
      <c r="W69" s="20">
        <v>82</v>
      </c>
      <c r="X69">
        <f t="shared" si="3"/>
        <v>81.900000000000006</v>
      </c>
    </row>
    <row r="70" spans="1:24">
      <c r="A70" s="42" t="s">
        <v>153</v>
      </c>
      <c r="B70" s="151">
        <v>2</v>
      </c>
      <c r="C70" s="155" t="s">
        <v>1800</v>
      </c>
      <c r="D70" s="156" t="s">
        <v>1802</v>
      </c>
      <c r="E70" s="151"/>
      <c r="F70" s="151" t="s">
        <v>1909</v>
      </c>
      <c r="G70" s="151" t="s">
        <v>357</v>
      </c>
      <c r="H70" s="151"/>
      <c r="I70" s="151" t="s">
        <v>1907</v>
      </c>
      <c r="J70" s="18" t="s">
        <v>1113</v>
      </c>
      <c r="K70" s="109"/>
      <c r="L70" s="121">
        <f>L71*B70</f>
        <v>8</v>
      </c>
      <c r="M70" s="121">
        <f t="shared" ref="M70:M75" si="80">S70-K70-L70-N70</f>
        <v>156</v>
      </c>
      <c r="N70" s="121">
        <f>N71*B70</f>
        <v>16</v>
      </c>
      <c r="O70" s="109"/>
      <c r="P70" s="109"/>
      <c r="Q70" s="109"/>
      <c r="R70" s="109"/>
      <c r="S70" s="121">
        <f t="shared" ref="S70:S75" si="81">W70*B70</f>
        <v>180</v>
      </c>
      <c r="T70" s="11"/>
      <c r="U70" s="11">
        <v>62</v>
      </c>
      <c r="V70">
        <f t="shared" ref="V70:V75" si="82">U70+8</f>
        <v>70</v>
      </c>
      <c r="W70" s="20">
        <v>90</v>
      </c>
      <c r="X70">
        <f t="shared" si="3"/>
        <v>91</v>
      </c>
    </row>
    <row r="71" spans="1:24">
      <c r="A71" s="42"/>
      <c r="B71" s="151">
        <v>1</v>
      </c>
      <c r="C71" s="151" t="s">
        <v>1801</v>
      </c>
      <c r="D71" s="151"/>
      <c r="E71" s="151"/>
      <c r="F71" s="151"/>
      <c r="G71" s="151"/>
      <c r="H71" s="151"/>
      <c r="I71" s="151"/>
      <c r="J71" s="18" t="s">
        <v>1080</v>
      </c>
      <c r="K71" s="109"/>
      <c r="L71" s="121">
        <v>4</v>
      </c>
      <c r="M71" s="121">
        <f t="shared" si="80"/>
        <v>78</v>
      </c>
      <c r="N71" s="121">
        <v>8</v>
      </c>
      <c r="O71" s="109"/>
      <c r="P71" s="109"/>
      <c r="Q71" s="109"/>
      <c r="R71" s="109"/>
      <c r="S71" s="121">
        <f t="shared" si="81"/>
        <v>90</v>
      </c>
      <c r="T71" s="11"/>
      <c r="U71" s="11">
        <v>62</v>
      </c>
      <c r="V71">
        <f t="shared" si="82"/>
        <v>70</v>
      </c>
      <c r="W71" s="20">
        <v>90</v>
      </c>
      <c r="X71">
        <f t="shared" ref="X71:X77" si="83">V71*1.3</f>
        <v>91</v>
      </c>
    </row>
    <row r="72" spans="1:24">
      <c r="A72" s="42" t="s">
        <v>153</v>
      </c>
      <c r="B72" s="151">
        <v>2</v>
      </c>
      <c r="C72" s="155" t="s">
        <v>1803</v>
      </c>
      <c r="D72" s="156" t="s">
        <v>1802</v>
      </c>
      <c r="E72" s="151"/>
      <c r="F72" s="151" t="s">
        <v>1909</v>
      </c>
      <c r="G72" s="151" t="s">
        <v>352</v>
      </c>
      <c r="H72" s="151"/>
      <c r="I72" s="151" t="s">
        <v>1907</v>
      </c>
      <c r="J72" s="18" t="s">
        <v>1113</v>
      </c>
      <c r="K72" s="109"/>
      <c r="L72" s="121">
        <f>L73*B72</f>
        <v>8</v>
      </c>
      <c r="M72" s="121">
        <f t="shared" si="80"/>
        <v>156</v>
      </c>
      <c r="N72" s="121">
        <f>N73*B72</f>
        <v>16</v>
      </c>
      <c r="O72" s="109"/>
      <c r="P72" s="109"/>
      <c r="Q72" s="109"/>
      <c r="R72" s="109"/>
      <c r="S72" s="121">
        <f t="shared" si="81"/>
        <v>180</v>
      </c>
      <c r="T72" s="11"/>
      <c r="U72" s="11">
        <v>62</v>
      </c>
      <c r="V72">
        <f t="shared" si="82"/>
        <v>70</v>
      </c>
      <c r="W72" s="20">
        <v>90</v>
      </c>
      <c r="X72">
        <f t="shared" si="83"/>
        <v>91</v>
      </c>
    </row>
    <row r="73" spans="1:24">
      <c r="A73" s="42"/>
      <c r="B73" s="156">
        <v>1</v>
      </c>
      <c r="C73" s="151" t="s">
        <v>1804</v>
      </c>
      <c r="D73" s="151"/>
      <c r="E73" s="156"/>
      <c r="F73" s="156"/>
      <c r="G73" s="156"/>
      <c r="H73" s="156"/>
      <c r="I73" s="156"/>
      <c r="J73" s="18" t="s">
        <v>1080</v>
      </c>
      <c r="K73" s="109"/>
      <c r="L73" s="121">
        <v>4</v>
      </c>
      <c r="M73" s="121">
        <f t="shared" si="80"/>
        <v>78</v>
      </c>
      <c r="N73" s="121">
        <v>8</v>
      </c>
      <c r="O73" s="109"/>
      <c r="P73" s="109"/>
      <c r="Q73" s="109"/>
      <c r="R73" s="109"/>
      <c r="S73" s="121">
        <f t="shared" si="81"/>
        <v>90</v>
      </c>
      <c r="T73" s="11"/>
      <c r="U73" s="11">
        <v>62</v>
      </c>
      <c r="V73">
        <f t="shared" si="82"/>
        <v>70</v>
      </c>
      <c r="W73" s="20">
        <v>90</v>
      </c>
      <c r="X73">
        <f t="shared" si="83"/>
        <v>91</v>
      </c>
    </row>
    <row r="74" spans="1:24">
      <c r="A74" s="22"/>
      <c r="B74" s="152">
        <v>3</v>
      </c>
      <c r="C74" s="147" t="s">
        <v>1805</v>
      </c>
      <c r="D74" s="157" t="s">
        <v>1802</v>
      </c>
      <c r="E74" s="152"/>
      <c r="F74" s="152" t="s">
        <v>1909</v>
      </c>
      <c r="G74" s="152" t="s">
        <v>1807</v>
      </c>
      <c r="H74" s="152"/>
      <c r="I74" s="152" t="s">
        <v>1908</v>
      </c>
      <c r="J74" s="15" t="s">
        <v>1113</v>
      </c>
      <c r="K74" s="109"/>
      <c r="L74" s="121">
        <f>L75*B74</f>
        <v>12</v>
      </c>
      <c r="M74" s="121">
        <f t="shared" si="80"/>
        <v>234</v>
      </c>
      <c r="N74" s="121">
        <f>N75*B74</f>
        <v>24</v>
      </c>
      <c r="O74" s="109"/>
      <c r="P74" s="109"/>
      <c r="Q74" s="109"/>
      <c r="R74" s="109"/>
      <c r="S74" s="121">
        <f t="shared" si="81"/>
        <v>270</v>
      </c>
      <c r="T74" s="11"/>
      <c r="U74" s="11">
        <v>62</v>
      </c>
      <c r="V74">
        <f t="shared" si="82"/>
        <v>70</v>
      </c>
      <c r="W74" s="20">
        <v>90</v>
      </c>
      <c r="X74">
        <f t="shared" si="83"/>
        <v>91</v>
      </c>
    </row>
    <row r="75" spans="1:24">
      <c r="A75" s="22"/>
      <c r="B75" s="157">
        <v>1</v>
      </c>
      <c r="C75" s="152" t="s">
        <v>1806</v>
      </c>
      <c r="D75" s="152"/>
      <c r="E75" s="157"/>
      <c r="F75" s="157"/>
      <c r="G75" s="157"/>
      <c r="H75" s="157"/>
      <c r="I75" s="157"/>
      <c r="J75" s="15" t="s">
        <v>1080</v>
      </c>
      <c r="K75" s="109"/>
      <c r="L75" s="121">
        <v>4</v>
      </c>
      <c r="M75" s="121">
        <f t="shared" si="80"/>
        <v>78</v>
      </c>
      <c r="N75" s="121">
        <v>8</v>
      </c>
      <c r="O75" s="109"/>
      <c r="P75" s="109"/>
      <c r="Q75" s="109"/>
      <c r="R75" s="109"/>
      <c r="S75" s="121">
        <f t="shared" si="81"/>
        <v>90</v>
      </c>
      <c r="T75" s="11"/>
      <c r="U75" s="11">
        <v>62</v>
      </c>
      <c r="V75">
        <f t="shared" si="82"/>
        <v>70</v>
      </c>
      <c r="W75" s="20">
        <v>90</v>
      </c>
      <c r="X75">
        <f t="shared" si="83"/>
        <v>91</v>
      </c>
    </row>
    <row r="76" spans="1:24" s="22" customFormat="1">
      <c r="A76" s="38"/>
      <c r="B76" s="152">
        <v>1</v>
      </c>
      <c r="C76" s="152" t="s">
        <v>1715</v>
      </c>
      <c r="D76" s="152" t="s">
        <v>363</v>
      </c>
      <c r="E76" s="152"/>
      <c r="F76" s="149" t="s">
        <v>1889</v>
      </c>
      <c r="G76" s="152" t="s">
        <v>1609</v>
      </c>
      <c r="H76" s="152"/>
      <c r="I76" s="149" t="s">
        <v>1889</v>
      </c>
      <c r="J76" s="15" t="s">
        <v>1113</v>
      </c>
      <c r="K76" s="93"/>
      <c r="L76" s="122"/>
      <c r="M76" s="122">
        <f t="shared" si="79"/>
        <v>8</v>
      </c>
      <c r="N76" s="122">
        <v>8</v>
      </c>
      <c r="O76" s="93"/>
      <c r="P76" s="93"/>
      <c r="Q76" s="93"/>
      <c r="R76" s="93"/>
      <c r="S76" s="122">
        <f t="shared" si="43"/>
        <v>16</v>
      </c>
      <c r="U76" s="22">
        <v>5</v>
      </c>
      <c r="V76" s="22">
        <f t="shared" si="73"/>
        <v>13</v>
      </c>
      <c r="W76" s="22">
        <v>16</v>
      </c>
      <c r="X76">
        <f t="shared" si="83"/>
        <v>16.900000000000002</v>
      </c>
    </row>
    <row r="77" spans="1:24" s="22" customFormat="1">
      <c r="A77" s="38"/>
      <c r="B77" s="152">
        <v>1</v>
      </c>
      <c r="C77" s="152" t="s">
        <v>1716</v>
      </c>
      <c r="D77" s="152" t="s">
        <v>366</v>
      </c>
      <c r="E77" s="152"/>
      <c r="F77" s="149" t="s">
        <v>1902</v>
      </c>
      <c r="G77" s="152" t="s">
        <v>1609</v>
      </c>
      <c r="H77" s="152"/>
      <c r="I77" s="149" t="s">
        <v>1902</v>
      </c>
      <c r="J77" s="15" t="s">
        <v>1113</v>
      </c>
      <c r="K77" s="93"/>
      <c r="L77" s="122"/>
      <c r="M77" s="122">
        <f t="shared" si="79"/>
        <v>8</v>
      </c>
      <c r="N77" s="122">
        <v>8</v>
      </c>
      <c r="O77" s="93"/>
      <c r="P77" s="93"/>
      <c r="Q77" s="93"/>
      <c r="R77" s="93"/>
      <c r="S77" s="122">
        <f t="shared" si="43"/>
        <v>16</v>
      </c>
      <c r="U77" s="22">
        <v>6</v>
      </c>
      <c r="V77" s="22">
        <f t="shared" si="73"/>
        <v>14</v>
      </c>
      <c r="W77" s="22">
        <v>16</v>
      </c>
      <c r="X77">
        <f t="shared" si="83"/>
        <v>18.2</v>
      </c>
    </row>
    <row r="78" spans="1:24">
      <c r="B78" s="152">
        <v>5</v>
      </c>
      <c r="C78" s="149" t="s">
        <v>361</v>
      </c>
      <c r="D78" s="149" t="s">
        <v>362</v>
      </c>
      <c r="E78" s="149"/>
      <c r="F78" s="149" t="s">
        <v>1889</v>
      </c>
      <c r="G78" s="149" t="s">
        <v>363</v>
      </c>
      <c r="H78" s="149"/>
      <c r="I78" s="149" t="s">
        <v>1889</v>
      </c>
      <c r="J78" s="15" t="s">
        <v>1595</v>
      </c>
      <c r="K78" s="109"/>
      <c r="L78" s="121"/>
      <c r="M78" s="121"/>
      <c r="N78" s="121">
        <f>S78</f>
        <v>20</v>
      </c>
      <c r="O78" s="121"/>
      <c r="P78" s="121"/>
      <c r="Q78" s="121"/>
      <c r="R78" s="121"/>
      <c r="S78" s="121">
        <f t="shared" si="43"/>
        <v>20</v>
      </c>
      <c r="T78" s="11"/>
      <c r="U78" s="11"/>
      <c r="W78" s="20">
        <v>4</v>
      </c>
    </row>
    <row r="79" spans="1:24">
      <c r="B79" s="152">
        <v>5</v>
      </c>
      <c r="C79" s="149" t="s">
        <v>364</v>
      </c>
      <c r="D79" s="149" t="s">
        <v>365</v>
      </c>
      <c r="E79" s="149"/>
      <c r="F79" s="149" t="s">
        <v>1902</v>
      </c>
      <c r="G79" s="149" t="s">
        <v>366</v>
      </c>
      <c r="H79" s="149"/>
      <c r="I79" s="149" t="s">
        <v>1902</v>
      </c>
      <c r="J79" s="15" t="s">
        <v>1595</v>
      </c>
      <c r="K79" s="109"/>
      <c r="L79" s="121"/>
      <c r="M79" s="121"/>
      <c r="N79" s="121">
        <f>S79</f>
        <v>15</v>
      </c>
      <c r="O79" s="121"/>
      <c r="P79" s="121"/>
      <c r="Q79" s="121"/>
      <c r="R79" s="121"/>
      <c r="S79" s="121">
        <f t="shared" si="43"/>
        <v>15</v>
      </c>
      <c r="T79" s="11"/>
      <c r="U79" s="11"/>
      <c r="W79" s="20">
        <v>3</v>
      </c>
    </row>
    <row r="80" spans="1:24">
      <c r="B80" s="152">
        <v>1</v>
      </c>
      <c r="C80" s="149" t="s">
        <v>367</v>
      </c>
      <c r="D80" s="149" t="s">
        <v>368</v>
      </c>
      <c r="E80" s="149"/>
      <c r="F80" s="149" t="s">
        <v>1889</v>
      </c>
      <c r="G80" s="149" t="s">
        <v>369</v>
      </c>
      <c r="H80" s="149"/>
      <c r="I80" s="149" t="s">
        <v>1889</v>
      </c>
      <c r="J80" s="15" t="s">
        <v>20</v>
      </c>
      <c r="K80" s="109"/>
      <c r="L80" s="121"/>
      <c r="M80" s="121"/>
      <c r="N80" s="121">
        <f t="shared" ref="N80:N104" si="84">S80</f>
        <v>2</v>
      </c>
      <c r="O80" s="121"/>
      <c r="P80" s="121"/>
      <c r="Q80" s="121"/>
      <c r="R80" s="121"/>
      <c r="S80" s="121">
        <f t="shared" ref="S80:S104" si="85">W80*B80</f>
        <v>2</v>
      </c>
      <c r="T80" s="11"/>
      <c r="U80" s="11"/>
      <c r="W80" s="20">
        <v>2</v>
      </c>
    </row>
    <row r="81" spans="2:23">
      <c r="B81" s="152">
        <v>1</v>
      </c>
      <c r="C81" s="149" t="s">
        <v>370</v>
      </c>
      <c r="D81" s="149" t="s">
        <v>371</v>
      </c>
      <c r="E81" s="149"/>
      <c r="F81" s="149" t="s">
        <v>1889</v>
      </c>
      <c r="G81" s="149" t="s">
        <v>372</v>
      </c>
      <c r="H81" s="149"/>
      <c r="I81" s="149" t="s">
        <v>1889</v>
      </c>
      <c r="J81" s="15" t="s">
        <v>20</v>
      </c>
      <c r="K81" s="109"/>
      <c r="L81" s="121"/>
      <c r="M81" s="121"/>
      <c r="N81" s="121">
        <f t="shared" si="84"/>
        <v>2</v>
      </c>
      <c r="O81" s="121"/>
      <c r="P81" s="121"/>
      <c r="Q81" s="121"/>
      <c r="R81" s="121"/>
      <c r="S81" s="121">
        <f t="shared" si="85"/>
        <v>2</v>
      </c>
      <c r="T81" s="11"/>
      <c r="U81" s="11"/>
      <c r="W81" s="20">
        <v>2</v>
      </c>
    </row>
    <row r="82" spans="2:23">
      <c r="B82" s="152">
        <v>1</v>
      </c>
      <c r="C82" s="149" t="s">
        <v>373</v>
      </c>
      <c r="D82" s="149" t="s">
        <v>374</v>
      </c>
      <c r="E82" s="149"/>
      <c r="F82" s="149" t="s">
        <v>1889</v>
      </c>
      <c r="G82" s="149" t="s">
        <v>375</v>
      </c>
      <c r="H82" s="149"/>
      <c r="I82" s="149" t="s">
        <v>1889</v>
      </c>
      <c r="J82" s="15" t="s">
        <v>20</v>
      </c>
      <c r="K82" s="109"/>
      <c r="L82" s="121"/>
      <c r="M82" s="121"/>
      <c r="N82" s="121">
        <f t="shared" si="84"/>
        <v>2</v>
      </c>
      <c r="O82" s="121"/>
      <c r="P82" s="121"/>
      <c r="Q82" s="121"/>
      <c r="R82" s="121"/>
      <c r="S82" s="121">
        <f t="shared" si="85"/>
        <v>2</v>
      </c>
      <c r="T82" s="11"/>
      <c r="U82" s="11"/>
      <c r="W82" s="20">
        <v>2</v>
      </c>
    </row>
    <row r="83" spans="2:23">
      <c r="B83" s="152">
        <v>1</v>
      </c>
      <c r="C83" s="149" t="s">
        <v>376</v>
      </c>
      <c r="D83" s="149" t="s">
        <v>377</v>
      </c>
      <c r="E83" s="149"/>
      <c r="F83" s="149" t="s">
        <v>1902</v>
      </c>
      <c r="G83" s="149" t="s">
        <v>378</v>
      </c>
      <c r="H83" s="149"/>
      <c r="I83" s="149" t="s">
        <v>1902</v>
      </c>
      <c r="J83" s="15" t="s">
        <v>20</v>
      </c>
      <c r="K83" s="109"/>
      <c r="L83" s="121"/>
      <c r="M83" s="121"/>
      <c r="N83" s="121">
        <f t="shared" si="84"/>
        <v>2</v>
      </c>
      <c r="O83" s="121"/>
      <c r="P83" s="121"/>
      <c r="Q83" s="121"/>
      <c r="R83" s="121"/>
      <c r="S83" s="121">
        <f t="shared" si="85"/>
        <v>2</v>
      </c>
      <c r="T83" s="11"/>
      <c r="U83" s="11"/>
      <c r="W83" s="20">
        <v>2</v>
      </c>
    </row>
    <row r="84" spans="2:23">
      <c r="B84" s="152">
        <v>1</v>
      </c>
      <c r="C84" s="149" t="s">
        <v>1711</v>
      </c>
      <c r="D84" s="149" t="s">
        <v>379</v>
      </c>
      <c r="E84" s="149"/>
      <c r="F84" s="149" t="s">
        <v>1902</v>
      </c>
      <c r="G84" s="149" t="s">
        <v>1712</v>
      </c>
      <c r="H84" s="149"/>
      <c r="I84" s="149" t="s">
        <v>1902</v>
      </c>
      <c r="J84" s="15" t="s">
        <v>20</v>
      </c>
      <c r="K84" s="109"/>
      <c r="L84" s="121"/>
      <c r="M84" s="121"/>
      <c r="N84" s="121">
        <f t="shared" si="84"/>
        <v>2</v>
      </c>
      <c r="O84" s="121"/>
      <c r="P84" s="121"/>
      <c r="Q84" s="121"/>
      <c r="R84" s="121"/>
      <c r="S84" s="121">
        <f t="shared" si="85"/>
        <v>2</v>
      </c>
      <c r="T84" s="11"/>
      <c r="U84" s="11"/>
      <c r="W84" s="20">
        <v>2</v>
      </c>
    </row>
    <row r="85" spans="2:23">
      <c r="B85" s="152">
        <v>1</v>
      </c>
      <c r="C85" s="149" t="s">
        <v>380</v>
      </c>
      <c r="D85" s="149" t="s">
        <v>381</v>
      </c>
      <c r="E85" s="149"/>
      <c r="F85" s="149" t="s">
        <v>1902</v>
      </c>
      <c r="G85" s="149" t="s">
        <v>382</v>
      </c>
      <c r="H85" s="149"/>
      <c r="I85" s="149" t="s">
        <v>1902</v>
      </c>
      <c r="J85" s="15" t="s">
        <v>20</v>
      </c>
      <c r="K85" s="109"/>
      <c r="L85" s="121"/>
      <c r="M85" s="121"/>
      <c r="N85" s="121">
        <f t="shared" si="84"/>
        <v>2</v>
      </c>
      <c r="O85" s="121"/>
      <c r="P85" s="121"/>
      <c r="Q85" s="121"/>
      <c r="R85" s="121"/>
      <c r="S85" s="121">
        <f t="shared" si="85"/>
        <v>2</v>
      </c>
      <c r="T85" s="11"/>
      <c r="U85" s="11"/>
      <c r="W85" s="20">
        <v>2</v>
      </c>
    </row>
    <row r="86" spans="2:23">
      <c r="B86" s="152">
        <v>1</v>
      </c>
      <c r="C86" s="149" t="s">
        <v>1808</v>
      </c>
      <c r="D86" s="149" t="s">
        <v>1809</v>
      </c>
      <c r="E86" s="149"/>
      <c r="F86" s="152" t="s">
        <v>1909</v>
      </c>
      <c r="G86" s="149" t="s">
        <v>1810</v>
      </c>
      <c r="H86" s="149"/>
      <c r="I86" s="152" t="s">
        <v>1909</v>
      </c>
      <c r="J86" s="15" t="s">
        <v>20</v>
      </c>
      <c r="K86" s="109"/>
      <c r="L86" s="121"/>
      <c r="M86" s="121"/>
      <c r="N86" s="121">
        <f t="shared" ref="N86" si="86">S86</f>
        <v>2</v>
      </c>
      <c r="O86" s="121"/>
      <c r="P86" s="121"/>
      <c r="Q86" s="121"/>
      <c r="R86" s="121"/>
      <c r="S86" s="121">
        <f t="shared" ref="S86" si="87">W86*B86</f>
        <v>2</v>
      </c>
      <c r="T86" s="11"/>
      <c r="U86" s="11"/>
      <c r="W86" s="20">
        <v>2</v>
      </c>
    </row>
    <row r="87" spans="2:23">
      <c r="B87" s="152">
        <v>1</v>
      </c>
      <c r="C87" s="149" t="s">
        <v>383</v>
      </c>
      <c r="D87" s="149" t="s">
        <v>384</v>
      </c>
      <c r="E87" s="149"/>
      <c r="F87" s="149" t="s">
        <v>1889</v>
      </c>
      <c r="G87" s="149" t="s">
        <v>385</v>
      </c>
      <c r="H87" s="149"/>
      <c r="I87" s="149" t="s">
        <v>1889</v>
      </c>
      <c r="J87" s="15" t="s">
        <v>20</v>
      </c>
      <c r="K87" s="109"/>
      <c r="L87" s="121"/>
      <c r="M87" s="121"/>
      <c r="N87" s="121">
        <f t="shared" si="84"/>
        <v>2</v>
      </c>
      <c r="O87" s="121"/>
      <c r="P87" s="121"/>
      <c r="Q87" s="121"/>
      <c r="R87" s="121"/>
      <c r="S87" s="121">
        <f t="shared" si="85"/>
        <v>2</v>
      </c>
      <c r="T87" s="11"/>
      <c r="U87" s="11"/>
      <c r="W87" s="20">
        <v>2</v>
      </c>
    </row>
    <row r="88" spans="2:23">
      <c r="B88" s="152">
        <v>1</v>
      </c>
      <c r="C88" s="149" t="s">
        <v>386</v>
      </c>
      <c r="D88" s="149" t="s">
        <v>387</v>
      </c>
      <c r="E88" s="149"/>
      <c r="F88" s="149" t="s">
        <v>1902</v>
      </c>
      <c r="G88" s="149" t="s">
        <v>388</v>
      </c>
      <c r="H88" s="149"/>
      <c r="I88" s="149" t="s">
        <v>1902</v>
      </c>
      <c r="J88" s="15" t="s">
        <v>20</v>
      </c>
      <c r="K88" s="109"/>
      <c r="L88" s="121"/>
      <c r="M88" s="121"/>
      <c r="N88" s="121">
        <f t="shared" si="84"/>
        <v>1</v>
      </c>
      <c r="O88" s="121"/>
      <c r="P88" s="121"/>
      <c r="Q88" s="121"/>
      <c r="R88" s="121"/>
      <c r="S88" s="121">
        <f t="shared" si="85"/>
        <v>1</v>
      </c>
      <c r="T88" s="11"/>
      <c r="U88" s="11"/>
      <c r="W88" s="20">
        <v>1</v>
      </c>
    </row>
    <row r="89" spans="2:23">
      <c r="B89" s="152">
        <v>2</v>
      </c>
      <c r="C89" s="149" t="s">
        <v>1267</v>
      </c>
      <c r="D89" s="149" t="s">
        <v>369</v>
      </c>
      <c r="E89" s="149"/>
      <c r="F89" s="149" t="s">
        <v>1889</v>
      </c>
      <c r="G89" s="149" t="s">
        <v>286</v>
      </c>
      <c r="H89" s="149"/>
      <c r="I89" s="149" t="s">
        <v>1889</v>
      </c>
      <c r="J89" s="15" t="s">
        <v>20</v>
      </c>
      <c r="K89" s="109"/>
      <c r="L89" s="121"/>
      <c r="M89" s="121"/>
      <c r="N89" s="121">
        <f t="shared" si="84"/>
        <v>8</v>
      </c>
      <c r="O89" s="121"/>
      <c r="P89" s="121"/>
      <c r="Q89" s="121"/>
      <c r="R89" s="121"/>
      <c r="S89" s="121">
        <f t="shared" si="85"/>
        <v>8</v>
      </c>
      <c r="T89" s="11"/>
      <c r="U89" s="11"/>
      <c r="W89" s="20">
        <v>4</v>
      </c>
    </row>
    <row r="90" spans="2:23">
      <c r="B90" s="152">
        <v>2</v>
      </c>
      <c r="C90" s="149" t="s">
        <v>1268</v>
      </c>
      <c r="D90" s="149" t="s">
        <v>369</v>
      </c>
      <c r="E90" s="149"/>
      <c r="F90" s="149" t="s">
        <v>1889</v>
      </c>
      <c r="G90" s="149" t="s">
        <v>291</v>
      </c>
      <c r="H90" s="149"/>
      <c r="I90" s="149" t="s">
        <v>1889</v>
      </c>
      <c r="J90" s="15" t="s">
        <v>20</v>
      </c>
      <c r="K90" s="109"/>
      <c r="L90" s="121"/>
      <c r="M90" s="121"/>
      <c r="N90" s="121">
        <f t="shared" si="84"/>
        <v>8</v>
      </c>
      <c r="O90" s="121"/>
      <c r="P90" s="121"/>
      <c r="Q90" s="121"/>
      <c r="R90" s="121"/>
      <c r="S90" s="121">
        <f t="shared" si="85"/>
        <v>8</v>
      </c>
      <c r="T90" s="11"/>
      <c r="U90" s="11"/>
      <c r="W90" s="20">
        <v>4</v>
      </c>
    </row>
    <row r="91" spans="2:23">
      <c r="B91" s="152">
        <v>2</v>
      </c>
      <c r="C91" s="149" t="s">
        <v>1269</v>
      </c>
      <c r="D91" s="149" t="s">
        <v>369</v>
      </c>
      <c r="E91" s="149"/>
      <c r="F91" s="149" t="s">
        <v>1889</v>
      </c>
      <c r="G91" s="149" t="s">
        <v>295</v>
      </c>
      <c r="H91" s="149"/>
      <c r="I91" s="149" t="s">
        <v>1889</v>
      </c>
      <c r="J91" s="15" t="s">
        <v>20</v>
      </c>
      <c r="K91" s="109"/>
      <c r="L91" s="121"/>
      <c r="M91" s="121"/>
      <c r="N91" s="121">
        <f t="shared" si="84"/>
        <v>8</v>
      </c>
      <c r="O91" s="121"/>
      <c r="P91" s="121"/>
      <c r="Q91" s="121"/>
      <c r="R91" s="121"/>
      <c r="S91" s="121">
        <f t="shared" si="85"/>
        <v>8</v>
      </c>
      <c r="T91" s="11"/>
      <c r="U91" s="11"/>
      <c r="W91" s="20">
        <v>4</v>
      </c>
    </row>
    <row r="92" spans="2:23">
      <c r="B92" s="152">
        <v>2</v>
      </c>
      <c r="C92" s="149" t="s">
        <v>1270</v>
      </c>
      <c r="D92" s="149" t="s">
        <v>372</v>
      </c>
      <c r="E92" s="149"/>
      <c r="F92" s="149" t="s">
        <v>1889</v>
      </c>
      <c r="G92" s="149" t="s">
        <v>300</v>
      </c>
      <c r="H92" s="149"/>
      <c r="I92" s="149" t="s">
        <v>1889</v>
      </c>
      <c r="J92" s="15" t="s">
        <v>20</v>
      </c>
      <c r="K92" s="109"/>
      <c r="L92" s="121"/>
      <c r="M92" s="121"/>
      <c r="N92" s="121">
        <f t="shared" si="84"/>
        <v>8</v>
      </c>
      <c r="O92" s="121"/>
      <c r="P92" s="121"/>
      <c r="Q92" s="121"/>
      <c r="R92" s="121"/>
      <c r="S92" s="121">
        <f t="shared" si="85"/>
        <v>8</v>
      </c>
      <c r="T92" s="11"/>
      <c r="U92" s="11"/>
      <c r="W92" s="20">
        <v>4</v>
      </c>
    </row>
    <row r="93" spans="2:23">
      <c r="B93" s="152">
        <v>2</v>
      </c>
      <c r="C93" s="149" t="s">
        <v>1271</v>
      </c>
      <c r="D93" s="149" t="s">
        <v>372</v>
      </c>
      <c r="E93" s="149"/>
      <c r="F93" s="149" t="s">
        <v>1889</v>
      </c>
      <c r="G93" s="149" t="s">
        <v>306</v>
      </c>
      <c r="H93" s="149"/>
      <c r="I93" s="149" t="s">
        <v>1889</v>
      </c>
      <c r="J93" s="15" t="s">
        <v>20</v>
      </c>
      <c r="K93" s="109"/>
      <c r="L93" s="121"/>
      <c r="M93" s="121"/>
      <c r="N93" s="121">
        <f t="shared" si="84"/>
        <v>8</v>
      </c>
      <c r="O93" s="121"/>
      <c r="P93" s="121"/>
      <c r="Q93" s="121"/>
      <c r="R93" s="121"/>
      <c r="S93" s="121">
        <f t="shared" si="85"/>
        <v>8</v>
      </c>
      <c r="T93" s="11"/>
      <c r="U93" s="11"/>
      <c r="W93" s="20">
        <v>4</v>
      </c>
    </row>
    <row r="94" spans="2:23">
      <c r="B94" s="152">
        <v>3</v>
      </c>
      <c r="C94" s="149" t="s">
        <v>1710</v>
      </c>
      <c r="D94" s="149" t="s">
        <v>372</v>
      </c>
      <c r="E94" s="149"/>
      <c r="F94" s="149" t="s">
        <v>1889</v>
      </c>
      <c r="G94" s="149" t="s">
        <v>310</v>
      </c>
      <c r="H94" s="149"/>
      <c r="I94" s="149" t="s">
        <v>1889</v>
      </c>
      <c r="J94" s="15" t="s">
        <v>20</v>
      </c>
      <c r="K94" s="109"/>
      <c r="L94" s="121"/>
      <c r="M94" s="121"/>
      <c r="N94" s="121">
        <f t="shared" si="84"/>
        <v>12</v>
      </c>
      <c r="O94" s="121"/>
      <c r="P94" s="121"/>
      <c r="Q94" s="121"/>
      <c r="R94" s="121"/>
      <c r="S94" s="121">
        <f t="shared" si="85"/>
        <v>12</v>
      </c>
      <c r="T94" s="11"/>
      <c r="U94" s="11"/>
      <c r="W94" s="20">
        <v>4</v>
      </c>
    </row>
    <row r="95" spans="2:23">
      <c r="B95" s="152">
        <v>2</v>
      </c>
      <c r="C95" s="149" t="s">
        <v>1709</v>
      </c>
      <c r="D95" s="149" t="s">
        <v>375</v>
      </c>
      <c r="E95" s="149"/>
      <c r="F95" s="149" t="s">
        <v>1889</v>
      </c>
      <c r="G95" s="149" t="s">
        <v>317</v>
      </c>
      <c r="H95" s="149"/>
      <c r="I95" s="149" t="s">
        <v>1889</v>
      </c>
      <c r="J95" s="15" t="s">
        <v>20</v>
      </c>
      <c r="K95" s="109"/>
      <c r="L95" s="121"/>
      <c r="M95" s="121"/>
      <c r="N95" s="121">
        <f t="shared" si="84"/>
        <v>8</v>
      </c>
      <c r="O95" s="121"/>
      <c r="P95" s="121"/>
      <c r="Q95" s="121"/>
      <c r="R95" s="121"/>
      <c r="S95" s="121">
        <f t="shared" si="85"/>
        <v>8</v>
      </c>
      <c r="T95" s="11"/>
      <c r="U95" s="11"/>
      <c r="W95" s="20">
        <v>4</v>
      </c>
    </row>
    <row r="96" spans="2:23">
      <c r="B96" s="152">
        <v>2</v>
      </c>
      <c r="C96" s="149" t="s">
        <v>1272</v>
      </c>
      <c r="D96" s="149" t="s">
        <v>378</v>
      </c>
      <c r="E96" s="149"/>
      <c r="F96" s="149" t="s">
        <v>1902</v>
      </c>
      <c r="G96" s="149" t="s">
        <v>322</v>
      </c>
      <c r="H96" s="149"/>
      <c r="I96" s="149" t="s">
        <v>1902</v>
      </c>
      <c r="J96" s="15" t="s">
        <v>20</v>
      </c>
      <c r="K96" s="109"/>
      <c r="L96" s="121"/>
      <c r="M96" s="121"/>
      <c r="N96" s="121">
        <f t="shared" si="84"/>
        <v>8</v>
      </c>
      <c r="O96" s="121"/>
      <c r="P96" s="121"/>
      <c r="Q96" s="121"/>
      <c r="R96" s="121"/>
      <c r="S96" s="121">
        <f t="shared" si="85"/>
        <v>8</v>
      </c>
      <c r="T96" s="11"/>
      <c r="U96" s="11"/>
      <c r="W96" s="20">
        <v>4</v>
      </c>
    </row>
    <row r="97" spans="2:23">
      <c r="B97" s="152">
        <v>2</v>
      </c>
      <c r="C97" s="149" t="s">
        <v>1273</v>
      </c>
      <c r="D97" s="149" t="s">
        <v>378</v>
      </c>
      <c r="E97" s="149"/>
      <c r="F97" s="149" t="s">
        <v>1902</v>
      </c>
      <c r="G97" s="149" t="s">
        <v>327</v>
      </c>
      <c r="H97" s="149"/>
      <c r="I97" s="149" t="s">
        <v>1902</v>
      </c>
      <c r="J97" s="15" t="s">
        <v>20</v>
      </c>
      <c r="K97" s="109"/>
      <c r="L97" s="121"/>
      <c r="M97" s="121"/>
      <c r="N97" s="121">
        <f t="shared" si="84"/>
        <v>8</v>
      </c>
      <c r="O97" s="121"/>
      <c r="P97" s="121"/>
      <c r="Q97" s="121"/>
      <c r="R97" s="121"/>
      <c r="S97" s="121">
        <f t="shared" si="85"/>
        <v>8</v>
      </c>
      <c r="T97" s="11"/>
      <c r="U97" s="11"/>
      <c r="W97" s="20">
        <v>4</v>
      </c>
    </row>
    <row r="98" spans="2:23">
      <c r="B98" s="152">
        <v>2</v>
      </c>
      <c r="C98" s="149" t="s">
        <v>1274</v>
      </c>
      <c r="D98" s="149" t="s">
        <v>378</v>
      </c>
      <c r="E98" s="149"/>
      <c r="F98" s="149" t="s">
        <v>1902</v>
      </c>
      <c r="G98" s="149" t="s">
        <v>331</v>
      </c>
      <c r="H98" s="149"/>
      <c r="I98" s="149" t="s">
        <v>1902</v>
      </c>
      <c r="J98" s="15" t="s">
        <v>20</v>
      </c>
      <c r="K98" s="109"/>
      <c r="L98" s="121"/>
      <c r="M98" s="121"/>
      <c r="N98" s="121">
        <f t="shared" si="84"/>
        <v>8</v>
      </c>
      <c r="O98" s="121"/>
      <c r="P98" s="121"/>
      <c r="Q98" s="121"/>
      <c r="R98" s="121"/>
      <c r="S98" s="121">
        <f t="shared" si="85"/>
        <v>8</v>
      </c>
      <c r="T98" s="11"/>
      <c r="U98" s="11"/>
      <c r="W98" s="20">
        <v>4</v>
      </c>
    </row>
    <row r="99" spans="2:23">
      <c r="B99" s="152">
        <v>1</v>
      </c>
      <c r="C99" s="149" t="s">
        <v>1081</v>
      </c>
      <c r="D99" s="149" t="s">
        <v>1712</v>
      </c>
      <c r="E99" s="149"/>
      <c r="F99" s="149" t="s">
        <v>1902</v>
      </c>
      <c r="G99" s="149" t="s">
        <v>336</v>
      </c>
      <c r="H99" s="149"/>
      <c r="I99" s="149" t="s">
        <v>1902</v>
      </c>
      <c r="J99" s="15" t="s">
        <v>20</v>
      </c>
      <c r="K99" s="109"/>
      <c r="L99" s="121"/>
      <c r="M99" s="121"/>
      <c r="N99" s="121">
        <f t="shared" si="84"/>
        <v>4</v>
      </c>
      <c r="O99" s="121"/>
      <c r="P99" s="121"/>
      <c r="Q99" s="121"/>
      <c r="R99" s="121"/>
      <c r="S99" s="121">
        <f t="shared" si="85"/>
        <v>4</v>
      </c>
      <c r="T99" s="11"/>
      <c r="U99" s="11"/>
      <c r="W99" s="20">
        <v>4</v>
      </c>
    </row>
    <row r="100" spans="2:23">
      <c r="B100" s="152">
        <v>3</v>
      </c>
      <c r="C100" s="149" t="s">
        <v>1713</v>
      </c>
      <c r="D100" s="149" t="s">
        <v>1712</v>
      </c>
      <c r="E100" s="149"/>
      <c r="F100" s="149" t="s">
        <v>1902</v>
      </c>
      <c r="G100" s="149" t="s">
        <v>339</v>
      </c>
      <c r="H100" s="149"/>
      <c r="I100" s="149" t="s">
        <v>1902</v>
      </c>
      <c r="J100" s="15" t="s">
        <v>20</v>
      </c>
      <c r="K100" s="109"/>
      <c r="L100" s="121"/>
      <c r="M100" s="121"/>
      <c r="N100" s="121">
        <f t="shared" si="84"/>
        <v>12</v>
      </c>
      <c r="O100" s="121"/>
      <c r="P100" s="121"/>
      <c r="Q100" s="121"/>
      <c r="R100" s="121"/>
      <c r="S100" s="121">
        <f t="shared" si="85"/>
        <v>12</v>
      </c>
      <c r="T100" s="11"/>
      <c r="U100" s="11"/>
      <c r="W100" s="20">
        <v>4</v>
      </c>
    </row>
    <row r="101" spans="2:23">
      <c r="B101" s="152">
        <v>3</v>
      </c>
      <c r="C101" s="149" t="s">
        <v>1275</v>
      </c>
      <c r="D101" s="149" t="s">
        <v>1712</v>
      </c>
      <c r="E101" s="149"/>
      <c r="F101" s="149" t="s">
        <v>1902</v>
      </c>
      <c r="G101" s="149" t="s">
        <v>347</v>
      </c>
      <c r="H101" s="149"/>
      <c r="I101" s="149" t="s">
        <v>1902</v>
      </c>
      <c r="J101" s="15" t="s">
        <v>20</v>
      </c>
      <c r="K101" s="109"/>
      <c r="L101" s="121"/>
      <c r="M101" s="121"/>
      <c r="N101" s="121">
        <f t="shared" si="84"/>
        <v>12</v>
      </c>
      <c r="O101" s="121"/>
      <c r="P101" s="121"/>
      <c r="Q101" s="121"/>
      <c r="R101" s="121"/>
      <c r="S101" s="121">
        <f t="shared" si="85"/>
        <v>12</v>
      </c>
      <c r="T101" s="11"/>
      <c r="U101" s="11"/>
      <c r="W101" s="20">
        <v>4</v>
      </c>
    </row>
    <row r="102" spans="2:23">
      <c r="B102" s="152">
        <v>2</v>
      </c>
      <c r="C102" s="149" t="s">
        <v>1276</v>
      </c>
      <c r="D102" s="149" t="s">
        <v>382</v>
      </c>
      <c r="E102" s="149"/>
      <c r="F102" s="149" t="s">
        <v>1902</v>
      </c>
      <c r="G102" s="149" t="s">
        <v>354</v>
      </c>
      <c r="H102" s="149"/>
      <c r="I102" s="149" t="s">
        <v>1902</v>
      </c>
      <c r="J102" s="15" t="s">
        <v>20</v>
      </c>
      <c r="K102" s="109"/>
      <c r="L102" s="121"/>
      <c r="M102" s="121"/>
      <c r="N102" s="121">
        <f t="shared" si="84"/>
        <v>8</v>
      </c>
      <c r="O102" s="121"/>
      <c r="P102" s="121"/>
      <c r="Q102" s="121"/>
      <c r="R102" s="121"/>
      <c r="S102" s="121">
        <f t="shared" si="85"/>
        <v>8</v>
      </c>
      <c r="T102" s="11"/>
      <c r="U102" s="11"/>
      <c r="W102" s="20">
        <v>4</v>
      </c>
    </row>
    <row r="103" spans="2:23">
      <c r="B103" s="152">
        <v>2</v>
      </c>
      <c r="C103" s="149" t="s">
        <v>1277</v>
      </c>
      <c r="D103" s="149" t="s">
        <v>382</v>
      </c>
      <c r="E103" s="149"/>
      <c r="F103" s="149" t="s">
        <v>1902</v>
      </c>
      <c r="G103" s="149" t="s">
        <v>359</v>
      </c>
      <c r="H103" s="149"/>
      <c r="I103" s="149" t="s">
        <v>1902</v>
      </c>
      <c r="J103" s="15" t="s">
        <v>20</v>
      </c>
      <c r="K103" s="109"/>
      <c r="L103" s="121"/>
      <c r="M103" s="121"/>
      <c r="N103" s="121">
        <f t="shared" si="84"/>
        <v>8</v>
      </c>
      <c r="O103" s="121"/>
      <c r="P103" s="121"/>
      <c r="Q103" s="121"/>
      <c r="R103" s="121"/>
      <c r="S103" s="121">
        <f t="shared" si="85"/>
        <v>8</v>
      </c>
      <c r="T103" s="11"/>
      <c r="U103" s="11"/>
      <c r="W103" s="20">
        <v>4</v>
      </c>
    </row>
    <row r="104" spans="2:23">
      <c r="B104" s="152">
        <v>3</v>
      </c>
      <c r="C104" s="152" t="s">
        <v>1811</v>
      </c>
      <c r="D104" s="152" t="s">
        <v>1810</v>
      </c>
      <c r="E104" s="157"/>
      <c r="F104" s="152" t="s">
        <v>1909</v>
      </c>
      <c r="G104" s="157" t="s">
        <v>1802</v>
      </c>
      <c r="H104" s="152"/>
      <c r="I104" s="152" t="s">
        <v>1909</v>
      </c>
      <c r="J104" s="15" t="s">
        <v>20</v>
      </c>
      <c r="K104" s="109"/>
      <c r="L104" s="121"/>
      <c r="M104" s="121"/>
      <c r="N104" s="121">
        <f t="shared" si="84"/>
        <v>12</v>
      </c>
      <c r="O104" s="121"/>
      <c r="P104" s="121"/>
      <c r="Q104" s="121"/>
      <c r="R104" s="121"/>
      <c r="S104" s="121">
        <f t="shared" si="85"/>
        <v>12</v>
      </c>
      <c r="T104" s="11"/>
      <c r="U104" s="11"/>
      <c r="W104" s="20">
        <v>4</v>
      </c>
    </row>
    <row r="105" spans="2:23">
      <c r="J105" s="18" t="s">
        <v>1113</v>
      </c>
      <c r="K105" s="47">
        <f>SUMIF($J$6:$J$104,$J$105,K6:K104)</f>
        <v>188</v>
      </c>
      <c r="L105" s="47">
        <f>SUMIF($J$6:$J$104,$J$105,L6:L104)</f>
        <v>711</v>
      </c>
      <c r="M105" s="47">
        <f>SUMIF($J$6:$J$104,$J$105,M6:M104)</f>
        <v>3692</v>
      </c>
      <c r="N105" s="47">
        <f>SUMIF($J$6:$J$104,$J$105,N6:N104)</f>
        <v>784</v>
      </c>
      <c r="O105" s="47">
        <f>SUMIF($J$6:$J$103,$J$105,O6:O103)</f>
        <v>0</v>
      </c>
      <c r="P105" s="47">
        <f>SUMIF($J$6:$J$103,$J$105,P6:P103)</f>
        <v>0</v>
      </c>
      <c r="Q105" s="47">
        <f>SUMIF($J$6:$J$103,$J$105,Q6:Q103)</f>
        <v>0</v>
      </c>
      <c r="R105" s="47">
        <f>SUMIF($J$6:$J$103,$J$105,R6:R103)</f>
        <v>0</v>
      </c>
      <c r="S105" s="47">
        <f>SUMIF($J$6:$J$104,$J$105,S6:S104)</f>
        <v>5375</v>
      </c>
      <c r="T105" s="48"/>
      <c r="U105" s="47"/>
      <c r="V105" s="19"/>
    </row>
    <row r="106" spans="2:23">
      <c r="J106" s="18" t="s">
        <v>20</v>
      </c>
      <c r="K106" s="47">
        <f t="shared" ref="K106:S106" si="88">SUMIF($J$6:$J$104,$J$106,K6:K104)</f>
        <v>52</v>
      </c>
      <c r="L106" s="47">
        <f t="shared" si="88"/>
        <v>161</v>
      </c>
      <c r="M106" s="47">
        <f t="shared" si="88"/>
        <v>504</v>
      </c>
      <c r="N106" s="47">
        <f t="shared" si="88"/>
        <v>333</v>
      </c>
      <c r="O106" s="47">
        <f t="shared" si="88"/>
        <v>0</v>
      </c>
      <c r="P106" s="47">
        <f t="shared" si="88"/>
        <v>0</v>
      </c>
      <c r="Q106" s="47">
        <f t="shared" si="88"/>
        <v>0</v>
      </c>
      <c r="R106" s="47">
        <f t="shared" si="88"/>
        <v>0</v>
      </c>
      <c r="S106" s="47">
        <f t="shared" si="88"/>
        <v>1050</v>
      </c>
      <c r="T106" s="48"/>
      <c r="U106" s="47"/>
      <c r="V106" s="19"/>
    </row>
    <row r="107" spans="2:23">
      <c r="J107" s="18" t="s">
        <v>1080</v>
      </c>
      <c r="K107" s="47">
        <f t="shared" ref="K107:S107" si="89">SUMIF($J$6:$J$104,$J$107,K6:K104)</f>
        <v>15</v>
      </c>
      <c r="L107" s="47">
        <f t="shared" si="89"/>
        <v>96</v>
      </c>
      <c r="M107" s="47">
        <f t="shared" si="89"/>
        <v>845</v>
      </c>
      <c r="N107" s="47">
        <f t="shared" si="89"/>
        <v>104</v>
      </c>
      <c r="O107" s="47">
        <f t="shared" si="89"/>
        <v>0</v>
      </c>
      <c r="P107" s="47">
        <f t="shared" si="89"/>
        <v>0</v>
      </c>
      <c r="Q107" s="47">
        <f t="shared" si="89"/>
        <v>0</v>
      </c>
      <c r="R107" s="47">
        <f t="shared" si="89"/>
        <v>0</v>
      </c>
      <c r="S107" s="47">
        <f t="shared" si="89"/>
        <v>1060</v>
      </c>
      <c r="T107" s="48"/>
      <c r="U107" s="11"/>
    </row>
    <row r="108" spans="2:23">
      <c r="J108" s="15" t="s">
        <v>1595</v>
      </c>
      <c r="K108" s="47">
        <f t="shared" ref="K108:S108" si="90">SUMIF($J$6:$J$104,$J$108,K6:K104)</f>
        <v>0</v>
      </c>
      <c r="L108" s="47">
        <f t="shared" si="90"/>
        <v>0</v>
      </c>
      <c r="M108" s="47">
        <f t="shared" si="90"/>
        <v>0</v>
      </c>
      <c r="N108" s="47">
        <f t="shared" si="90"/>
        <v>35</v>
      </c>
      <c r="O108" s="47">
        <f t="shared" si="90"/>
        <v>0</v>
      </c>
      <c r="P108" s="47">
        <f t="shared" si="90"/>
        <v>0</v>
      </c>
      <c r="Q108" s="47">
        <f t="shared" si="90"/>
        <v>0</v>
      </c>
      <c r="R108" s="47">
        <f t="shared" si="90"/>
        <v>0</v>
      </c>
      <c r="S108" s="47">
        <f t="shared" si="90"/>
        <v>35</v>
      </c>
      <c r="T108" s="48"/>
      <c r="U108" s="11"/>
    </row>
    <row r="109" spans="2:23">
      <c r="J109" s="15"/>
      <c r="K109" s="119"/>
      <c r="L109" s="16">
        <f>SUM(L106:L108)</f>
        <v>257</v>
      </c>
      <c r="M109" s="22"/>
      <c r="N109" s="22"/>
      <c r="O109" s="22"/>
      <c r="P109" s="22"/>
      <c r="Q109" s="22"/>
      <c r="R109" s="22"/>
      <c r="S109" s="22"/>
    </row>
    <row r="110" spans="2:23">
      <c r="J110" s="15"/>
      <c r="K110" s="119"/>
      <c r="L110" s="22"/>
      <c r="M110" s="22"/>
      <c r="N110" s="22"/>
      <c r="O110" s="22"/>
      <c r="P110" s="22"/>
      <c r="Q110" s="22"/>
      <c r="R110" s="22"/>
      <c r="S110" s="22"/>
    </row>
    <row r="111" spans="2:23">
      <c r="J111" s="15"/>
      <c r="K111" s="119"/>
      <c r="L111" s="22"/>
      <c r="M111" s="22"/>
      <c r="N111" s="22"/>
      <c r="O111" s="22"/>
      <c r="P111" s="22"/>
      <c r="Q111" s="22"/>
      <c r="R111" s="22"/>
      <c r="S111" s="22"/>
    </row>
    <row r="112" spans="2:23">
      <c r="J112" s="15"/>
      <c r="K112" s="120"/>
      <c r="L112" s="22"/>
      <c r="M112" s="22"/>
      <c r="N112" s="22"/>
      <c r="O112" s="22"/>
      <c r="P112" s="22"/>
      <c r="Q112" s="22"/>
      <c r="R112" s="22"/>
      <c r="S112" s="22"/>
    </row>
    <row r="113" spans="1:23">
      <c r="J113" s="15"/>
      <c r="K113" s="120"/>
      <c r="L113" s="22"/>
      <c r="M113" s="22"/>
      <c r="N113" s="22"/>
      <c r="O113" s="22"/>
      <c r="P113" s="22"/>
      <c r="Q113" s="22"/>
      <c r="R113" s="22"/>
      <c r="S113" s="22"/>
    </row>
    <row r="114" spans="1:23">
      <c r="J114" s="15"/>
      <c r="K114" s="120"/>
      <c r="L114" s="22"/>
      <c r="M114" s="22"/>
      <c r="N114" s="22"/>
      <c r="O114" s="22"/>
      <c r="P114" s="22"/>
      <c r="Q114" s="22"/>
      <c r="R114" s="22"/>
      <c r="S114" s="22"/>
    </row>
    <row r="115" spans="1:23">
      <c r="J115" s="22"/>
      <c r="K115" s="22"/>
      <c r="L115" s="22"/>
      <c r="M115" s="22"/>
      <c r="N115" s="22"/>
      <c r="O115" s="22"/>
      <c r="P115" s="22"/>
      <c r="Q115" s="22"/>
      <c r="R115" s="22"/>
      <c r="S115" s="22"/>
    </row>
    <row r="116" spans="1:23">
      <c r="B116">
        <f>SUM(B6:B106)</f>
        <v>187</v>
      </c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</row>
    <row r="117" spans="1:23"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</row>
    <row r="118" spans="1:23">
      <c r="A118" t="s">
        <v>1109</v>
      </c>
      <c r="B118">
        <f>B116*2+SUM(B6:B69)</f>
        <v>495</v>
      </c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</row>
    <row r="119" spans="1:23">
      <c r="A119" t="s">
        <v>1110</v>
      </c>
      <c r="B119">
        <f>(SUM(B6,B8,B10,B12,B14,B16,B18,B20,B22,B24,B26,B28,B30,B32,B34,B36,B38,B40,B42,B44,B46,B48,B50,B52,B54,B56,B58,B60,B62,B64,B66,B68,B78,B79))*2</f>
        <v>198</v>
      </c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</row>
    <row r="120" spans="1:23" ht="60">
      <c r="A120" s="132" t="s">
        <v>1794</v>
      </c>
      <c r="B120">
        <f>(SUM(B6,B8,B10,B12,B14,B16,B18,B20,B22,B24,B26,B28,B30,B32,B34,B36,B38,B40,B42,B44,B46,B48,B50,B52,B54,B56,B58,B60,B62,B64,B66,B68,B70,B72,B74,B76:B77)*4)+(SUM(B7,B9,B11,B13,B15,B17,B19,B21,B23,B25,B27,B29,B31,B33,B35,B37,B39,B41,B43,B45,B47,B49,B51,B53,B55,B57,B59,B61,B63,B65,B67,B69,B71,B73,B75))+(SUM(B63:B64))+(SUM(B68:B104)*2)</f>
        <v>571</v>
      </c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</row>
    <row r="121" spans="1:23" ht="120">
      <c r="A121" s="132" t="s">
        <v>2125</v>
      </c>
      <c r="B121" s="184">
        <f>(SUM(B105:B105))*2</f>
        <v>0</v>
      </c>
      <c r="G121" s="64"/>
      <c r="L121"/>
      <c r="M121"/>
      <c r="W121"/>
    </row>
    <row r="122" spans="1:23"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</row>
    <row r="123" spans="1:23"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</row>
    <row r="124" spans="1:23"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</row>
    <row r="125" spans="1:23"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</row>
    <row r="126" spans="1:23"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</row>
    <row r="127" spans="1:23"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</row>
    <row r="128" spans="1:23"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</row>
    <row r="129" spans="12:23"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</row>
    <row r="130" spans="12:23"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</row>
    <row r="131" spans="12:23"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</row>
    <row r="132" spans="12:23"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</row>
    <row r="133" spans="12:23"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</row>
    <row r="134" spans="12:23"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</row>
    <row r="135" spans="12:23"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</row>
    <row r="136" spans="12:23"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</row>
    <row r="137" spans="12:23"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</row>
    <row r="138" spans="12:23"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</row>
    <row r="139" spans="12:23"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</row>
    <row r="140" spans="12:23"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</row>
    <row r="141" spans="12:23"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</row>
    <row r="142" spans="12:23"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</row>
    <row r="143" spans="12:23"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</row>
    <row r="144" spans="12:23"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</row>
    <row r="145" spans="12:23"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</row>
    <row r="146" spans="12:23"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</row>
    <row r="147" spans="12:23"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</row>
    <row r="148" spans="12:23"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</row>
    <row r="149" spans="12:23"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</row>
    <row r="150" spans="12:23"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</row>
    <row r="151" spans="12:23"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</row>
    <row r="152" spans="12:23"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</row>
    <row r="153" spans="12:23"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</row>
    <row r="154" spans="12:23"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</row>
    <row r="155" spans="12:23"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</row>
    <row r="156" spans="12:23"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</row>
    <row r="157" spans="12:23"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</row>
    <row r="158" spans="12:23"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</row>
    <row r="159" spans="12:23"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</row>
    <row r="160" spans="12:23"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</row>
    <row r="161" spans="12:23"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</row>
    <row r="162" spans="12:23"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</row>
    <row r="163" spans="12:23"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</row>
    <row r="164" spans="12:23"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</row>
    <row r="165" spans="12:23"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</row>
    <row r="166" spans="12:23"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</row>
    <row r="167" spans="12:23"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</row>
    <row r="168" spans="12:23"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</row>
    <row r="169" spans="12:23"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</row>
    <row r="170" spans="12:23"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</row>
    <row r="171" spans="12:23"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</row>
    <row r="172" spans="12:23"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</row>
    <row r="173" spans="12:23"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</row>
    <row r="174" spans="12:23"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</row>
    <row r="175" spans="12:23"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</row>
    <row r="176" spans="12:23"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</row>
    <row r="177" spans="12:23"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</row>
    <row r="178" spans="12:23"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</row>
    <row r="179" spans="12:23"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</row>
    <row r="180" spans="12:23"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</row>
    <row r="181" spans="12:23"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</row>
    <row r="182" spans="12:23"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</row>
    <row r="183" spans="12:23"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</row>
    <row r="184" spans="12:23"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</row>
    <row r="185" spans="12:23"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</row>
    <row r="186" spans="12:23"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</row>
    <row r="187" spans="12:23"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</row>
    <row r="188" spans="12:23"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</row>
    <row r="189" spans="12:23"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</row>
    <row r="190" spans="12:23"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</row>
    <row r="191" spans="12:23"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</row>
    <row r="192" spans="12:23"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</row>
  </sheetData>
  <mergeCells count="19">
    <mergeCell ref="L3:L4"/>
    <mergeCell ref="M3:M4"/>
    <mergeCell ref="D1:F2"/>
    <mergeCell ref="G1:I2"/>
    <mergeCell ref="J1:J4"/>
    <mergeCell ref="K1:R2"/>
    <mergeCell ref="S1:S4"/>
    <mergeCell ref="D3:D4"/>
    <mergeCell ref="E3:E4"/>
    <mergeCell ref="F3:F4"/>
    <mergeCell ref="G3:G4"/>
    <mergeCell ref="H3:H4"/>
    <mergeCell ref="P3:P4"/>
    <mergeCell ref="Q3:Q4"/>
    <mergeCell ref="R3:R4"/>
    <mergeCell ref="N3:N4"/>
    <mergeCell ref="O3:O4"/>
    <mergeCell ref="I3:I4"/>
    <mergeCell ref="K3:K4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>
  <dimension ref="A1:Q38"/>
  <sheetViews>
    <sheetView topLeftCell="A5" zoomScale="70" zoomScaleNormal="70" workbookViewId="0">
      <selection activeCell="A38" sqref="A38:F38"/>
    </sheetView>
  </sheetViews>
  <sheetFormatPr defaultRowHeight="15"/>
  <cols>
    <col min="1" max="1" width="5" style="41" bestFit="1" customWidth="1"/>
    <col min="2" max="2" width="49.7109375" style="41" customWidth="1"/>
    <col min="3" max="3" width="35" style="234" customWidth="1"/>
    <col min="4" max="5" width="8.28515625" style="41" customWidth="1"/>
    <col min="6" max="12" width="9.140625" style="41"/>
    <col min="13" max="13" width="25" style="41" customWidth="1"/>
    <col min="14" max="16384" width="9.140625" style="41"/>
  </cols>
  <sheetData>
    <row r="1" spans="1:17">
      <c r="A1" s="70"/>
      <c r="B1" s="70"/>
      <c r="C1" s="149"/>
      <c r="D1" s="70"/>
      <c r="E1" s="70"/>
    </row>
    <row r="2" spans="1:17" ht="28.5">
      <c r="A2" s="71" t="s">
        <v>1548</v>
      </c>
      <c r="B2" s="72" t="s">
        <v>1549</v>
      </c>
      <c r="C2" s="235" t="s">
        <v>2464</v>
      </c>
      <c r="D2" s="71" t="s">
        <v>1550</v>
      </c>
      <c r="E2" s="71">
        <v>2</v>
      </c>
      <c r="G2" s="179" t="s">
        <v>2118</v>
      </c>
      <c r="H2" s="179" t="s">
        <v>2119</v>
      </c>
      <c r="I2" s="179" t="s">
        <v>2120</v>
      </c>
      <c r="J2" s="180" t="s">
        <v>2121</v>
      </c>
      <c r="K2" s="180" t="s">
        <v>2122</v>
      </c>
    </row>
    <row r="3" spans="1:17" ht="28.5">
      <c r="A3" s="71" t="s">
        <v>1551</v>
      </c>
      <c r="B3" s="72" t="s">
        <v>1564</v>
      </c>
      <c r="C3" s="235" t="s">
        <v>2464</v>
      </c>
      <c r="D3" s="71" t="s">
        <v>1550</v>
      </c>
      <c r="E3" s="73">
        <f>G5</f>
        <v>6</v>
      </c>
      <c r="G3" s="179">
        <v>6</v>
      </c>
      <c r="H3" s="179">
        <v>6</v>
      </c>
      <c r="I3" s="180">
        <v>4</v>
      </c>
      <c r="J3" s="180">
        <v>4</v>
      </c>
      <c r="K3" s="180">
        <v>2</v>
      </c>
    </row>
    <row r="4" spans="1:17" ht="28.5">
      <c r="A4" s="71" t="s">
        <v>1552</v>
      </c>
      <c r="B4" s="72" t="s">
        <v>1786</v>
      </c>
      <c r="C4" s="235" t="s">
        <v>2465</v>
      </c>
      <c r="D4" s="71" t="s">
        <v>1550</v>
      </c>
      <c r="E4" s="73">
        <f>H5</f>
        <v>6</v>
      </c>
      <c r="G4" s="179"/>
      <c r="H4" s="179"/>
      <c r="I4" s="180"/>
      <c r="J4" s="180"/>
      <c r="K4" s="180"/>
    </row>
    <row r="5" spans="1:17" ht="28.5">
      <c r="A5" s="71" t="s">
        <v>1553</v>
      </c>
      <c r="B5" s="72" t="s">
        <v>1565</v>
      </c>
      <c r="C5" s="235" t="s">
        <v>1558</v>
      </c>
      <c r="D5" s="71" t="s">
        <v>1550</v>
      </c>
      <c r="E5" s="73">
        <f>I5</f>
        <v>4</v>
      </c>
      <c r="G5" s="181">
        <f>SUM(G3:G4)</f>
        <v>6</v>
      </c>
      <c r="H5" s="181">
        <f t="shared" ref="H5:K5" si="0">SUM(H3:H4)</f>
        <v>6</v>
      </c>
      <c r="I5" s="181">
        <f t="shared" si="0"/>
        <v>4</v>
      </c>
      <c r="J5" s="181">
        <f t="shared" si="0"/>
        <v>4</v>
      </c>
      <c r="K5" s="181">
        <f t="shared" si="0"/>
        <v>2</v>
      </c>
      <c r="M5" s="70"/>
      <c r="N5" s="2"/>
      <c r="O5" s="85"/>
      <c r="P5" s="88"/>
      <c r="Q5" s="89"/>
    </row>
    <row r="6" spans="1:17" ht="38.25">
      <c r="A6" s="71"/>
      <c r="B6" s="1" t="s">
        <v>2123</v>
      </c>
      <c r="C6" s="246" t="s">
        <v>2124</v>
      </c>
      <c r="D6" s="71" t="s">
        <v>1550</v>
      </c>
      <c r="E6" s="73">
        <f>E2+E3</f>
        <v>8</v>
      </c>
      <c r="G6" s="182"/>
      <c r="H6" s="181"/>
      <c r="I6" s="181"/>
      <c r="J6" s="181"/>
      <c r="K6" s="181"/>
      <c r="M6" s="70"/>
      <c r="N6" s="2" t="s">
        <v>1085</v>
      </c>
      <c r="O6" s="85" t="s">
        <v>11</v>
      </c>
      <c r="P6" s="88" t="s">
        <v>150</v>
      </c>
      <c r="Q6" s="89" t="s">
        <v>1084</v>
      </c>
    </row>
    <row r="7" spans="1:17" ht="28.5">
      <c r="A7" s="71" t="s">
        <v>1554</v>
      </c>
      <c r="B7" s="72" t="s">
        <v>1566</v>
      </c>
      <c r="C7" s="235" t="s">
        <v>1558</v>
      </c>
      <c r="D7" s="71" t="s">
        <v>1550</v>
      </c>
      <c r="E7" s="73">
        <f>J5</f>
        <v>4</v>
      </c>
      <c r="H7" s="68" t="s">
        <v>1561</v>
      </c>
      <c r="I7" s="68" t="s">
        <v>1571</v>
      </c>
      <c r="J7" s="68" t="s">
        <v>1562</v>
      </c>
      <c r="K7" s="68" t="s">
        <v>1563</v>
      </c>
      <c r="M7" s="70" t="str">
        <f>'14'!J38</f>
        <v>BC5E-4-LSHF</v>
      </c>
      <c r="N7" s="70">
        <f>'14'!K38</f>
        <v>48</v>
      </c>
      <c r="O7" s="70">
        <f>'14'!L38</f>
        <v>150</v>
      </c>
      <c r="P7" s="70">
        <f>'14'!M38</f>
        <v>583</v>
      </c>
      <c r="Q7" s="70">
        <f>'14'!N38</f>
        <v>224</v>
      </c>
    </row>
    <row r="8" spans="1:17" ht="28.5">
      <c r="A8" s="71" t="s">
        <v>1555</v>
      </c>
      <c r="B8" s="72" t="s">
        <v>1799</v>
      </c>
      <c r="C8" s="235" t="s">
        <v>1558</v>
      </c>
      <c r="D8" s="71" t="s">
        <v>1550</v>
      </c>
      <c r="E8" s="73">
        <f>K5</f>
        <v>2</v>
      </c>
      <c r="H8" s="68">
        <v>2</v>
      </c>
      <c r="I8" s="68"/>
      <c r="J8" s="68"/>
      <c r="K8" s="68"/>
      <c r="M8" s="70" t="str">
        <f>'14'!J39</f>
        <v>КПСнг(А)-FRHF 1х2х0,75</v>
      </c>
      <c r="N8" s="70">
        <f>'14'!K39</f>
        <v>20</v>
      </c>
      <c r="O8" s="70">
        <f>'14'!L39</f>
        <v>58</v>
      </c>
      <c r="P8" s="70">
        <f>'14'!M39</f>
        <v>213</v>
      </c>
      <c r="Q8" s="70">
        <f>'14'!N39</f>
        <v>109</v>
      </c>
    </row>
    <row r="9" spans="1:17" ht="28.5">
      <c r="A9" s="71" t="s">
        <v>1556</v>
      </c>
      <c r="B9" s="72" t="s">
        <v>1567</v>
      </c>
      <c r="C9" s="235" t="s">
        <v>2464</v>
      </c>
      <c r="D9" s="71" t="s">
        <v>1550</v>
      </c>
      <c r="E9" s="71">
        <v>0</v>
      </c>
      <c r="H9" s="68">
        <v>12</v>
      </c>
      <c r="I9" s="68"/>
      <c r="J9" s="68">
        <v>6</v>
      </c>
      <c r="K9" s="68"/>
      <c r="M9" s="70" t="str">
        <f>'14'!J40</f>
        <v>ТехноКИПнг(А)-FRHF 2×2×0,6</v>
      </c>
      <c r="N9" s="70">
        <f>'14'!K40</f>
        <v>0</v>
      </c>
      <c r="O9" s="70">
        <f>'14'!L40</f>
        <v>0</v>
      </c>
      <c r="P9" s="70">
        <f>'14'!M40</f>
        <v>0</v>
      </c>
      <c r="Q9" s="70">
        <f>'14'!N40</f>
        <v>15</v>
      </c>
    </row>
    <row r="10" spans="1:17" ht="28.5">
      <c r="A10" s="71" t="s">
        <v>1557</v>
      </c>
      <c r="B10" s="72" t="s">
        <v>1568</v>
      </c>
      <c r="C10" s="235" t="s">
        <v>1558</v>
      </c>
      <c r="D10" s="71" t="s">
        <v>1550</v>
      </c>
      <c r="E10" s="73">
        <f>H12</f>
        <v>16</v>
      </c>
      <c r="H10" s="68">
        <v>0</v>
      </c>
      <c r="I10" s="68">
        <v>0</v>
      </c>
      <c r="J10" s="68">
        <v>0</v>
      </c>
      <c r="K10" s="68"/>
      <c r="M10" s="70"/>
      <c r="N10" s="70"/>
      <c r="O10" s="70"/>
      <c r="P10" s="70"/>
      <c r="Q10" s="70"/>
    </row>
    <row r="11" spans="1:17" ht="42.75">
      <c r="A11" s="71" t="s">
        <v>1559</v>
      </c>
      <c r="B11" s="72" t="s">
        <v>1570</v>
      </c>
      <c r="C11" s="235" t="s">
        <v>1558</v>
      </c>
      <c r="D11" s="71" t="s">
        <v>1550</v>
      </c>
      <c r="E11" s="73">
        <f>I12</f>
        <v>0</v>
      </c>
      <c r="H11" s="68">
        <v>2</v>
      </c>
      <c r="I11" s="68"/>
      <c r="J11" s="68"/>
      <c r="K11" s="68"/>
      <c r="M11" s="70"/>
      <c r="N11" s="70"/>
      <c r="O11" s="70"/>
      <c r="P11" s="70"/>
      <c r="Q11" s="70"/>
    </row>
    <row r="12" spans="1:17" ht="28.5">
      <c r="A12" s="71" t="s">
        <v>1560</v>
      </c>
      <c r="B12" s="72" t="s">
        <v>1569</v>
      </c>
      <c r="C12" s="235" t="s">
        <v>1558</v>
      </c>
      <c r="D12" s="71" t="s">
        <v>1550</v>
      </c>
      <c r="E12" s="73">
        <f>J12</f>
        <v>6</v>
      </c>
      <c r="H12" s="87">
        <f>SUM(H8:H11)</f>
        <v>16</v>
      </c>
      <c r="I12" s="69">
        <f>SUM(I8:I11)</f>
        <v>0</v>
      </c>
      <c r="J12" s="69">
        <f t="shared" ref="J12:K12" si="1">SUM(J8:J11)</f>
        <v>6</v>
      </c>
      <c r="K12" s="69">
        <f t="shared" si="1"/>
        <v>0</v>
      </c>
      <c r="M12" s="70"/>
      <c r="N12" s="70"/>
      <c r="O12" s="70"/>
      <c r="P12" s="70"/>
      <c r="Q12" s="70"/>
    </row>
    <row r="13" spans="1:17">
      <c r="A13" s="71"/>
      <c r="B13" s="135" t="s">
        <v>1795</v>
      </c>
      <c r="C13" s="252" t="s">
        <v>1796</v>
      </c>
      <c r="D13" s="134" t="s">
        <v>1550</v>
      </c>
      <c r="E13" s="134">
        <f>H8</f>
        <v>2</v>
      </c>
      <c r="H13" s="136"/>
      <c r="I13" s="136"/>
      <c r="J13" s="136"/>
      <c r="K13" s="136"/>
    </row>
    <row r="14" spans="1:17">
      <c r="A14" s="71"/>
      <c r="B14" s="135" t="s">
        <v>1797</v>
      </c>
      <c r="C14" s="252" t="s">
        <v>1796</v>
      </c>
      <c r="D14" s="134" t="s">
        <v>1550</v>
      </c>
      <c r="E14" s="134">
        <f>SUM(J9:J10)</f>
        <v>6</v>
      </c>
      <c r="H14" s="136"/>
      <c r="I14" s="136"/>
      <c r="J14" s="136"/>
      <c r="K14" s="136"/>
    </row>
    <row r="15" spans="1:17">
      <c r="A15" s="71"/>
      <c r="B15" s="135" t="s">
        <v>1798</v>
      </c>
      <c r="C15" s="252" t="s">
        <v>1796</v>
      </c>
      <c r="D15" s="134" t="s">
        <v>1550</v>
      </c>
      <c r="E15" s="134">
        <f>H11</f>
        <v>2</v>
      </c>
      <c r="H15" s="136"/>
      <c r="I15" s="136"/>
      <c r="J15" s="136"/>
      <c r="K15" s="136"/>
    </row>
    <row r="16" spans="1:17" s="80" customFormat="1" ht="25.5">
      <c r="A16" s="77"/>
      <c r="B16" s="78" t="s">
        <v>1572</v>
      </c>
      <c r="C16" s="257" t="s">
        <v>2434</v>
      </c>
      <c r="D16" s="77"/>
      <c r="E16" s="91">
        <f>N7</f>
        <v>48</v>
      </c>
    </row>
    <row r="17" spans="1:17" s="80" customFormat="1" ht="60">
      <c r="A17" s="77"/>
      <c r="B17" s="77"/>
      <c r="C17" s="257" t="s">
        <v>2435</v>
      </c>
      <c r="D17" s="77"/>
      <c r="E17" s="92">
        <f>O7-E18-E19</f>
        <v>0</v>
      </c>
      <c r="F17" s="77"/>
      <c r="H17" s="360"/>
      <c r="M17" s="93" t="s">
        <v>1590</v>
      </c>
      <c r="N17" s="96" t="s">
        <v>1581</v>
      </c>
      <c r="O17" s="96" t="s">
        <v>1582</v>
      </c>
      <c r="P17" s="96" t="s">
        <v>1583</v>
      </c>
      <c r="Q17" s="96" t="s">
        <v>1584</v>
      </c>
    </row>
    <row r="18" spans="1:17" s="80" customFormat="1" ht="25.5">
      <c r="A18" s="77"/>
      <c r="B18" s="77"/>
      <c r="C18" s="257" t="s">
        <v>2436</v>
      </c>
      <c r="D18" s="77"/>
      <c r="E18" s="103">
        <f>$N$23*$O$23*$P$23+$Q$23*$O$23</f>
        <v>66</v>
      </c>
      <c r="H18" s="360"/>
      <c r="M18" s="93" t="s">
        <v>1589</v>
      </c>
      <c r="N18" s="93">
        <v>5</v>
      </c>
      <c r="O18" s="93">
        <v>14</v>
      </c>
      <c r="P18" s="93">
        <v>1</v>
      </c>
      <c r="Q18" s="93">
        <v>1</v>
      </c>
    </row>
    <row r="19" spans="1:17" s="80" customFormat="1" ht="25.5">
      <c r="A19" s="77"/>
      <c r="B19" s="77"/>
      <c r="C19" s="257" t="s">
        <v>2433</v>
      </c>
      <c r="D19" s="77"/>
      <c r="E19" s="103">
        <f>$N18*$O18*$P18+$Q18*$O18</f>
        <v>84</v>
      </c>
      <c r="H19" s="360"/>
      <c r="M19" s="93" t="s">
        <v>20</v>
      </c>
      <c r="N19" s="93">
        <v>5</v>
      </c>
      <c r="O19" s="93">
        <v>3</v>
      </c>
      <c r="P19" s="93">
        <v>1</v>
      </c>
      <c r="Q19" s="93">
        <v>1</v>
      </c>
    </row>
    <row r="20" spans="1:17" s="80" customFormat="1" ht="25.5">
      <c r="A20" s="77"/>
      <c r="B20" s="77"/>
      <c r="C20" s="257" t="s">
        <v>2437</v>
      </c>
      <c r="D20" s="77"/>
      <c r="E20" s="92">
        <f>P7</f>
        <v>583</v>
      </c>
      <c r="M20" s="93" t="s">
        <v>1080</v>
      </c>
      <c r="N20" s="93">
        <v>5</v>
      </c>
      <c r="O20" s="93"/>
      <c r="P20" s="93">
        <v>1</v>
      </c>
      <c r="Q20" s="93">
        <v>1</v>
      </c>
    </row>
    <row r="21" spans="1:17" s="80" customFormat="1" ht="25.5">
      <c r="A21" s="77"/>
      <c r="B21" s="77"/>
      <c r="C21" s="257" t="s">
        <v>2438</v>
      </c>
      <c r="D21" s="77"/>
      <c r="E21" s="92">
        <f>Q7</f>
        <v>224</v>
      </c>
      <c r="M21" s="95"/>
      <c r="N21" s="95"/>
      <c r="O21" s="95"/>
      <c r="P21" s="95"/>
      <c r="Q21" s="95"/>
    </row>
    <row r="22" spans="1:17" s="76" customFormat="1" ht="60">
      <c r="A22" s="74"/>
      <c r="B22" s="74" t="s">
        <v>1574</v>
      </c>
      <c r="C22" s="264" t="s">
        <v>2434</v>
      </c>
      <c r="D22" s="74"/>
      <c r="E22" s="91">
        <f>N8</f>
        <v>20</v>
      </c>
      <c r="M22" s="93" t="s">
        <v>1585</v>
      </c>
      <c r="N22" s="96" t="s">
        <v>1581</v>
      </c>
      <c r="O22" s="96" t="s">
        <v>1582</v>
      </c>
      <c r="P22" s="96" t="s">
        <v>1583</v>
      </c>
      <c r="Q22" s="96" t="s">
        <v>1584</v>
      </c>
    </row>
    <row r="23" spans="1:17" s="76" customFormat="1" ht="25.5">
      <c r="A23" s="74"/>
      <c r="B23" s="74"/>
      <c r="C23" s="264" t="s">
        <v>2435</v>
      </c>
      <c r="D23" s="74"/>
      <c r="E23" s="103">
        <f>O8-E24-E25</f>
        <v>16</v>
      </c>
      <c r="H23" s="361"/>
      <c r="M23" s="93" t="s">
        <v>1588</v>
      </c>
      <c r="N23" s="93">
        <v>5</v>
      </c>
      <c r="O23" s="93">
        <v>11</v>
      </c>
      <c r="P23" s="93">
        <v>1</v>
      </c>
      <c r="Q23" s="93">
        <v>1</v>
      </c>
    </row>
    <row r="24" spans="1:17" s="76" customFormat="1" ht="25.5">
      <c r="A24" s="74"/>
      <c r="B24" s="74"/>
      <c r="C24" s="264" t="s">
        <v>2436</v>
      </c>
      <c r="D24" s="74"/>
      <c r="E24" s="103">
        <f>N24*O24*P24+Q24*O24</f>
        <v>24</v>
      </c>
      <c r="H24" s="361"/>
      <c r="M24" s="93" t="s">
        <v>20</v>
      </c>
      <c r="N24" s="93">
        <v>5</v>
      </c>
      <c r="O24" s="93">
        <v>4</v>
      </c>
      <c r="P24" s="93">
        <v>1</v>
      </c>
      <c r="Q24" s="93">
        <v>1</v>
      </c>
    </row>
    <row r="25" spans="1:17" s="76" customFormat="1" ht="25.5">
      <c r="A25" s="74"/>
      <c r="B25" s="74"/>
      <c r="C25" s="264" t="s">
        <v>2433</v>
      </c>
      <c r="D25" s="74"/>
      <c r="E25" s="103">
        <f>$N$19*$O$19*$P$19+$Q$19*$O$19</f>
        <v>18</v>
      </c>
      <c r="H25" s="361"/>
      <c r="M25" s="93" t="s">
        <v>1080</v>
      </c>
      <c r="N25" s="93">
        <v>5</v>
      </c>
      <c r="O25" s="93">
        <v>0</v>
      </c>
      <c r="P25" s="93">
        <v>1</v>
      </c>
      <c r="Q25" s="93">
        <v>1</v>
      </c>
    </row>
    <row r="26" spans="1:17" s="76" customFormat="1" ht="25.5">
      <c r="A26" s="74"/>
      <c r="B26" s="74"/>
      <c r="C26" s="264" t="s">
        <v>2437</v>
      </c>
      <c r="D26" s="74"/>
      <c r="E26" s="92">
        <f>P8</f>
        <v>213</v>
      </c>
    </row>
    <row r="27" spans="1:17" s="76" customFormat="1" ht="25.5">
      <c r="A27" s="74"/>
      <c r="B27" s="74"/>
      <c r="C27" s="264" t="s">
        <v>2438</v>
      </c>
      <c r="D27" s="74"/>
      <c r="E27" s="92">
        <f>Q8</f>
        <v>109</v>
      </c>
    </row>
    <row r="28" spans="1:17" s="86" customFormat="1" ht="25.5">
      <c r="A28" s="84"/>
      <c r="B28" s="84" t="s">
        <v>1596</v>
      </c>
      <c r="C28" s="242" t="s">
        <v>2437</v>
      </c>
      <c r="D28" s="84"/>
      <c r="E28" s="92">
        <f>P9</f>
        <v>0</v>
      </c>
    </row>
    <row r="29" spans="1:17" s="86" customFormat="1" ht="25.5">
      <c r="A29" s="84"/>
      <c r="B29" s="84"/>
      <c r="C29" s="242" t="s">
        <v>2438</v>
      </c>
      <c r="D29" s="84"/>
      <c r="E29" s="92">
        <f>Q9</f>
        <v>15</v>
      </c>
    </row>
    <row r="30" spans="1:17">
      <c r="A30" s="70"/>
      <c r="B30" s="110" t="s">
        <v>1592</v>
      </c>
      <c r="C30" s="149" t="s">
        <v>2466</v>
      </c>
      <c r="D30" s="70" t="s">
        <v>1550</v>
      </c>
      <c r="E30" s="70">
        <f>спецификация!H827</f>
        <v>10</v>
      </c>
    </row>
    <row r="31" spans="1:17">
      <c r="A31" s="70"/>
      <c r="B31" s="191" t="s">
        <v>1578</v>
      </c>
      <c r="C31" s="149" t="s">
        <v>2467</v>
      </c>
      <c r="D31" s="70" t="s">
        <v>1077</v>
      </c>
      <c r="E31" s="93">
        <f>спецификация!H830</f>
        <v>60</v>
      </c>
    </row>
    <row r="32" spans="1:17">
      <c r="A32" s="70"/>
      <c r="B32" s="70" t="s">
        <v>1579</v>
      </c>
      <c r="C32" s="152" t="s">
        <v>2466</v>
      </c>
      <c r="D32" s="70" t="s">
        <v>1550</v>
      </c>
      <c r="E32" s="70">
        <f>спецификация!H832</f>
        <v>24</v>
      </c>
    </row>
    <row r="33" spans="1:6">
      <c r="A33" s="70"/>
      <c r="B33" s="93" t="s">
        <v>1580</v>
      </c>
      <c r="C33" s="152" t="s">
        <v>2466</v>
      </c>
      <c r="D33" s="70" t="s">
        <v>1550</v>
      </c>
      <c r="E33" s="70">
        <f>спецификация!H840</f>
        <v>8</v>
      </c>
    </row>
    <row r="34" spans="1:6">
      <c r="A34" s="70"/>
      <c r="B34" s="107" t="s">
        <v>1591</v>
      </c>
      <c r="C34" s="149" t="s">
        <v>2468</v>
      </c>
      <c r="D34" s="106" t="s">
        <v>1550</v>
      </c>
      <c r="E34" s="70">
        <v>6</v>
      </c>
    </row>
    <row r="35" spans="1:6">
      <c r="B35" s="126" t="s">
        <v>1788</v>
      </c>
      <c r="C35" s="272" t="s">
        <v>1789</v>
      </c>
      <c r="D35" s="127" t="s">
        <v>1077</v>
      </c>
      <c r="E35" s="127">
        <f>спецификация!H842</f>
        <v>3</v>
      </c>
      <c r="F35" s="128"/>
    </row>
    <row r="36" spans="1:6" ht="43.5">
      <c r="B36" s="129" t="s">
        <v>1790</v>
      </c>
      <c r="C36" s="154" t="s">
        <v>1791</v>
      </c>
      <c r="D36" s="127" t="s">
        <v>1550</v>
      </c>
      <c r="E36" s="127">
        <f>E34</f>
        <v>6</v>
      </c>
      <c r="F36" s="130" t="s">
        <v>1792</v>
      </c>
    </row>
    <row r="37" spans="1:6">
      <c r="B37" s="131" t="s">
        <v>1793</v>
      </c>
      <c r="C37" s="272" t="s">
        <v>1791</v>
      </c>
      <c r="D37" s="127" t="s">
        <v>1550</v>
      </c>
      <c r="E37" s="127">
        <f>спецификация!H843</f>
        <v>10</v>
      </c>
      <c r="F37" s="128"/>
    </row>
    <row r="38" spans="1:6">
      <c r="B38" s="131" t="s">
        <v>1794</v>
      </c>
      <c r="C38" s="272"/>
      <c r="D38" s="127" t="s">
        <v>1550</v>
      </c>
      <c r="E38" s="127">
        <f>'14'!B52</f>
        <v>159</v>
      </c>
      <c r="F38" s="128"/>
    </row>
  </sheetData>
  <mergeCells count="2">
    <mergeCell ref="H17:H19"/>
    <mergeCell ref="H23:H25"/>
  </mergeCells>
  <pageMargins left="0.7" right="0.7" top="0.75" bottom="0.75" header="0.3" footer="0.3"/>
  <pageSetup paperSize="9"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>
  <dimension ref="A1:Q38"/>
  <sheetViews>
    <sheetView topLeftCell="A5" zoomScale="70" zoomScaleNormal="70" workbookViewId="0">
      <selection activeCell="A38" sqref="A38:F38"/>
    </sheetView>
  </sheetViews>
  <sheetFormatPr defaultRowHeight="15"/>
  <cols>
    <col min="1" max="1" width="5" style="41" bestFit="1" customWidth="1"/>
    <col min="2" max="2" width="49.7109375" style="41" customWidth="1"/>
    <col min="3" max="3" width="35" style="234" customWidth="1"/>
    <col min="4" max="5" width="8.28515625" style="41" customWidth="1"/>
    <col min="6" max="12" width="9.140625" style="41"/>
    <col min="13" max="13" width="25" style="41" customWidth="1"/>
    <col min="14" max="16384" width="9.140625" style="41"/>
  </cols>
  <sheetData>
    <row r="1" spans="1:17">
      <c r="A1" s="70"/>
      <c r="B1" s="70"/>
      <c r="C1" s="149"/>
      <c r="D1" s="70"/>
      <c r="E1" s="70"/>
    </row>
    <row r="2" spans="1:17" ht="28.5">
      <c r="A2" s="71" t="s">
        <v>1548</v>
      </c>
      <c r="B2" s="72" t="s">
        <v>1549</v>
      </c>
      <c r="C2" s="235" t="s">
        <v>2464</v>
      </c>
      <c r="D2" s="71" t="s">
        <v>1550</v>
      </c>
      <c r="E2" s="71">
        <v>2</v>
      </c>
      <c r="G2" s="179" t="s">
        <v>2118</v>
      </c>
      <c r="H2" s="179" t="s">
        <v>2119</v>
      </c>
      <c r="I2" s="179" t="s">
        <v>2120</v>
      </c>
      <c r="J2" s="180" t="s">
        <v>2121</v>
      </c>
      <c r="K2" s="180" t="s">
        <v>2122</v>
      </c>
    </row>
    <row r="3" spans="1:17" ht="28.5">
      <c r="A3" s="71" t="s">
        <v>1551</v>
      </c>
      <c r="B3" s="72" t="s">
        <v>1564</v>
      </c>
      <c r="C3" s="235" t="s">
        <v>2464</v>
      </c>
      <c r="D3" s="71" t="s">
        <v>1550</v>
      </c>
      <c r="E3" s="73">
        <f>G5</f>
        <v>6</v>
      </c>
      <c r="G3" s="179">
        <v>6</v>
      </c>
      <c r="H3" s="179">
        <v>6</v>
      </c>
      <c r="I3" s="180">
        <v>4</v>
      </c>
      <c r="J3" s="180">
        <v>4</v>
      </c>
      <c r="K3" s="180">
        <v>2</v>
      </c>
    </row>
    <row r="4" spans="1:17" ht="28.5">
      <c r="A4" s="71" t="s">
        <v>1552</v>
      </c>
      <c r="B4" s="72" t="s">
        <v>1786</v>
      </c>
      <c r="C4" s="235" t="s">
        <v>2465</v>
      </c>
      <c r="D4" s="71" t="s">
        <v>1550</v>
      </c>
      <c r="E4" s="73">
        <f>H5</f>
        <v>6</v>
      </c>
      <c r="G4" s="179"/>
      <c r="H4" s="179"/>
      <c r="I4" s="180"/>
      <c r="J4" s="180"/>
      <c r="K4" s="180"/>
    </row>
    <row r="5" spans="1:17" ht="28.5">
      <c r="A5" s="71" t="s">
        <v>1553</v>
      </c>
      <c r="B5" s="72" t="s">
        <v>1565</v>
      </c>
      <c r="C5" s="235" t="s">
        <v>1558</v>
      </c>
      <c r="D5" s="71" t="s">
        <v>1550</v>
      </c>
      <c r="E5" s="73">
        <f>I5</f>
        <v>4</v>
      </c>
      <c r="G5" s="181">
        <f>SUM(G3:G4)</f>
        <v>6</v>
      </c>
      <c r="H5" s="181">
        <f t="shared" ref="H5:K5" si="0">SUM(H3:H4)</f>
        <v>6</v>
      </c>
      <c r="I5" s="181">
        <f t="shared" si="0"/>
        <v>4</v>
      </c>
      <c r="J5" s="181">
        <f t="shared" si="0"/>
        <v>4</v>
      </c>
      <c r="K5" s="181">
        <f t="shared" si="0"/>
        <v>2</v>
      </c>
      <c r="M5" s="93"/>
      <c r="N5" s="15"/>
      <c r="O5" s="97"/>
      <c r="P5" s="97"/>
      <c r="Q5" s="97"/>
    </row>
    <row r="6" spans="1:17" ht="38.25">
      <c r="A6" s="71"/>
      <c r="B6" s="1" t="s">
        <v>2123</v>
      </c>
      <c r="C6" s="246" t="s">
        <v>2124</v>
      </c>
      <c r="D6" s="71" t="s">
        <v>1550</v>
      </c>
      <c r="E6" s="73">
        <f>E2+E3</f>
        <v>8</v>
      </c>
      <c r="G6" s="182"/>
      <c r="H6" s="181"/>
      <c r="I6" s="181"/>
      <c r="J6" s="181"/>
      <c r="K6" s="181"/>
      <c r="M6" s="70"/>
      <c r="N6" s="2" t="s">
        <v>1085</v>
      </c>
      <c r="O6" s="85" t="s">
        <v>11</v>
      </c>
      <c r="P6" s="88" t="s">
        <v>150</v>
      </c>
      <c r="Q6" s="89" t="s">
        <v>1084</v>
      </c>
    </row>
    <row r="7" spans="1:17" ht="28.5">
      <c r="A7" s="71" t="s">
        <v>1554</v>
      </c>
      <c r="B7" s="72" t="s">
        <v>1566</v>
      </c>
      <c r="C7" s="235" t="s">
        <v>1558</v>
      </c>
      <c r="D7" s="71" t="s">
        <v>1550</v>
      </c>
      <c r="E7" s="73">
        <f>J5</f>
        <v>4</v>
      </c>
      <c r="H7" s="68" t="s">
        <v>1561</v>
      </c>
      <c r="I7" s="68" t="s">
        <v>1571</v>
      </c>
      <c r="J7" s="68" t="s">
        <v>1562</v>
      </c>
      <c r="K7" s="68" t="s">
        <v>1563</v>
      </c>
      <c r="M7" s="70" t="str">
        <f>'15'!J38</f>
        <v>BC5E-4-LSHF</v>
      </c>
      <c r="N7" s="70">
        <f>'15'!K38</f>
        <v>48</v>
      </c>
      <c r="O7" s="70">
        <f>'15'!L38</f>
        <v>150</v>
      </c>
      <c r="P7" s="70">
        <f>'15'!M38</f>
        <v>583</v>
      </c>
      <c r="Q7" s="70">
        <f>'15'!N38</f>
        <v>224</v>
      </c>
    </row>
    <row r="8" spans="1:17" ht="28.5">
      <c r="A8" s="71" t="s">
        <v>1555</v>
      </c>
      <c r="B8" s="72" t="s">
        <v>1799</v>
      </c>
      <c r="C8" s="235" t="s">
        <v>1558</v>
      </c>
      <c r="D8" s="71" t="s">
        <v>1550</v>
      </c>
      <c r="E8" s="73">
        <f>K5</f>
        <v>2</v>
      </c>
      <c r="H8" s="68">
        <v>2</v>
      </c>
      <c r="I8" s="68"/>
      <c r="J8" s="68"/>
      <c r="K8" s="68"/>
      <c r="M8" s="70" t="str">
        <f>'15'!J39</f>
        <v>КПСнг(А)-FRHF 1х2х0,75</v>
      </c>
      <c r="N8" s="70">
        <f>'15'!K39</f>
        <v>20</v>
      </c>
      <c r="O8" s="70">
        <f>'15'!L39</f>
        <v>58</v>
      </c>
      <c r="P8" s="70">
        <f>'15'!M39</f>
        <v>213</v>
      </c>
      <c r="Q8" s="70">
        <f>'15'!N39</f>
        <v>109</v>
      </c>
    </row>
    <row r="9" spans="1:17" ht="28.5">
      <c r="A9" s="71" t="s">
        <v>1556</v>
      </c>
      <c r="B9" s="72" t="s">
        <v>1567</v>
      </c>
      <c r="C9" s="235" t="s">
        <v>2464</v>
      </c>
      <c r="D9" s="71" t="s">
        <v>1550</v>
      </c>
      <c r="E9" s="71">
        <v>0</v>
      </c>
      <c r="H9" s="68">
        <v>12</v>
      </c>
      <c r="I9" s="68"/>
      <c r="J9" s="68">
        <v>6</v>
      </c>
      <c r="K9" s="68"/>
      <c r="M9" s="70" t="str">
        <f>'15'!J40</f>
        <v>ТехноКИПнг(А)-FRHF 2×2×0,6</v>
      </c>
      <c r="N9" s="70">
        <f>'15'!K40</f>
        <v>0</v>
      </c>
      <c r="O9" s="70">
        <f>'15'!L40</f>
        <v>0</v>
      </c>
      <c r="P9" s="70">
        <f>'15'!M40</f>
        <v>0</v>
      </c>
      <c r="Q9" s="70">
        <f>'15'!N40</f>
        <v>15</v>
      </c>
    </row>
    <row r="10" spans="1:17" ht="28.5">
      <c r="A10" s="71" t="s">
        <v>1557</v>
      </c>
      <c r="B10" s="72" t="s">
        <v>1568</v>
      </c>
      <c r="C10" s="235" t="s">
        <v>1558</v>
      </c>
      <c r="D10" s="71" t="s">
        <v>1550</v>
      </c>
      <c r="E10" s="73">
        <f>H12</f>
        <v>16</v>
      </c>
      <c r="H10" s="68">
        <v>0</v>
      </c>
      <c r="I10" s="68">
        <v>0</v>
      </c>
      <c r="J10" s="68">
        <v>0</v>
      </c>
      <c r="K10" s="68"/>
      <c r="M10" s="70"/>
      <c r="N10" s="70"/>
      <c r="O10" s="70"/>
      <c r="P10" s="70"/>
      <c r="Q10" s="70"/>
    </row>
    <row r="11" spans="1:17" ht="42.75">
      <c r="A11" s="71" t="s">
        <v>1559</v>
      </c>
      <c r="B11" s="72" t="s">
        <v>1570</v>
      </c>
      <c r="C11" s="235" t="s">
        <v>1558</v>
      </c>
      <c r="D11" s="71" t="s">
        <v>1550</v>
      </c>
      <c r="E11" s="73">
        <f>I12</f>
        <v>0</v>
      </c>
      <c r="H11" s="68">
        <v>2</v>
      </c>
      <c r="I11" s="68"/>
      <c r="J11" s="68"/>
      <c r="K11" s="68"/>
      <c r="M11" s="70"/>
      <c r="N11" s="70"/>
      <c r="O11" s="70"/>
      <c r="P11" s="70"/>
      <c r="Q11" s="70"/>
    </row>
    <row r="12" spans="1:17" ht="28.5">
      <c r="A12" s="71" t="s">
        <v>1560</v>
      </c>
      <c r="B12" s="72" t="s">
        <v>1569</v>
      </c>
      <c r="C12" s="235" t="s">
        <v>1558</v>
      </c>
      <c r="D12" s="71" t="s">
        <v>1550</v>
      </c>
      <c r="E12" s="73">
        <f>J12</f>
        <v>6</v>
      </c>
      <c r="H12" s="87">
        <f>SUM(H8:H11)</f>
        <v>16</v>
      </c>
      <c r="I12" s="69">
        <f>SUM(I8:I11)</f>
        <v>0</v>
      </c>
      <c r="J12" s="69">
        <f t="shared" ref="J12:K12" si="1">SUM(J8:J11)</f>
        <v>6</v>
      </c>
      <c r="K12" s="69">
        <f t="shared" si="1"/>
        <v>0</v>
      </c>
      <c r="M12" s="70"/>
      <c r="N12" s="70"/>
      <c r="O12" s="70"/>
      <c r="P12" s="70"/>
      <c r="Q12" s="70"/>
    </row>
    <row r="13" spans="1:17">
      <c r="A13" s="71"/>
      <c r="B13" s="135" t="s">
        <v>1795</v>
      </c>
      <c r="C13" s="252" t="s">
        <v>1796</v>
      </c>
      <c r="D13" s="134" t="s">
        <v>1550</v>
      </c>
      <c r="E13" s="134">
        <f>H8</f>
        <v>2</v>
      </c>
      <c r="H13" s="136"/>
      <c r="I13" s="136"/>
      <c r="J13" s="136"/>
      <c r="K13" s="136"/>
    </row>
    <row r="14" spans="1:17">
      <c r="A14" s="71"/>
      <c r="B14" s="135" t="s">
        <v>1797</v>
      </c>
      <c r="C14" s="252" t="s">
        <v>1796</v>
      </c>
      <c r="D14" s="134" t="s">
        <v>1550</v>
      </c>
      <c r="E14" s="134">
        <f>SUM(J9:J10)</f>
        <v>6</v>
      </c>
      <c r="H14" s="136"/>
      <c r="I14" s="136"/>
      <c r="J14" s="136"/>
      <c r="K14" s="136"/>
    </row>
    <row r="15" spans="1:17">
      <c r="A15" s="71"/>
      <c r="B15" s="135" t="s">
        <v>1798</v>
      </c>
      <c r="C15" s="252" t="s">
        <v>1796</v>
      </c>
      <c r="D15" s="134" t="s">
        <v>1550</v>
      </c>
      <c r="E15" s="134">
        <f>H11</f>
        <v>2</v>
      </c>
      <c r="H15" s="136"/>
      <c r="I15" s="136"/>
      <c r="J15" s="136"/>
      <c r="K15" s="136"/>
    </row>
    <row r="16" spans="1:17" s="80" customFormat="1" ht="25.5">
      <c r="A16" s="77"/>
      <c r="B16" s="78" t="s">
        <v>1572</v>
      </c>
      <c r="C16" s="257" t="s">
        <v>2434</v>
      </c>
      <c r="D16" s="77"/>
      <c r="E16" s="91">
        <f>N7</f>
        <v>48</v>
      </c>
    </row>
    <row r="17" spans="1:17" s="80" customFormat="1" ht="60">
      <c r="A17" s="77"/>
      <c r="B17" s="77"/>
      <c r="C17" s="257" t="s">
        <v>2435</v>
      </c>
      <c r="D17" s="77"/>
      <c r="E17" s="92">
        <f>O7-E18-E19</f>
        <v>0</v>
      </c>
      <c r="F17" s="77"/>
      <c r="H17" s="360"/>
      <c r="M17" s="93" t="s">
        <v>1590</v>
      </c>
      <c r="N17" s="96" t="s">
        <v>1581</v>
      </c>
      <c r="O17" s="96" t="s">
        <v>1582</v>
      </c>
      <c r="P17" s="96" t="s">
        <v>1583</v>
      </c>
      <c r="Q17" s="96" t="s">
        <v>1584</v>
      </c>
    </row>
    <row r="18" spans="1:17" s="80" customFormat="1" ht="25.5">
      <c r="A18" s="77"/>
      <c r="B18" s="77"/>
      <c r="C18" s="257" t="s">
        <v>2436</v>
      </c>
      <c r="D18" s="77"/>
      <c r="E18" s="103">
        <f>$N$23*$O$23*$P$23+$Q$23*$O$23</f>
        <v>66</v>
      </c>
      <c r="H18" s="360"/>
      <c r="M18" s="93" t="s">
        <v>1589</v>
      </c>
      <c r="N18" s="93">
        <v>5</v>
      </c>
      <c r="O18" s="93">
        <v>14</v>
      </c>
      <c r="P18" s="93">
        <v>1</v>
      </c>
      <c r="Q18" s="93">
        <v>1</v>
      </c>
    </row>
    <row r="19" spans="1:17" s="80" customFormat="1" ht="25.5">
      <c r="A19" s="77"/>
      <c r="B19" s="77"/>
      <c r="C19" s="257" t="s">
        <v>2433</v>
      </c>
      <c r="D19" s="77"/>
      <c r="E19" s="103">
        <f>$N18*$O18*$P18+$Q18*$O18</f>
        <v>84</v>
      </c>
      <c r="H19" s="360"/>
      <c r="M19" s="93" t="s">
        <v>20</v>
      </c>
      <c r="N19" s="93">
        <v>5</v>
      </c>
      <c r="O19" s="93">
        <v>3</v>
      </c>
      <c r="P19" s="93">
        <v>1</v>
      </c>
      <c r="Q19" s="93">
        <v>1</v>
      </c>
    </row>
    <row r="20" spans="1:17" s="80" customFormat="1" ht="25.5">
      <c r="A20" s="77"/>
      <c r="B20" s="77"/>
      <c r="C20" s="257" t="s">
        <v>2437</v>
      </c>
      <c r="D20" s="77"/>
      <c r="E20" s="92">
        <f>P7</f>
        <v>583</v>
      </c>
      <c r="M20" s="93" t="s">
        <v>1080</v>
      </c>
      <c r="N20" s="93">
        <v>5</v>
      </c>
      <c r="O20" s="93"/>
      <c r="P20" s="93">
        <v>1</v>
      </c>
      <c r="Q20" s="93">
        <v>1</v>
      </c>
    </row>
    <row r="21" spans="1:17" s="80" customFormat="1" ht="25.5">
      <c r="A21" s="77"/>
      <c r="B21" s="77"/>
      <c r="C21" s="257" t="s">
        <v>2438</v>
      </c>
      <c r="D21" s="77"/>
      <c r="E21" s="92">
        <f>Q7</f>
        <v>224</v>
      </c>
      <c r="M21" s="95"/>
      <c r="N21" s="95"/>
      <c r="O21" s="95"/>
      <c r="P21" s="95"/>
      <c r="Q21" s="95"/>
    </row>
    <row r="22" spans="1:17" s="76" customFormat="1" ht="60">
      <c r="A22" s="74"/>
      <c r="B22" s="74" t="s">
        <v>1574</v>
      </c>
      <c r="C22" s="264" t="s">
        <v>2434</v>
      </c>
      <c r="D22" s="74"/>
      <c r="E22" s="91">
        <f>N8</f>
        <v>20</v>
      </c>
      <c r="M22" s="93" t="s">
        <v>1585</v>
      </c>
      <c r="N22" s="96" t="s">
        <v>1581</v>
      </c>
      <c r="O22" s="96" t="s">
        <v>1582</v>
      </c>
      <c r="P22" s="96" t="s">
        <v>1583</v>
      </c>
      <c r="Q22" s="96" t="s">
        <v>1584</v>
      </c>
    </row>
    <row r="23" spans="1:17" s="76" customFormat="1" ht="25.5">
      <c r="A23" s="74"/>
      <c r="B23" s="74"/>
      <c r="C23" s="264" t="s">
        <v>2435</v>
      </c>
      <c r="D23" s="74"/>
      <c r="E23" s="103">
        <f>O8-E24-E25</f>
        <v>16</v>
      </c>
      <c r="H23" s="361"/>
      <c r="M23" s="93" t="s">
        <v>1588</v>
      </c>
      <c r="N23" s="93">
        <v>5</v>
      </c>
      <c r="O23" s="93">
        <v>11</v>
      </c>
      <c r="P23" s="93">
        <v>1</v>
      </c>
      <c r="Q23" s="93">
        <v>1</v>
      </c>
    </row>
    <row r="24" spans="1:17" s="76" customFormat="1" ht="25.5">
      <c r="A24" s="74"/>
      <c r="B24" s="74"/>
      <c r="C24" s="264" t="s">
        <v>2436</v>
      </c>
      <c r="D24" s="74"/>
      <c r="E24" s="103">
        <f>N24*O24*P24+Q24*O24</f>
        <v>24</v>
      </c>
      <c r="H24" s="361"/>
      <c r="M24" s="93" t="s">
        <v>20</v>
      </c>
      <c r="N24" s="93">
        <v>5</v>
      </c>
      <c r="O24" s="93">
        <v>4</v>
      </c>
      <c r="P24" s="93">
        <v>1</v>
      </c>
      <c r="Q24" s="93">
        <v>1</v>
      </c>
    </row>
    <row r="25" spans="1:17" s="76" customFormat="1" ht="25.5">
      <c r="A25" s="74"/>
      <c r="B25" s="74"/>
      <c r="C25" s="264" t="s">
        <v>2433</v>
      </c>
      <c r="D25" s="74"/>
      <c r="E25" s="103">
        <f>$N$19*$O$19*$P$19+$Q$19*$O$19</f>
        <v>18</v>
      </c>
      <c r="H25" s="361"/>
      <c r="M25" s="93" t="s">
        <v>1080</v>
      </c>
      <c r="N25" s="93">
        <v>5</v>
      </c>
      <c r="O25" s="93">
        <v>0</v>
      </c>
      <c r="P25" s="93">
        <v>1</v>
      </c>
      <c r="Q25" s="93">
        <v>1</v>
      </c>
    </row>
    <row r="26" spans="1:17" s="76" customFormat="1" ht="25.5">
      <c r="A26" s="74"/>
      <c r="B26" s="74"/>
      <c r="C26" s="264" t="s">
        <v>2437</v>
      </c>
      <c r="D26" s="74"/>
      <c r="E26" s="92">
        <f>P8</f>
        <v>213</v>
      </c>
    </row>
    <row r="27" spans="1:17" s="76" customFormat="1" ht="25.5">
      <c r="A27" s="74"/>
      <c r="B27" s="74"/>
      <c r="C27" s="264" t="s">
        <v>2438</v>
      </c>
      <c r="D27" s="74"/>
      <c r="E27" s="92">
        <f>Q8</f>
        <v>109</v>
      </c>
    </row>
    <row r="28" spans="1:17" s="86" customFormat="1" ht="25.5">
      <c r="A28" s="84"/>
      <c r="B28" s="84" t="s">
        <v>1596</v>
      </c>
      <c r="C28" s="242" t="s">
        <v>2437</v>
      </c>
      <c r="D28" s="84"/>
      <c r="E28" s="92">
        <f>P9</f>
        <v>0</v>
      </c>
    </row>
    <row r="29" spans="1:17" s="86" customFormat="1" ht="25.5">
      <c r="A29" s="84"/>
      <c r="B29" s="84"/>
      <c r="C29" s="242" t="s">
        <v>2438</v>
      </c>
      <c r="D29" s="84"/>
      <c r="E29" s="92">
        <f>Q9</f>
        <v>15</v>
      </c>
    </row>
    <row r="30" spans="1:17">
      <c r="A30" s="70"/>
      <c r="B30" s="110" t="s">
        <v>1592</v>
      </c>
      <c r="C30" s="149" t="s">
        <v>2466</v>
      </c>
      <c r="D30" s="70" t="s">
        <v>1550</v>
      </c>
      <c r="E30" s="70">
        <f>спецификация!H875</f>
        <v>10</v>
      </c>
    </row>
    <row r="31" spans="1:17">
      <c r="A31" s="70"/>
      <c r="B31" s="191" t="s">
        <v>1578</v>
      </c>
      <c r="C31" s="149" t="s">
        <v>2467</v>
      </c>
      <c r="D31" s="70" t="s">
        <v>1077</v>
      </c>
      <c r="E31" s="93">
        <f>спецификация!H878</f>
        <v>60</v>
      </c>
    </row>
    <row r="32" spans="1:17">
      <c r="A32" s="70"/>
      <c r="B32" s="70" t="s">
        <v>1579</v>
      </c>
      <c r="C32" s="152" t="s">
        <v>2466</v>
      </c>
      <c r="D32" s="70" t="s">
        <v>1550</v>
      </c>
      <c r="E32" s="70">
        <f>спецификация!H880</f>
        <v>24</v>
      </c>
    </row>
    <row r="33" spans="1:6">
      <c r="A33" s="70"/>
      <c r="B33" s="93" t="s">
        <v>1580</v>
      </c>
      <c r="C33" s="152" t="s">
        <v>2466</v>
      </c>
      <c r="D33" s="70" t="s">
        <v>1550</v>
      </c>
      <c r="E33" s="70">
        <f>спецификация!H888</f>
        <v>8</v>
      </c>
    </row>
    <row r="34" spans="1:6">
      <c r="A34" s="70"/>
      <c r="B34" s="107" t="s">
        <v>1591</v>
      </c>
      <c r="C34" s="149" t="s">
        <v>2468</v>
      </c>
      <c r="D34" s="106" t="s">
        <v>1550</v>
      </c>
      <c r="E34" s="70">
        <v>6</v>
      </c>
    </row>
    <row r="35" spans="1:6">
      <c r="B35" s="126" t="s">
        <v>1788</v>
      </c>
      <c r="C35" s="272" t="s">
        <v>1789</v>
      </c>
      <c r="D35" s="127" t="s">
        <v>1077</v>
      </c>
      <c r="E35" s="127">
        <f>спецификация!H890</f>
        <v>3</v>
      </c>
      <c r="F35" s="128"/>
    </row>
    <row r="36" spans="1:6" ht="43.5">
      <c r="B36" s="129" t="s">
        <v>1790</v>
      </c>
      <c r="C36" s="154" t="s">
        <v>1791</v>
      </c>
      <c r="D36" s="127" t="s">
        <v>1550</v>
      </c>
      <c r="E36" s="127">
        <f>E34</f>
        <v>6</v>
      </c>
      <c r="F36" s="130" t="s">
        <v>1792</v>
      </c>
    </row>
    <row r="37" spans="1:6">
      <c r="B37" s="131" t="s">
        <v>1793</v>
      </c>
      <c r="C37" s="272" t="s">
        <v>1791</v>
      </c>
      <c r="D37" s="127" t="s">
        <v>1550</v>
      </c>
      <c r="E37" s="127">
        <f>спецификация!H891</f>
        <v>10</v>
      </c>
      <c r="F37" s="128"/>
    </row>
    <row r="38" spans="1:6">
      <c r="B38" s="131" t="s">
        <v>1794</v>
      </c>
      <c r="C38" s="272"/>
      <c r="D38" s="127" t="s">
        <v>1550</v>
      </c>
      <c r="E38" s="127">
        <f>'15'!B52</f>
        <v>159</v>
      </c>
      <c r="F38" s="128"/>
    </row>
  </sheetData>
  <mergeCells count="2">
    <mergeCell ref="H17:H19"/>
    <mergeCell ref="H23:H25"/>
  </mergeCells>
  <pageMargins left="0.7" right="0.7" top="0.75" bottom="0.75" header="0.3" footer="0.3"/>
  <pageSetup paperSize="9"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>
  <dimension ref="A1:Q38"/>
  <sheetViews>
    <sheetView topLeftCell="A5" zoomScale="70" zoomScaleNormal="70" workbookViewId="0">
      <selection activeCell="A38" sqref="A38:F38"/>
    </sheetView>
  </sheetViews>
  <sheetFormatPr defaultRowHeight="15"/>
  <cols>
    <col min="1" max="1" width="5" style="41" bestFit="1" customWidth="1"/>
    <col min="2" max="2" width="49.7109375" style="41" customWidth="1"/>
    <col min="3" max="3" width="35" style="234" customWidth="1"/>
    <col min="4" max="5" width="8.28515625" style="41" customWidth="1"/>
    <col min="6" max="12" width="9.140625" style="41"/>
    <col min="13" max="13" width="25" style="41" customWidth="1"/>
    <col min="14" max="16384" width="9.140625" style="41"/>
  </cols>
  <sheetData>
    <row r="1" spans="1:17">
      <c r="A1" s="70"/>
      <c r="B1" s="70"/>
      <c r="C1" s="149"/>
      <c r="D1" s="70"/>
      <c r="E1" s="70"/>
    </row>
    <row r="2" spans="1:17" ht="28.5">
      <c r="A2" s="71" t="s">
        <v>1548</v>
      </c>
      <c r="B2" s="72" t="s">
        <v>1549</v>
      </c>
      <c r="C2" s="235" t="s">
        <v>2464</v>
      </c>
      <c r="D2" s="71" t="s">
        <v>1550</v>
      </c>
      <c r="E2" s="71">
        <v>2</v>
      </c>
      <c r="G2" s="179" t="s">
        <v>2118</v>
      </c>
      <c r="H2" s="179" t="s">
        <v>2119</v>
      </c>
      <c r="I2" s="179" t="s">
        <v>2120</v>
      </c>
      <c r="J2" s="180" t="s">
        <v>2121</v>
      </c>
      <c r="K2" s="180" t="s">
        <v>2122</v>
      </c>
    </row>
    <row r="3" spans="1:17" ht="28.5">
      <c r="A3" s="71" t="s">
        <v>1551</v>
      </c>
      <c r="B3" s="72" t="s">
        <v>1564</v>
      </c>
      <c r="C3" s="235" t="s">
        <v>2464</v>
      </c>
      <c r="D3" s="71" t="s">
        <v>1550</v>
      </c>
      <c r="E3" s="73">
        <f>G5</f>
        <v>6</v>
      </c>
      <c r="G3" s="179">
        <v>6</v>
      </c>
      <c r="H3" s="179">
        <v>6</v>
      </c>
      <c r="I3" s="180">
        <v>4</v>
      </c>
      <c r="J3" s="180">
        <v>4</v>
      </c>
      <c r="K3" s="180">
        <v>2</v>
      </c>
    </row>
    <row r="4" spans="1:17" ht="28.5">
      <c r="A4" s="71" t="s">
        <v>1552</v>
      </c>
      <c r="B4" s="72" t="s">
        <v>1786</v>
      </c>
      <c r="C4" s="235" t="s">
        <v>2465</v>
      </c>
      <c r="D4" s="71" t="s">
        <v>1550</v>
      </c>
      <c r="E4" s="73">
        <f>H5</f>
        <v>6</v>
      </c>
      <c r="G4" s="179"/>
      <c r="H4" s="179"/>
      <c r="I4" s="180"/>
      <c r="J4" s="180"/>
      <c r="K4" s="180"/>
    </row>
    <row r="5" spans="1:17" ht="28.5">
      <c r="A5" s="71" t="s">
        <v>1553</v>
      </c>
      <c r="B5" s="72" t="s">
        <v>1565</v>
      </c>
      <c r="C5" s="235" t="s">
        <v>1558</v>
      </c>
      <c r="D5" s="71" t="s">
        <v>1550</v>
      </c>
      <c r="E5" s="73">
        <f>I5</f>
        <v>4</v>
      </c>
      <c r="G5" s="181">
        <f>SUM(G3:G4)</f>
        <v>6</v>
      </c>
      <c r="H5" s="181">
        <f t="shared" ref="H5:K5" si="0">SUM(H3:H4)</f>
        <v>6</v>
      </c>
      <c r="I5" s="181">
        <f t="shared" si="0"/>
        <v>4</v>
      </c>
      <c r="J5" s="181">
        <f t="shared" si="0"/>
        <v>4</v>
      </c>
      <c r="K5" s="181">
        <f t="shared" si="0"/>
        <v>2</v>
      </c>
      <c r="M5" s="70"/>
      <c r="N5" s="2"/>
      <c r="O5" s="85"/>
      <c r="P5" s="88"/>
      <c r="Q5" s="89"/>
    </row>
    <row r="6" spans="1:17" ht="38.25">
      <c r="A6" s="71"/>
      <c r="B6" s="1" t="s">
        <v>2123</v>
      </c>
      <c r="C6" s="246" t="s">
        <v>2124</v>
      </c>
      <c r="D6" s="71" t="s">
        <v>1550</v>
      </c>
      <c r="E6" s="73">
        <f>E2+E3</f>
        <v>8</v>
      </c>
      <c r="G6" s="182"/>
      <c r="H6" s="181"/>
      <c r="I6" s="181"/>
      <c r="J6" s="181"/>
      <c r="K6" s="181"/>
      <c r="M6" s="70"/>
      <c r="N6" s="2" t="s">
        <v>1085</v>
      </c>
      <c r="O6" s="85" t="s">
        <v>11</v>
      </c>
      <c r="P6" s="88" t="s">
        <v>150</v>
      </c>
      <c r="Q6" s="89" t="s">
        <v>1084</v>
      </c>
    </row>
    <row r="7" spans="1:17" ht="28.5">
      <c r="A7" s="71" t="s">
        <v>1554</v>
      </c>
      <c r="B7" s="72" t="s">
        <v>1566</v>
      </c>
      <c r="C7" s="235" t="s">
        <v>1558</v>
      </c>
      <c r="D7" s="71" t="s">
        <v>1550</v>
      </c>
      <c r="E7" s="73">
        <f>J5</f>
        <v>4</v>
      </c>
      <c r="H7" s="68" t="s">
        <v>1561</v>
      </c>
      <c r="I7" s="68" t="s">
        <v>1571</v>
      </c>
      <c r="J7" s="68" t="s">
        <v>1562</v>
      </c>
      <c r="K7" s="68" t="s">
        <v>1563</v>
      </c>
      <c r="M7" s="70" t="str">
        <f>'16'!J38</f>
        <v>BC5E-4-LSHF</v>
      </c>
      <c r="N7" s="70">
        <f>'16'!K38</f>
        <v>48</v>
      </c>
      <c r="O7" s="70">
        <f>'16'!L38</f>
        <v>150</v>
      </c>
      <c r="P7" s="70">
        <f>'16'!M38</f>
        <v>583</v>
      </c>
      <c r="Q7" s="70">
        <f>'16'!N38</f>
        <v>224</v>
      </c>
    </row>
    <row r="8" spans="1:17" ht="28.5">
      <c r="A8" s="71" t="s">
        <v>1555</v>
      </c>
      <c r="B8" s="72" t="s">
        <v>1799</v>
      </c>
      <c r="C8" s="235" t="s">
        <v>1558</v>
      </c>
      <c r="D8" s="71" t="s">
        <v>1550</v>
      </c>
      <c r="E8" s="73">
        <f>K5</f>
        <v>2</v>
      </c>
      <c r="H8" s="68">
        <v>2</v>
      </c>
      <c r="I8" s="68"/>
      <c r="J8" s="68"/>
      <c r="K8" s="68"/>
      <c r="M8" s="70" t="str">
        <f>'16'!J39</f>
        <v>КПСнг(А)-FRHF 1х2х0,75</v>
      </c>
      <c r="N8" s="70">
        <f>'16'!K39</f>
        <v>20</v>
      </c>
      <c r="O8" s="70">
        <f>'16'!L39</f>
        <v>58</v>
      </c>
      <c r="P8" s="70">
        <f>'16'!M39</f>
        <v>213</v>
      </c>
      <c r="Q8" s="70">
        <f>'16'!N39</f>
        <v>109</v>
      </c>
    </row>
    <row r="9" spans="1:17" ht="28.5">
      <c r="A9" s="71" t="s">
        <v>1556</v>
      </c>
      <c r="B9" s="72" t="s">
        <v>1567</v>
      </c>
      <c r="C9" s="235" t="s">
        <v>2464</v>
      </c>
      <c r="D9" s="71" t="s">
        <v>1550</v>
      </c>
      <c r="E9" s="71">
        <v>0</v>
      </c>
      <c r="H9" s="68">
        <v>12</v>
      </c>
      <c r="I9" s="68"/>
      <c r="J9" s="68">
        <v>6</v>
      </c>
      <c r="K9" s="68"/>
      <c r="M9" s="70" t="str">
        <f>'16'!J40</f>
        <v>ТехноКИПнг(А)-FRHF 2×2×0,6</v>
      </c>
      <c r="N9" s="70">
        <f>'16'!K40</f>
        <v>0</v>
      </c>
      <c r="O9" s="70">
        <f>'16'!L40</f>
        <v>0</v>
      </c>
      <c r="P9" s="70">
        <f>'16'!M40</f>
        <v>0</v>
      </c>
      <c r="Q9" s="70">
        <f>'16'!N40</f>
        <v>15</v>
      </c>
    </row>
    <row r="10" spans="1:17" ht="28.5">
      <c r="A10" s="71" t="s">
        <v>1557</v>
      </c>
      <c r="B10" s="72" t="s">
        <v>1568</v>
      </c>
      <c r="C10" s="235" t="s">
        <v>1558</v>
      </c>
      <c r="D10" s="71" t="s">
        <v>1550</v>
      </c>
      <c r="E10" s="73">
        <f>H12</f>
        <v>16</v>
      </c>
      <c r="H10" s="68">
        <v>0</v>
      </c>
      <c r="I10" s="68">
        <v>0</v>
      </c>
      <c r="J10" s="68">
        <v>0</v>
      </c>
      <c r="K10" s="68"/>
      <c r="M10" s="70"/>
      <c r="N10" s="70"/>
      <c r="O10" s="70"/>
      <c r="P10" s="70"/>
      <c r="Q10" s="70"/>
    </row>
    <row r="11" spans="1:17" ht="42.75">
      <c r="A11" s="71" t="s">
        <v>1559</v>
      </c>
      <c r="B11" s="72" t="s">
        <v>1570</v>
      </c>
      <c r="C11" s="235" t="s">
        <v>1558</v>
      </c>
      <c r="D11" s="71" t="s">
        <v>1550</v>
      </c>
      <c r="E11" s="73">
        <f>I12</f>
        <v>0</v>
      </c>
      <c r="H11" s="68">
        <v>2</v>
      </c>
      <c r="I11" s="68"/>
      <c r="J11" s="68"/>
      <c r="K11" s="68"/>
      <c r="M11" s="70"/>
      <c r="N11" s="70"/>
      <c r="O11" s="70"/>
      <c r="P11" s="70"/>
      <c r="Q11" s="70"/>
    </row>
    <row r="12" spans="1:17" ht="28.5">
      <c r="A12" s="71" t="s">
        <v>1560</v>
      </c>
      <c r="B12" s="72" t="s">
        <v>1569</v>
      </c>
      <c r="C12" s="235" t="s">
        <v>1558</v>
      </c>
      <c r="D12" s="71" t="s">
        <v>1550</v>
      </c>
      <c r="E12" s="73">
        <f>J12</f>
        <v>6</v>
      </c>
      <c r="H12" s="87">
        <f>SUM(H8:H11)</f>
        <v>16</v>
      </c>
      <c r="I12" s="69">
        <f>SUM(I8:I11)</f>
        <v>0</v>
      </c>
      <c r="J12" s="69">
        <f t="shared" ref="J12:K12" si="1">SUM(J8:J11)</f>
        <v>6</v>
      </c>
      <c r="K12" s="69">
        <f t="shared" si="1"/>
        <v>0</v>
      </c>
      <c r="M12" s="70"/>
      <c r="N12" s="70"/>
      <c r="O12" s="70"/>
      <c r="P12" s="70"/>
      <c r="Q12" s="70"/>
    </row>
    <row r="13" spans="1:17">
      <c r="A13" s="71"/>
      <c r="B13" s="135" t="s">
        <v>1795</v>
      </c>
      <c r="C13" s="252" t="s">
        <v>1796</v>
      </c>
      <c r="D13" s="134" t="s">
        <v>1550</v>
      </c>
      <c r="E13" s="134">
        <f>H8</f>
        <v>2</v>
      </c>
      <c r="H13" s="136"/>
      <c r="I13" s="136"/>
      <c r="J13" s="136"/>
      <c r="K13" s="136"/>
    </row>
    <row r="14" spans="1:17">
      <c r="A14" s="71"/>
      <c r="B14" s="135" t="s">
        <v>1797</v>
      </c>
      <c r="C14" s="252" t="s">
        <v>1796</v>
      </c>
      <c r="D14" s="134" t="s">
        <v>1550</v>
      </c>
      <c r="E14" s="134">
        <f>SUM(J9:J10)</f>
        <v>6</v>
      </c>
      <c r="H14" s="136"/>
      <c r="I14" s="136"/>
      <c r="J14" s="136"/>
      <c r="K14" s="136"/>
    </row>
    <row r="15" spans="1:17">
      <c r="A15" s="71"/>
      <c r="B15" s="135" t="s">
        <v>1798</v>
      </c>
      <c r="C15" s="252" t="s">
        <v>1796</v>
      </c>
      <c r="D15" s="134" t="s">
        <v>1550</v>
      </c>
      <c r="E15" s="134">
        <f>H11</f>
        <v>2</v>
      </c>
      <c r="H15" s="136"/>
      <c r="I15" s="136"/>
      <c r="J15" s="136"/>
      <c r="K15" s="136"/>
    </row>
    <row r="16" spans="1:17" s="80" customFormat="1" ht="25.5">
      <c r="A16" s="77"/>
      <c r="B16" s="78" t="s">
        <v>1572</v>
      </c>
      <c r="C16" s="257" t="s">
        <v>2434</v>
      </c>
      <c r="D16" s="77"/>
      <c r="E16" s="91">
        <f>N7</f>
        <v>48</v>
      </c>
    </row>
    <row r="17" spans="1:17" s="80" customFormat="1" ht="60">
      <c r="A17" s="77"/>
      <c r="B17" s="77"/>
      <c r="C17" s="257" t="s">
        <v>2435</v>
      </c>
      <c r="D17" s="77"/>
      <c r="E17" s="92">
        <f>O7-E18-E19</f>
        <v>0</v>
      </c>
      <c r="F17" s="77"/>
      <c r="H17" s="360"/>
      <c r="M17" s="93" t="s">
        <v>1590</v>
      </c>
      <c r="N17" s="96" t="s">
        <v>1581</v>
      </c>
      <c r="O17" s="96" t="s">
        <v>1582</v>
      </c>
      <c r="P17" s="96" t="s">
        <v>1583</v>
      </c>
      <c r="Q17" s="96" t="s">
        <v>1584</v>
      </c>
    </row>
    <row r="18" spans="1:17" s="80" customFormat="1" ht="25.5">
      <c r="A18" s="77"/>
      <c r="B18" s="77"/>
      <c r="C18" s="257" t="s">
        <v>2436</v>
      </c>
      <c r="D18" s="77"/>
      <c r="E18" s="103">
        <f>$N$23*$O$23*$P$23+$Q$23*$O$23</f>
        <v>66</v>
      </c>
      <c r="H18" s="360"/>
      <c r="M18" s="93" t="s">
        <v>1589</v>
      </c>
      <c r="N18" s="93">
        <v>5</v>
      </c>
      <c r="O18" s="93">
        <v>14</v>
      </c>
      <c r="P18" s="93">
        <v>1</v>
      </c>
      <c r="Q18" s="93">
        <v>1</v>
      </c>
    </row>
    <row r="19" spans="1:17" s="80" customFormat="1" ht="25.5">
      <c r="A19" s="77"/>
      <c r="B19" s="77"/>
      <c r="C19" s="257" t="s">
        <v>2433</v>
      </c>
      <c r="D19" s="77"/>
      <c r="E19" s="103">
        <f>$N18*$O18*$P18+$Q18*$O18</f>
        <v>84</v>
      </c>
      <c r="H19" s="360"/>
      <c r="M19" s="93" t="s">
        <v>20</v>
      </c>
      <c r="N19" s="93">
        <v>5</v>
      </c>
      <c r="O19" s="93">
        <v>3</v>
      </c>
      <c r="P19" s="93">
        <v>1</v>
      </c>
      <c r="Q19" s="93">
        <v>1</v>
      </c>
    </row>
    <row r="20" spans="1:17" s="80" customFormat="1" ht="25.5">
      <c r="A20" s="77"/>
      <c r="B20" s="77"/>
      <c r="C20" s="257" t="s">
        <v>2437</v>
      </c>
      <c r="D20" s="77"/>
      <c r="E20" s="92">
        <f>P7</f>
        <v>583</v>
      </c>
      <c r="M20" s="93" t="s">
        <v>1080</v>
      </c>
      <c r="N20" s="93">
        <v>5</v>
      </c>
      <c r="O20" s="93"/>
      <c r="P20" s="93">
        <v>1</v>
      </c>
      <c r="Q20" s="93">
        <v>1</v>
      </c>
    </row>
    <row r="21" spans="1:17" s="80" customFormat="1" ht="25.5">
      <c r="A21" s="77"/>
      <c r="B21" s="77"/>
      <c r="C21" s="257" t="s">
        <v>2438</v>
      </c>
      <c r="D21" s="77"/>
      <c r="E21" s="92">
        <f>Q7</f>
        <v>224</v>
      </c>
      <c r="M21" s="95"/>
      <c r="N21" s="95"/>
      <c r="O21" s="95"/>
      <c r="P21" s="95"/>
      <c r="Q21" s="95"/>
    </row>
    <row r="22" spans="1:17" s="76" customFormat="1" ht="60">
      <c r="A22" s="74"/>
      <c r="B22" s="74" t="s">
        <v>1574</v>
      </c>
      <c r="C22" s="264" t="s">
        <v>2434</v>
      </c>
      <c r="D22" s="74"/>
      <c r="E22" s="91">
        <f>N8</f>
        <v>20</v>
      </c>
      <c r="M22" s="93" t="s">
        <v>1585</v>
      </c>
      <c r="N22" s="96" t="s">
        <v>1581</v>
      </c>
      <c r="O22" s="96" t="s">
        <v>1582</v>
      </c>
      <c r="P22" s="96" t="s">
        <v>1583</v>
      </c>
      <c r="Q22" s="96" t="s">
        <v>1584</v>
      </c>
    </row>
    <row r="23" spans="1:17" s="76" customFormat="1" ht="25.5">
      <c r="A23" s="74"/>
      <c r="B23" s="74"/>
      <c r="C23" s="264" t="s">
        <v>2435</v>
      </c>
      <c r="D23" s="74"/>
      <c r="E23" s="103">
        <f>O8-E24-E25</f>
        <v>16</v>
      </c>
      <c r="H23" s="361"/>
      <c r="M23" s="93" t="s">
        <v>1588</v>
      </c>
      <c r="N23" s="93">
        <v>5</v>
      </c>
      <c r="O23" s="93">
        <v>11</v>
      </c>
      <c r="P23" s="93">
        <v>1</v>
      </c>
      <c r="Q23" s="93">
        <v>1</v>
      </c>
    </row>
    <row r="24" spans="1:17" s="76" customFormat="1" ht="25.5">
      <c r="A24" s="74"/>
      <c r="B24" s="74"/>
      <c r="C24" s="264" t="s">
        <v>2436</v>
      </c>
      <c r="D24" s="74"/>
      <c r="E24" s="103">
        <f>N24*O24*P24+Q24*O24</f>
        <v>24</v>
      </c>
      <c r="H24" s="361"/>
      <c r="M24" s="93" t="s">
        <v>20</v>
      </c>
      <c r="N24" s="93">
        <v>5</v>
      </c>
      <c r="O24" s="93">
        <v>4</v>
      </c>
      <c r="P24" s="93">
        <v>1</v>
      </c>
      <c r="Q24" s="93">
        <v>1</v>
      </c>
    </row>
    <row r="25" spans="1:17" s="76" customFormat="1" ht="25.5">
      <c r="A25" s="74"/>
      <c r="B25" s="74"/>
      <c r="C25" s="264" t="s">
        <v>2433</v>
      </c>
      <c r="D25" s="74"/>
      <c r="E25" s="103">
        <f>$N$19*$O$19*$P$19+$Q$19*$O$19</f>
        <v>18</v>
      </c>
      <c r="H25" s="361"/>
      <c r="M25" s="93" t="s">
        <v>1080</v>
      </c>
      <c r="N25" s="93">
        <v>5</v>
      </c>
      <c r="O25" s="93">
        <v>0</v>
      </c>
      <c r="P25" s="93">
        <v>1</v>
      </c>
      <c r="Q25" s="93">
        <v>1</v>
      </c>
    </row>
    <row r="26" spans="1:17" s="76" customFormat="1" ht="25.5">
      <c r="A26" s="74"/>
      <c r="B26" s="74"/>
      <c r="C26" s="264" t="s">
        <v>2437</v>
      </c>
      <c r="D26" s="74"/>
      <c r="E26" s="92">
        <f>P8</f>
        <v>213</v>
      </c>
    </row>
    <row r="27" spans="1:17" s="76" customFormat="1" ht="25.5">
      <c r="A27" s="74"/>
      <c r="B27" s="74"/>
      <c r="C27" s="264" t="s">
        <v>2438</v>
      </c>
      <c r="D27" s="74"/>
      <c r="E27" s="92">
        <f>Q8</f>
        <v>109</v>
      </c>
    </row>
    <row r="28" spans="1:17" s="86" customFormat="1" ht="25.5">
      <c r="A28" s="84"/>
      <c r="B28" s="84" t="s">
        <v>1596</v>
      </c>
      <c r="C28" s="242" t="s">
        <v>2437</v>
      </c>
      <c r="D28" s="84"/>
      <c r="E28" s="92">
        <f>P9</f>
        <v>0</v>
      </c>
    </row>
    <row r="29" spans="1:17" s="86" customFormat="1" ht="25.5">
      <c r="A29" s="84"/>
      <c r="B29" s="84"/>
      <c r="C29" s="242" t="s">
        <v>2438</v>
      </c>
      <c r="D29" s="84"/>
      <c r="E29" s="92">
        <f>Q9</f>
        <v>15</v>
      </c>
    </row>
    <row r="30" spans="1:17">
      <c r="A30" s="70"/>
      <c r="B30" s="110" t="s">
        <v>1592</v>
      </c>
      <c r="C30" s="149" t="s">
        <v>2466</v>
      </c>
      <c r="D30" s="70" t="s">
        <v>1550</v>
      </c>
      <c r="E30" s="70">
        <f>спецификация!H923</f>
        <v>10</v>
      </c>
    </row>
    <row r="31" spans="1:17">
      <c r="A31" s="70"/>
      <c r="B31" s="191" t="s">
        <v>1578</v>
      </c>
      <c r="C31" s="149" t="s">
        <v>2467</v>
      </c>
      <c r="D31" s="70" t="s">
        <v>1077</v>
      </c>
      <c r="E31" s="93">
        <f>спецификация!H926</f>
        <v>60</v>
      </c>
    </row>
    <row r="32" spans="1:17">
      <c r="A32" s="70"/>
      <c r="B32" s="70" t="s">
        <v>1579</v>
      </c>
      <c r="C32" s="152" t="s">
        <v>2466</v>
      </c>
      <c r="D32" s="70" t="s">
        <v>1550</v>
      </c>
      <c r="E32" s="70">
        <f>спецификация!H928</f>
        <v>24</v>
      </c>
    </row>
    <row r="33" spans="1:6">
      <c r="A33" s="70"/>
      <c r="B33" s="93" t="s">
        <v>1580</v>
      </c>
      <c r="C33" s="152" t="s">
        <v>2466</v>
      </c>
      <c r="D33" s="70" t="s">
        <v>1550</v>
      </c>
      <c r="E33" s="70">
        <f>спецификация!H936</f>
        <v>8</v>
      </c>
    </row>
    <row r="34" spans="1:6">
      <c r="A34" s="70"/>
      <c r="B34" s="107" t="s">
        <v>1591</v>
      </c>
      <c r="C34" s="149" t="s">
        <v>2468</v>
      </c>
      <c r="D34" s="106" t="s">
        <v>1550</v>
      </c>
      <c r="E34" s="70">
        <v>6</v>
      </c>
    </row>
    <row r="35" spans="1:6">
      <c r="B35" s="126" t="s">
        <v>1788</v>
      </c>
      <c r="C35" s="272" t="s">
        <v>1789</v>
      </c>
      <c r="D35" s="127" t="s">
        <v>1077</v>
      </c>
      <c r="E35" s="127">
        <f>спецификация!H938</f>
        <v>3</v>
      </c>
      <c r="F35" s="128"/>
    </row>
    <row r="36" spans="1:6" ht="43.5">
      <c r="B36" s="129" t="s">
        <v>1790</v>
      </c>
      <c r="C36" s="154" t="s">
        <v>1791</v>
      </c>
      <c r="D36" s="127" t="s">
        <v>1550</v>
      </c>
      <c r="E36" s="127">
        <f>E34</f>
        <v>6</v>
      </c>
      <c r="F36" s="130" t="s">
        <v>1792</v>
      </c>
    </row>
    <row r="37" spans="1:6">
      <c r="B37" s="131" t="s">
        <v>1793</v>
      </c>
      <c r="C37" s="272" t="s">
        <v>1791</v>
      </c>
      <c r="D37" s="127" t="s">
        <v>1550</v>
      </c>
      <c r="E37" s="127">
        <f>спецификация!H939</f>
        <v>10</v>
      </c>
      <c r="F37" s="128"/>
    </row>
    <row r="38" spans="1:6">
      <c r="B38" s="131" t="s">
        <v>1794</v>
      </c>
      <c r="C38" s="272"/>
      <c r="D38" s="127" t="s">
        <v>1550</v>
      </c>
      <c r="E38" s="127">
        <f>'16'!B52</f>
        <v>159</v>
      </c>
      <c r="F38" s="128"/>
    </row>
  </sheetData>
  <mergeCells count="2">
    <mergeCell ref="H17:H19"/>
    <mergeCell ref="H23:H25"/>
  </mergeCells>
  <pageMargins left="0.7" right="0.7" top="0.75" bottom="0.75" header="0.3" footer="0.3"/>
  <pageSetup paperSize="9"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>
  <dimension ref="A1:Q46"/>
  <sheetViews>
    <sheetView topLeftCell="A10" zoomScale="70" zoomScaleNormal="70" workbookViewId="0">
      <selection activeCell="A44" sqref="A44:F44"/>
    </sheetView>
  </sheetViews>
  <sheetFormatPr defaultRowHeight="15"/>
  <cols>
    <col min="1" max="1" width="5" style="41" bestFit="1" customWidth="1"/>
    <col min="2" max="2" width="49.7109375" style="41" customWidth="1"/>
    <col min="3" max="3" width="33.42578125" style="41" customWidth="1"/>
    <col min="4" max="5" width="8.28515625" style="41" customWidth="1"/>
    <col min="6" max="12" width="9.140625" style="41"/>
    <col min="13" max="13" width="25" style="41" customWidth="1"/>
    <col min="14" max="16384" width="9.140625" style="41"/>
  </cols>
  <sheetData>
    <row r="1" spans="1:17">
      <c r="A1" s="70"/>
      <c r="B1" s="70"/>
      <c r="C1" s="70"/>
      <c r="D1" s="70"/>
      <c r="E1" s="70"/>
    </row>
    <row r="2" spans="1:17" ht="28.5">
      <c r="A2" s="71" t="s">
        <v>1548</v>
      </c>
      <c r="B2" s="72" t="s">
        <v>1549</v>
      </c>
      <c r="C2" s="71" t="s">
        <v>2464</v>
      </c>
      <c r="D2" s="71" t="s">
        <v>1550</v>
      </c>
      <c r="E2" s="71">
        <v>2</v>
      </c>
      <c r="G2" s="179" t="s">
        <v>2118</v>
      </c>
      <c r="H2" s="179" t="s">
        <v>2119</v>
      </c>
      <c r="I2" s="179" t="s">
        <v>2120</v>
      </c>
      <c r="J2" s="180" t="s">
        <v>2121</v>
      </c>
      <c r="K2" s="180" t="s">
        <v>2122</v>
      </c>
    </row>
    <row r="3" spans="1:17" ht="28.5">
      <c r="A3" s="71" t="s">
        <v>1551</v>
      </c>
      <c r="B3" s="72" t="s">
        <v>1564</v>
      </c>
      <c r="C3" s="71" t="s">
        <v>2464</v>
      </c>
      <c r="D3" s="71" t="s">
        <v>1550</v>
      </c>
      <c r="E3" s="73">
        <f>G5</f>
        <v>14</v>
      </c>
      <c r="G3" s="179">
        <v>14</v>
      </c>
      <c r="H3" s="179">
        <v>14</v>
      </c>
      <c r="I3" s="180">
        <v>7</v>
      </c>
      <c r="J3" s="180">
        <v>7</v>
      </c>
      <c r="K3" s="180">
        <v>2</v>
      </c>
    </row>
    <row r="4" spans="1:17" ht="28.5">
      <c r="A4" s="71" t="s">
        <v>1552</v>
      </c>
      <c r="B4" s="72" t="s">
        <v>1786</v>
      </c>
      <c r="C4" s="71" t="s">
        <v>2465</v>
      </c>
      <c r="D4" s="71" t="s">
        <v>1550</v>
      </c>
      <c r="E4" s="73">
        <f>H5</f>
        <v>14</v>
      </c>
      <c r="G4" s="179"/>
      <c r="H4" s="179"/>
      <c r="I4" s="180"/>
      <c r="J4" s="180"/>
      <c r="K4" s="180"/>
    </row>
    <row r="5" spans="1:17" ht="28.5">
      <c r="A5" s="71" t="s">
        <v>1553</v>
      </c>
      <c r="B5" s="72" t="s">
        <v>1565</v>
      </c>
      <c r="C5" s="71" t="s">
        <v>1558</v>
      </c>
      <c r="D5" s="71" t="s">
        <v>1550</v>
      </c>
      <c r="E5" s="73">
        <f>I5</f>
        <v>7</v>
      </c>
      <c r="G5" s="181">
        <f>SUM(G3:G4)</f>
        <v>14</v>
      </c>
      <c r="H5" s="181">
        <f t="shared" ref="H5:K5" si="0">SUM(H3:H4)</f>
        <v>14</v>
      </c>
      <c r="I5" s="181">
        <f t="shared" si="0"/>
        <v>7</v>
      </c>
      <c r="J5" s="181">
        <f t="shared" si="0"/>
        <v>7</v>
      </c>
      <c r="K5" s="181">
        <f t="shared" si="0"/>
        <v>2</v>
      </c>
      <c r="M5" s="70"/>
      <c r="N5" s="2"/>
      <c r="O5" s="85"/>
      <c r="P5" s="88"/>
      <c r="Q5" s="89"/>
    </row>
    <row r="6" spans="1:17" ht="38.25">
      <c r="A6" s="71"/>
      <c r="B6" s="1" t="s">
        <v>2123</v>
      </c>
      <c r="C6" s="183" t="s">
        <v>2124</v>
      </c>
      <c r="D6" s="71" t="s">
        <v>1550</v>
      </c>
      <c r="E6" s="73">
        <f>E2+E3</f>
        <v>16</v>
      </c>
      <c r="G6" s="182"/>
      <c r="H6" s="181"/>
      <c r="I6" s="181"/>
      <c r="J6" s="181"/>
      <c r="K6" s="181"/>
      <c r="M6" s="70"/>
      <c r="N6" s="2" t="s">
        <v>1085</v>
      </c>
      <c r="O6" s="85" t="s">
        <v>11</v>
      </c>
      <c r="P6" s="88" t="s">
        <v>150</v>
      </c>
      <c r="Q6" s="89" t="s">
        <v>1084</v>
      </c>
    </row>
    <row r="7" spans="1:17" ht="28.5">
      <c r="A7" s="71" t="s">
        <v>1554</v>
      </c>
      <c r="B7" s="72" t="s">
        <v>1566</v>
      </c>
      <c r="C7" s="71" t="s">
        <v>1558</v>
      </c>
      <c r="D7" s="71" t="s">
        <v>1550</v>
      </c>
      <c r="E7" s="73">
        <f>J5</f>
        <v>7</v>
      </c>
      <c r="H7" s="68" t="s">
        <v>1561</v>
      </c>
      <c r="I7" s="68" t="s">
        <v>1571</v>
      </c>
      <c r="J7" s="68" t="s">
        <v>1562</v>
      </c>
      <c r="K7" s="68" t="s">
        <v>1563</v>
      </c>
      <c r="M7" s="70" t="str">
        <f>'17'!J75</f>
        <v>BC5E-4-LSHF</v>
      </c>
      <c r="N7" s="70">
        <f>'17'!K75</f>
        <v>192</v>
      </c>
      <c r="O7" s="70">
        <f>'17'!L75</f>
        <v>671</v>
      </c>
      <c r="P7" s="70">
        <f>'17'!M75</f>
        <v>2158</v>
      </c>
      <c r="Q7" s="70">
        <f>'17'!N75</f>
        <v>504</v>
      </c>
    </row>
    <row r="8" spans="1:17" ht="28.5">
      <c r="A8" s="71" t="s">
        <v>1555</v>
      </c>
      <c r="B8" s="72" t="s">
        <v>1799</v>
      </c>
      <c r="C8" s="71" t="s">
        <v>1558</v>
      </c>
      <c r="D8" s="71" t="s">
        <v>1550</v>
      </c>
      <c r="E8" s="73">
        <f>K5</f>
        <v>2</v>
      </c>
      <c r="H8" s="68">
        <v>3</v>
      </c>
      <c r="I8" s="68"/>
      <c r="J8" s="68"/>
      <c r="K8" s="68"/>
      <c r="M8" s="70" t="str">
        <f>'17'!J76</f>
        <v>КПСнг(А)-FRHF 1х2х0,75</v>
      </c>
      <c r="N8" s="70">
        <f>'17'!K76</f>
        <v>36</v>
      </c>
      <c r="O8" s="70">
        <f>'17'!L76</f>
        <v>107</v>
      </c>
      <c r="P8" s="70">
        <f>'17'!M76</f>
        <v>129</v>
      </c>
      <c r="Q8" s="70">
        <f>'17'!N76</f>
        <v>143</v>
      </c>
    </row>
    <row r="9" spans="1:17" ht="28.5">
      <c r="A9" s="71" t="s">
        <v>1556</v>
      </c>
      <c r="B9" s="72" t="s">
        <v>1567</v>
      </c>
      <c r="C9" s="71" t="s">
        <v>2464</v>
      </c>
      <c r="D9" s="71" t="s">
        <v>1550</v>
      </c>
      <c r="E9" s="71">
        <v>0</v>
      </c>
      <c r="H9" s="68">
        <v>30</v>
      </c>
      <c r="I9" s="68"/>
      <c r="J9" s="68">
        <v>15</v>
      </c>
      <c r="K9" s="68"/>
      <c r="M9" s="70" t="str">
        <f>'17'!J77</f>
        <v>КПСнг(А)-FRHF 1х2х1,5</v>
      </c>
      <c r="N9" s="70">
        <f>'17'!K77</f>
        <v>40</v>
      </c>
      <c r="O9" s="70">
        <f>'17'!L77</f>
        <v>148</v>
      </c>
      <c r="P9" s="70">
        <f>'17'!M77</f>
        <v>638</v>
      </c>
      <c r="Q9" s="70">
        <f>'17'!N77</f>
        <v>104</v>
      </c>
    </row>
    <row r="10" spans="1:17" ht="28.5">
      <c r="A10" s="71" t="s">
        <v>1557</v>
      </c>
      <c r="B10" s="72" t="s">
        <v>1568</v>
      </c>
      <c r="C10" s="71" t="s">
        <v>1558</v>
      </c>
      <c r="D10" s="71" t="s">
        <v>1550</v>
      </c>
      <c r="E10" s="73">
        <f>H12</f>
        <v>39</v>
      </c>
      <c r="H10" s="68">
        <v>4</v>
      </c>
      <c r="I10" s="68">
        <v>2</v>
      </c>
      <c r="J10" s="68">
        <v>2</v>
      </c>
      <c r="K10" s="68"/>
      <c r="M10" s="70" t="str">
        <f>'17'!J78</f>
        <v>ТехноКИПнг(А)-FRHF 2×2×0,6</v>
      </c>
      <c r="N10" s="70">
        <f>'17'!K78</f>
        <v>0</v>
      </c>
      <c r="O10" s="70">
        <f>'17'!L78</f>
        <v>0</v>
      </c>
      <c r="P10" s="70">
        <f>'17'!M78</f>
        <v>80</v>
      </c>
      <c r="Q10" s="70">
        <f>'17'!N78</f>
        <v>30</v>
      </c>
    </row>
    <row r="11" spans="1:17" ht="42.75">
      <c r="A11" s="71" t="s">
        <v>1559</v>
      </c>
      <c r="B11" s="72" t="s">
        <v>1570</v>
      </c>
      <c r="C11" s="71" t="s">
        <v>1558</v>
      </c>
      <c r="D11" s="71" t="s">
        <v>1550</v>
      </c>
      <c r="E11" s="73">
        <f>I12</f>
        <v>2</v>
      </c>
      <c r="H11" s="68">
        <v>2</v>
      </c>
      <c r="I11" s="68"/>
      <c r="J11" s="68"/>
      <c r="K11" s="68"/>
      <c r="M11" s="70"/>
      <c r="N11" s="70"/>
      <c r="O11" s="70"/>
      <c r="P11" s="70"/>
      <c r="Q11" s="70"/>
    </row>
    <row r="12" spans="1:17" ht="28.5">
      <c r="A12" s="71" t="s">
        <v>1560</v>
      </c>
      <c r="B12" s="72" t="s">
        <v>1569</v>
      </c>
      <c r="C12" s="71" t="s">
        <v>1558</v>
      </c>
      <c r="D12" s="71" t="s">
        <v>1550</v>
      </c>
      <c r="E12" s="73">
        <f>J12</f>
        <v>17</v>
      </c>
      <c r="H12" s="87">
        <f>SUM(H8:H11)</f>
        <v>39</v>
      </c>
      <c r="I12" s="69">
        <f>SUM(I8:I11)</f>
        <v>2</v>
      </c>
      <c r="J12" s="69">
        <f t="shared" ref="J12:K12" si="1">SUM(J8:J11)</f>
        <v>17</v>
      </c>
      <c r="K12" s="69">
        <f t="shared" si="1"/>
        <v>0</v>
      </c>
      <c r="M12" s="70"/>
      <c r="N12" s="70"/>
      <c r="O12" s="70"/>
      <c r="P12" s="70"/>
      <c r="Q12" s="70"/>
    </row>
    <row r="13" spans="1:17">
      <c r="A13" s="71"/>
      <c r="B13" s="135" t="s">
        <v>1795</v>
      </c>
      <c r="C13" s="97" t="s">
        <v>1796</v>
      </c>
      <c r="D13" s="134" t="s">
        <v>1550</v>
      </c>
      <c r="E13" s="134">
        <f>H8</f>
        <v>3</v>
      </c>
      <c r="H13" s="136"/>
      <c r="I13" s="136"/>
      <c r="J13" s="136"/>
      <c r="K13" s="136"/>
    </row>
    <row r="14" spans="1:17">
      <c r="A14" s="71"/>
      <c r="B14" s="135" t="s">
        <v>1797</v>
      </c>
      <c r="C14" s="97" t="s">
        <v>1796</v>
      </c>
      <c r="D14" s="134" t="s">
        <v>1550</v>
      </c>
      <c r="E14" s="134">
        <f>SUM(J9:J10)</f>
        <v>17</v>
      </c>
      <c r="H14" s="136"/>
      <c r="I14" s="136"/>
      <c r="J14" s="136"/>
      <c r="K14" s="136"/>
    </row>
    <row r="15" spans="1:17">
      <c r="A15" s="71"/>
      <c r="B15" s="135" t="s">
        <v>1798</v>
      </c>
      <c r="C15" s="97" t="s">
        <v>1796</v>
      </c>
      <c r="D15" s="134" t="s">
        <v>1550</v>
      </c>
      <c r="E15" s="134">
        <f>H11</f>
        <v>2</v>
      </c>
      <c r="H15" s="136"/>
      <c r="I15" s="136"/>
      <c r="J15" s="136"/>
      <c r="K15" s="136"/>
    </row>
    <row r="16" spans="1:17" s="80" customFormat="1" ht="25.5">
      <c r="A16" s="77"/>
      <c r="B16" s="78" t="s">
        <v>1572</v>
      </c>
      <c r="C16" s="79" t="s">
        <v>2434</v>
      </c>
      <c r="D16" s="77"/>
      <c r="E16" s="91">
        <f>N7</f>
        <v>192</v>
      </c>
    </row>
    <row r="17" spans="1:17" s="80" customFormat="1" ht="60">
      <c r="A17" s="77"/>
      <c r="B17" s="77"/>
      <c r="C17" s="79" t="s">
        <v>2435</v>
      </c>
      <c r="D17" s="77"/>
      <c r="E17" s="92">
        <f>O7-E18-E19</f>
        <v>538</v>
      </c>
      <c r="F17" s="77"/>
      <c r="H17" s="360"/>
      <c r="M17" s="93" t="s">
        <v>1590</v>
      </c>
      <c r="N17" s="96" t="s">
        <v>1581</v>
      </c>
      <c r="O17" s="96" t="s">
        <v>1582</v>
      </c>
      <c r="P17" s="96" t="s">
        <v>1583</v>
      </c>
      <c r="Q17" s="96" t="s">
        <v>1584</v>
      </c>
    </row>
    <row r="18" spans="1:17" s="80" customFormat="1" ht="25.5">
      <c r="A18" s="77"/>
      <c r="B18" s="77"/>
      <c r="C18" s="79" t="s">
        <v>2436</v>
      </c>
      <c r="D18" s="77"/>
      <c r="E18" s="103">
        <f>$N$23*$O$23*$P$23+$Q$23*$O$23</f>
        <v>42</v>
      </c>
      <c r="H18" s="360"/>
      <c r="M18" s="93" t="s">
        <v>1589</v>
      </c>
      <c r="N18" s="93">
        <v>6</v>
      </c>
      <c r="O18" s="93">
        <v>13</v>
      </c>
      <c r="P18" s="93">
        <v>1</v>
      </c>
      <c r="Q18" s="93">
        <v>1</v>
      </c>
    </row>
    <row r="19" spans="1:17" s="80" customFormat="1" ht="25.5">
      <c r="A19" s="77"/>
      <c r="B19" s="77"/>
      <c r="C19" s="79" t="s">
        <v>2433</v>
      </c>
      <c r="D19" s="77"/>
      <c r="E19" s="103">
        <f>$N18*$O18*$P18+$Q18*$O18</f>
        <v>91</v>
      </c>
      <c r="H19" s="360"/>
      <c r="M19" s="93" t="s">
        <v>20</v>
      </c>
      <c r="N19" s="93">
        <v>6</v>
      </c>
      <c r="O19" s="93">
        <v>1</v>
      </c>
      <c r="P19" s="93">
        <v>1</v>
      </c>
      <c r="Q19" s="93">
        <v>1</v>
      </c>
    </row>
    <row r="20" spans="1:17" s="80" customFormat="1" ht="25.5">
      <c r="A20" s="77"/>
      <c r="B20" s="77"/>
      <c r="C20" s="79" t="s">
        <v>2437</v>
      </c>
      <c r="D20" s="77"/>
      <c r="E20" s="92">
        <f>P7</f>
        <v>2158</v>
      </c>
      <c r="M20" s="93" t="s">
        <v>1080</v>
      </c>
      <c r="N20" s="93">
        <v>6</v>
      </c>
      <c r="O20" s="93">
        <v>2</v>
      </c>
      <c r="P20" s="93">
        <v>1</v>
      </c>
      <c r="Q20" s="93">
        <v>1</v>
      </c>
    </row>
    <row r="21" spans="1:17" s="80" customFormat="1" ht="25.5">
      <c r="A21" s="77"/>
      <c r="B21" s="77"/>
      <c r="C21" s="79" t="s">
        <v>2438</v>
      </c>
      <c r="D21" s="77"/>
      <c r="E21" s="92">
        <f>Q7</f>
        <v>504</v>
      </c>
      <c r="M21" s="95"/>
      <c r="N21" s="95"/>
      <c r="O21" s="95"/>
      <c r="P21" s="95"/>
      <c r="Q21" s="95"/>
    </row>
    <row r="22" spans="1:17" s="76" customFormat="1" ht="60">
      <c r="A22" s="74"/>
      <c r="B22" s="74" t="s">
        <v>1574</v>
      </c>
      <c r="C22" s="75" t="s">
        <v>2434</v>
      </c>
      <c r="D22" s="74"/>
      <c r="E22" s="91">
        <f>N8</f>
        <v>36</v>
      </c>
      <c r="M22" s="93" t="s">
        <v>1585</v>
      </c>
      <c r="N22" s="96" t="s">
        <v>1581</v>
      </c>
      <c r="O22" s="96" t="s">
        <v>1582</v>
      </c>
      <c r="P22" s="96" t="s">
        <v>1583</v>
      </c>
      <c r="Q22" s="96" t="s">
        <v>1584</v>
      </c>
    </row>
    <row r="23" spans="1:17" s="76" customFormat="1" ht="25.5">
      <c r="A23" s="74"/>
      <c r="B23" s="74"/>
      <c r="C23" s="75" t="s">
        <v>2435</v>
      </c>
      <c r="D23" s="74"/>
      <c r="E23" s="103">
        <f>O8-E24-E25</f>
        <v>93</v>
      </c>
      <c r="H23" s="361"/>
      <c r="M23" s="93" t="s">
        <v>1588</v>
      </c>
      <c r="N23" s="93">
        <v>6</v>
      </c>
      <c r="O23" s="93">
        <v>6</v>
      </c>
      <c r="P23" s="93">
        <v>1</v>
      </c>
      <c r="Q23" s="93">
        <v>1</v>
      </c>
    </row>
    <row r="24" spans="1:17" s="76" customFormat="1" ht="25.5">
      <c r="A24" s="74"/>
      <c r="B24" s="74"/>
      <c r="C24" s="75" t="s">
        <v>2436</v>
      </c>
      <c r="D24" s="74"/>
      <c r="E24" s="103">
        <f>N24*O24*P24+Q24*O24</f>
        <v>7</v>
      </c>
      <c r="H24" s="361"/>
      <c r="M24" s="93" t="s">
        <v>20</v>
      </c>
      <c r="N24" s="93">
        <v>6</v>
      </c>
      <c r="O24" s="93">
        <v>1</v>
      </c>
      <c r="P24" s="93">
        <v>1</v>
      </c>
      <c r="Q24" s="93">
        <v>1</v>
      </c>
    </row>
    <row r="25" spans="1:17" s="76" customFormat="1" ht="25.5">
      <c r="A25" s="74"/>
      <c r="B25" s="74"/>
      <c r="C25" s="75" t="s">
        <v>2433</v>
      </c>
      <c r="D25" s="74"/>
      <c r="E25" s="103">
        <f>$N$19*$O$19*$P$19+$Q$19*$O$19</f>
        <v>7</v>
      </c>
      <c r="H25" s="361"/>
      <c r="M25" s="93" t="s">
        <v>1080</v>
      </c>
      <c r="N25" s="93">
        <v>6</v>
      </c>
      <c r="O25" s="93">
        <v>3</v>
      </c>
      <c r="P25" s="93">
        <v>1</v>
      </c>
      <c r="Q25" s="93">
        <v>1</v>
      </c>
    </row>
    <row r="26" spans="1:17" s="76" customFormat="1" ht="25.5">
      <c r="A26" s="74"/>
      <c r="B26" s="74"/>
      <c r="C26" s="75" t="s">
        <v>2437</v>
      </c>
      <c r="D26" s="74"/>
      <c r="E26" s="92">
        <f>P8</f>
        <v>129</v>
      </c>
    </row>
    <row r="27" spans="1:17" s="76" customFormat="1" ht="25.5">
      <c r="A27" s="74"/>
      <c r="B27" s="74"/>
      <c r="C27" s="75" t="s">
        <v>2438</v>
      </c>
      <c r="D27" s="74"/>
      <c r="E27" s="92">
        <f>Q8</f>
        <v>143</v>
      </c>
    </row>
    <row r="28" spans="1:17" s="83" customFormat="1" ht="25.5">
      <c r="A28" s="81"/>
      <c r="B28" s="81" t="s">
        <v>1575</v>
      </c>
      <c r="C28" s="82" t="s">
        <v>2434</v>
      </c>
      <c r="D28" s="81"/>
      <c r="E28" s="92">
        <f>N9</f>
        <v>40</v>
      </c>
    </row>
    <row r="29" spans="1:17" s="83" customFormat="1" ht="25.5">
      <c r="A29" s="81"/>
      <c r="B29" s="81"/>
      <c r="C29" s="82" t="s">
        <v>2435</v>
      </c>
      <c r="D29" s="81"/>
      <c r="E29" s="103">
        <f>O9-E30-E31</f>
        <v>113</v>
      </c>
      <c r="H29" s="362"/>
    </row>
    <row r="30" spans="1:17" s="83" customFormat="1" ht="25.5">
      <c r="A30" s="81"/>
      <c r="B30" s="81"/>
      <c r="C30" s="82" t="s">
        <v>2436</v>
      </c>
      <c r="D30" s="81"/>
      <c r="E30" s="103">
        <f>N25*O25*P25+Q25*O25</f>
        <v>21</v>
      </c>
      <c r="H30" s="362"/>
    </row>
    <row r="31" spans="1:17" s="83" customFormat="1" ht="25.5">
      <c r="A31" s="81"/>
      <c r="B31" s="81"/>
      <c r="C31" s="82" t="s">
        <v>2433</v>
      </c>
      <c r="D31" s="81"/>
      <c r="E31" s="103">
        <f>$N$20*$O$20*$P$20+$Q$20*$O$20</f>
        <v>14</v>
      </c>
      <c r="F31" s="81"/>
      <c r="H31" s="362"/>
    </row>
    <row r="32" spans="1:17" s="83" customFormat="1" ht="25.5">
      <c r="A32" s="81"/>
      <c r="B32" s="81"/>
      <c r="C32" s="82" t="s">
        <v>2437</v>
      </c>
      <c r="D32" s="81"/>
      <c r="E32" s="92">
        <f>P9</f>
        <v>638</v>
      </c>
    </row>
    <row r="33" spans="1:6" s="83" customFormat="1" ht="25.5">
      <c r="A33" s="81"/>
      <c r="B33" s="81"/>
      <c r="C33" s="82" t="s">
        <v>2438</v>
      </c>
      <c r="D33" s="81"/>
      <c r="E33" s="92">
        <f>Q9</f>
        <v>104</v>
      </c>
    </row>
    <row r="34" spans="1:6" s="86" customFormat="1" ht="25.5">
      <c r="A34" s="84"/>
      <c r="B34" s="84" t="s">
        <v>1596</v>
      </c>
      <c r="C34" s="85" t="s">
        <v>2437</v>
      </c>
      <c r="D34" s="84"/>
      <c r="E34" s="92">
        <f>P10</f>
        <v>80</v>
      </c>
    </row>
    <row r="35" spans="1:6" s="86" customFormat="1" ht="25.5">
      <c r="A35" s="84"/>
      <c r="B35" s="84"/>
      <c r="C35" s="85" t="s">
        <v>2438</v>
      </c>
      <c r="D35" s="84"/>
      <c r="E35" s="92">
        <f>Q10</f>
        <v>30</v>
      </c>
    </row>
    <row r="36" spans="1:6">
      <c r="A36" s="70"/>
      <c r="B36" s="110" t="s">
        <v>1592</v>
      </c>
      <c r="C36" s="70" t="s">
        <v>2466</v>
      </c>
      <c r="D36" s="70" t="s">
        <v>1550</v>
      </c>
      <c r="E36" s="70">
        <f>спецификация!H976</f>
        <v>22</v>
      </c>
    </row>
    <row r="37" spans="1:6">
      <c r="A37" s="70"/>
      <c r="B37" s="191" t="s">
        <v>1578</v>
      </c>
      <c r="C37" s="70" t="s">
        <v>2467</v>
      </c>
      <c r="D37" s="70" t="s">
        <v>1077</v>
      </c>
      <c r="E37" s="122">
        <f>спецификация!H979</f>
        <v>260</v>
      </c>
    </row>
    <row r="38" spans="1:6">
      <c r="A38" s="70"/>
      <c r="B38" s="70" t="s">
        <v>1579</v>
      </c>
      <c r="C38" s="93" t="s">
        <v>2466</v>
      </c>
      <c r="D38" s="70" t="s">
        <v>1550</v>
      </c>
      <c r="E38" s="70">
        <f>спецификация!H981</f>
        <v>35</v>
      </c>
    </row>
    <row r="39" spans="1:6">
      <c r="A39" s="70"/>
      <c r="B39" s="93" t="s">
        <v>1580</v>
      </c>
      <c r="C39" s="93" t="s">
        <v>2466</v>
      </c>
      <c r="D39" s="70" t="s">
        <v>1550</v>
      </c>
      <c r="E39" s="70">
        <f>спецификация!H989</f>
        <v>36</v>
      </c>
    </row>
    <row r="40" spans="1:6">
      <c r="A40" s="70"/>
      <c r="B40" s="107" t="s">
        <v>1591</v>
      </c>
      <c r="C40" s="70" t="s">
        <v>2468</v>
      </c>
      <c r="D40" s="106" t="s">
        <v>1550</v>
      </c>
      <c r="E40" s="70">
        <v>18</v>
      </c>
    </row>
    <row r="41" spans="1:6">
      <c r="B41" s="126" t="s">
        <v>1788</v>
      </c>
      <c r="C41" s="126" t="s">
        <v>1789</v>
      </c>
      <c r="D41" s="127" t="s">
        <v>1077</v>
      </c>
      <c r="E41" s="127">
        <f>спецификация!H991</f>
        <v>4</v>
      </c>
      <c r="F41" s="128"/>
    </row>
    <row r="42" spans="1:6" ht="43.5">
      <c r="B42" s="129" t="s">
        <v>1790</v>
      </c>
      <c r="C42" s="127" t="s">
        <v>1791</v>
      </c>
      <c r="D42" s="127" t="s">
        <v>1550</v>
      </c>
      <c r="E42" s="127">
        <f>E40</f>
        <v>18</v>
      </c>
      <c r="F42" s="130" t="s">
        <v>1792</v>
      </c>
    </row>
    <row r="43" spans="1:6">
      <c r="B43" s="131" t="s">
        <v>1793</v>
      </c>
      <c r="C43" s="126" t="s">
        <v>1791</v>
      </c>
      <c r="D43" s="127" t="s">
        <v>1550</v>
      </c>
      <c r="E43" s="127">
        <f>спецификация!H992</f>
        <v>22</v>
      </c>
      <c r="F43" s="128"/>
    </row>
    <row r="44" spans="1:6">
      <c r="B44" s="131" t="s">
        <v>1794</v>
      </c>
      <c r="C44" s="126"/>
      <c r="D44" s="127" t="s">
        <v>1550</v>
      </c>
      <c r="E44" s="127">
        <f>'17'!B90</f>
        <v>338</v>
      </c>
      <c r="F44" s="128"/>
    </row>
    <row r="46" spans="1:6">
      <c r="C46" s="71"/>
    </row>
  </sheetData>
  <mergeCells count="3">
    <mergeCell ref="H17:H19"/>
    <mergeCell ref="H23:H25"/>
    <mergeCell ref="H29:H31"/>
  </mergeCells>
  <pageMargins left="0.7" right="0.7" top="0.75" bottom="0.75" header="0.3" footer="0.3"/>
  <pageSetup paperSize="9"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>
  <dimension ref="A1:Q46"/>
  <sheetViews>
    <sheetView view="pageBreakPreview" zoomScale="82" zoomScaleNormal="70" zoomScaleSheetLayoutView="82" workbookViewId="0">
      <selection activeCell="C12" sqref="C12"/>
    </sheetView>
  </sheetViews>
  <sheetFormatPr defaultRowHeight="15"/>
  <cols>
    <col min="1" max="1" width="5" style="41" bestFit="1" customWidth="1"/>
    <col min="2" max="2" width="49.7109375" style="41" customWidth="1"/>
    <col min="3" max="3" width="33.42578125" style="41" customWidth="1"/>
    <col min="4" max="5" width="8.28515625" style="41" customWidth="1"/>
    <col min="6" max="12" width="9.140625" style="41"/>
    <col min="13" max="13" width="30" style="38" customWidth="1"/>
    <col min="14" max="14" width="9.140625" style="38"/>
    <col min="15" max="15" width="12.140625" style="38" customWidth="1"/>
    <col min="16" max="16" width="10.28515625" style="38" customWidth="1"/>
    <col min="17" max="17" width="14" style="38" customWidth="1"/>
    <col min="18" max="16384" width="9.140625" style="41"/>
  </cols>
  <sheetData>
    <row r="1" spans="1:17">
      <c r="A1" s="70"/>
      <c r="B1" s="70"/>
      <c r="C1" s="70"/>
      <c r="D1" s="70"/>
      <c r="E1" s="70"/>
    </row>
    <row r="2" spans="1:17" ht="25.5">
      <c r="A2" s="71" t="s">
        <v>1548</v>
      </c>
      <c r="B2" s="99" t="s">
        <v>1549</v>
      </c>
      <c r="C2" s="71" t="s">
        <v>2464</v>
      </c>
      <c r="D2" s="100" t="s">
        <v>1550</v>
      </c>
      <c r="E2" s="71">
        <v>2</v>
      </c>
      <c r="G2" s="179" t="s">
        <v>2118</v>
      </c>
      <c r="H2" s="179" t="s">
        <v>2119</v>
      </c>
      <c r="I2" s="179" t="s">
        <v>2120</v>
      </c>
      <c r="J2" s="180" t="s">
        <v>2121</v>
      </c>
      <c r="K2" s="180" t="s">
        <v>2122</v>
      </c>
    </row>
    <row r="3" spans="1:17" ht="25.5">
      <c r="A3" s="71" t="s">
        <v>1551</v>
      </c>
      <c r="B3" s="99" t="s">
        <v>1564</v>
      </c>
      <c r="C3" s="71" t="s">
        <v>2464</v>
      </c>
      <c r="D3" s="100" t="s">
        <v>1550</v>
      </c>
      <c r="E3" s="73">
        <f>G5</f>
        <v>11</v>
      </c>
      <c r="G3" s="179">
        <v>11</v>
      </c>
      <c r="H3" s="179">
        <v>11</v>
      </c>
      <c r="I3" s="180">
        <v>5</v>
      </c>
      <c r="J3" s="180">
        <v>5</v>
      </c>
      <c r="K3" s="180">
        <v>2</v>
      </c>
    </row>
    <row r="4" spans="1:17" ht="28.5">
      <c r="A4" s="71" t="s">
        <v>1552</v>
      </c>
      <c r="B4" s="99" t="s">
        <v>1786</v>
      </c>
      <c r="C4" s="71" t="s">
        <v>2465</v>
      </c>
      <c r="D4" s="100" t="s">
        <v>1550</v>
      </c>
      <c r="E4" s="73">
        <f>H5</f>
        <v>11</v>
      </c>
      <c r="G4" s="179"/>
      <c r="H4" s="179"/>
      <c r="I4" s="180"/>
      <c r="J4" s="180"/>
      <c r="K4" s="180"/>
    </row>
    <row r="5" spans="1:17" ht="25.5">
      <c r="A5" s="71" t="s">
        <v>1553</v>
      </c>
      <c r="B5" s="99" t="s">
        <v>1565</v>
      </c>
      <c r="C5" s="71" t="s">
        <v>1558</v>
      </c>
      <c r="D5" s="100" t="s">
        <v>1550</v>
      </c>
      <c r="E5" s="73">
        <f>I5</f>
        <v>5</v>
      </c>
      <c r="G5" s="181">
        <f>SUM(G3:G4)</f>
        <v>11</v>
      </c>
      <c r="H5" s="181">
        <f t="shared" ref="H5:K5" si="0">SUM(H3:H4)</f>
        <v>11</v>
      </c>
      <c r="I5" s="181">
        <f t="shared" si="0"/>
        <v>5</v>
      </c>
      <c r="J5" s="181">
        <f t="shared" si="0"/>
        <v>5</v>
      </c>
      <c r="K5" s="181">
        <f t="shared" si="0"/>
        <v>2</v>
      </c>
      <c r="M5" s="93"/>
      <c r="N5" s="15"/>
      <c r="O5" s="97"/>
      <c r="P5" s="97"/>
      <c r="Q5" s="97"/>
    </row>
    <row r="6" spans="1:17" ht="38.25">
      <c r="A6" s="71"/>
      <c r="B6" s="1" t="s">
        <v>2123</v>
      </c>
      <c r="C6" s="183" t="s">
        <v>2124</v>
      </c>
      <c r="D6" s="71" t="s">
        <v>1550</v>
      </c>
      <c r="E6" s="73">
        <f>E2+E3</f>
        <v>13</v>
      </c>
      <c r="G6" s="182"/>
      <c r="H6" s="181"/>
      <c r="I6" s="181"/>
      <c r="J6" s="181"/>
      <c r="K6" s="181"/>
      <c r="M6" s="70"/>
      <c r="N6" s="2" t="s">
        <v>1085</v>
      </c>
      <c r="O6" s="85" t="s">
        <v>11</v>
      </c>
      <c r="P6" s="88" t="s">
        <v>150</v>
      </c>
      <c r="Q6" s="89" t="s">
        <v>1084</v>
      </c>
    </row>
    <row r="7" spans="1:17" ht="25.5">
      <c r="A7" s="71" t="s">
        <v>1554</v>
      </c>
      <c r="B7" s="99" t="s">
        <v>1566</v>
      </c>
      <c r="C7" s="71" t="s">
        <v>1558</v>
      </c>
      <c r="D7" s="100" t="s">
        <v>1550</v>
      </c>
      <c r="E7" s="73">
        <f>J5</f>
        <v>5</v>
      </c>
      <c r="H7" s="68" t="s">
        <v>1561</v>
      </c>
      <c r="I7" s="68" t="s">
        <v>1571</v>
      </c>
      <c r="J7" s="68" t="s">
        <v>1562</v>
      </c>
      <c r="K7" s="68" t="s">
        <v>1563</v>
      </c>
      <c r="M7" s="93" t="str">
        <f>'18'!L62</f>
        <v>BC5E-4-LSHF</v>
      </c>
      <c r="N7" s="93">
        <f>'18'!M62</f>
        <v>72</v>
      </c>
      <c r="O7" s="93">
        <f>'18'!N62</f>
        <v>677</v>
      </c>
      <c r="P7" s="93">
        <f>'18'!O62</f>
        <v>1226</v>
      </c>
      <c r="Q7" s="93">
        <f>'18'!P62</f>
        <v>440</v>
      </c>
    </row>
    <row r="8" spans="1:17" ht="25.5">
      <c r="A8" s="71" t="s">
        <v>1555</v>
      </c>
      <c r="B8" s="99" t="s">
        <v>1799</v>
      </c>
      <c r="C8" s="71" t="s">
        <v>1558</v>
      </c>
      <c r="D8" s="100" t="s">
        <v>1550</v>
      </c>
      <c r="E8" s="73">
        <f>K5</f>
        <v>2</v>
      </c>
      <c r="H8" s="68">
        <v>2</v>
      </c>
      <c r="I8" s="68"/>
      <c r="J8" s="68"/>
      <c r="K8" s="68"/>
      <c r="M8" s="93" t="str">
        <f>'18'!L63</f>
        <v>КПСнг(А)-FRHF 1х2х0,75</v>
      </c>
      <c r="N8" s="93">
        <f>'18'!M63</f>
        <v>24</v>
      </c>
      <c r="O8" s="93">
        <f>'18'!N63</f>
        <v>196</v>
      </c>
      <c r="P8" s="93">
        <f>'18'!O63</f>
        <v>279</v>
      </c>
      <c r="Q8" s="93">
        <f>'18'!P63</f>
        <v>171</v>
      </c>
    </row>
    <row r="9" spans="1:17" ht="25.5">
      <c r="A9" s="71" t="s">
        <v>1556</v>
      </c>
      <c r="B9" s="99" t="s">
        <v>1567</v>
      </c>
      <c r="C9" s="71" t="s">
        <v>2464</v>
      </c>
      <c r="D9" s="100" t="s">
        <v>1550</v>
      </c>
      <c r="E9" s="100">
        <v>0</v>
      </c>
      <c r="H9" s="68">
        <v>30</v>
      </c>
      <c r="I9" s="68"/>
      <c r="J9" s="68">
        <v>15</v>
      </c>
      <c r="K9" s="68"/>
      <c r="M9" s="93" t="str">
        <f>'18'!L64</f>
        <v>КПСнг(А)-FRHF 1х2х1,5</v>
      </c>
      <c r="N9" s="93">
        <f>'18'!M64</f>
        <v>4</v>
      </c>
      <c r="O9" s="93">
        <f>'18'!N64</f>
        <v>41</v>
      </c>
      <c r="P9" s="93">
        <f>'18'!O64</f>
        <v>141</v>
      </c>
      <c r="Q9" s="93">
        <f>'18'!P64</f>
        <v>24</v>
      </c>
    </row>
    <row r="10" spans="1:17" ht="25.5">
      <c r="A10" s="71" t="s">
        <v>1557</v>
      </c>
      <c r="B10" s="99" t="s">
        <v>1568</v>
      </c>
      <c r="C10" s="71" t="s">
        <v>1558</v>
      </c>
      <c r="D10" s="100" t="s">
        <v>1550</v>
      </c>
      <c r="E10" s="54">
        <f>H12</f>
        <v>34</v>
      </c>
      <c r="H10" s="68">
        <v>0</v>
      </c>
      <c r="I10" s="68">
        <v>0</v>
      </c>
      <c r="J10" s="68">
        <v>0</v>
      </c>
      <c r="K10" s="68"/>
      <c r="M10" s="93" t="str">
        <f>'18'!L65</f>
        <v>ТехноКИПнг(А)-FRHF 2×2×0,6</v>
      </c>
      <c r="N10" s="93">
        <f>'18'!M65</f>
        <v>0</v>
      </c>
      <c r="O10" s="93">
        <f>'18'!N65</f>
        <v>0</v>
      </c>
      <c r="P10" s="93">
        <f>'18'!O65</f>
        <v>0</v>
      </c>
      <c r="Q10" s="93">
        <f>'18'!P65</f>
        <v>25</v>
      </c>
    </row>
    <row r="11" spans="1:17" ht="25.5">
      <c r="A11" s="71" t="s">
        <v>1559</v>
      </c>
      <c r="B11" s="99" t="s">
        <v>1570</v>
      </c>
      <c r="C11" s="71" t="s">
        <v>1558</v>
      </c>
      <c r="D11" s="100" t="s">
        <v>1550</v>
      </c>
      <c r="E11" s="54">
        <f>I12</f>
        <v>0</v>
      </c>
      <c r="H11" s="68">
        <v>2</v>
      </c>
      <c r="I11" s="68"/>
      <c r="J11" s="68"/>
      <c r="K11" s="68"/>
      <c r="M11" s="93"/>
      <c r="N11" s="93"/>
      <c r="O11" s="93"/>
      <c r="P11" s="93"/>
      <c r="Q11" s="93"/>
    </row>
    <row r="12" spans="1:17" ht="25.5">
      <c r="A12" s="71" t="s">
        <v>1560</v>
      </c>
      <c r="B12" s="99" t="s">
        <v>1569</v>
      </c>
      <c r="C12" s="71" t="s">
        <v>1558</v>
      </c>
      <c r="D12" s="100" t="s">
        <v>1550</v>
      </c>
      <c r="E12" s="54">
        <f>J12</f>
        <v>15</v>
      </c>
      <c r="H12" s="87">
        <f>SUM(H8:H11)</f>
        <v>34</v>
      </c>
      <c r="I12" s="69">
        <f>SUM(I8:I11)</f>
        <v>0</v>
      </c>
      <c r="J12" s="69">
        <f t="shared" ref="J12:K12" si="1">SUM(J8:J11)</f>
        <v>15</v>
      </c>
      <c r="K12" s="69">
        <f t="shared" si="1"/>
        <v>0</v>
      </c>
      <c r="M12" s="93"/>
      <c r="N12" s="93"/>
      <c r="O12" s="93"/>
      <c r="P12" s="93"/>
      <c r="Q12" s="93"/>
    </row>
    <row r="13" spans="1:17">
      <c r="A13" s="71"/>
      <c r="B13" s="135" t="s">
        <v>1795</v>
      </c>
      <c r="C13" s="97" t="s">
        <v>1796</v>
      </c>
      <c r="D13" s="134" t="s">
        <v>1550</v>
      </c>
      <c r="E13" s="134">
        <f>H8</f>
        <v>2</v>
      </c>
      <c r="H13" s="136"/>
      <c r="I13" s="136"/>
      <c r="J13" s="136"/>
      <c r="K13" s="136"/>
      <c r="M13" s="41"/>
      <c r="N13" s="41"/>
      <c r="O13" s="41"/>
      <c r="P13" s="41"/>
      <c r="Q13" s="41"/>
    </row>
    <row r="14" spans="1:17">
      <c r="A14" s="71"/>
      <c r="B14" s="135" t="s">
        <v>1797</v>
      </c>
      <c r="C14" s="97" t="s">
        <v>1796</v>
      </c>
      <c r="D14" s="134" t="s">
        <v>1550</v>
      </c>
      <c r="E14" s="134">
        <f>SUM(J9:J10)</f>
        <v>15</v>
      </c>
      <c r="H14" s="136"/>
      <c r="I14" s="136"/>
      <c r="J14" s="136"/>
      <c r="K14" s="136"/>
      <c r="M14" s="41"/>
      <c r="N14" s="41"/>
      <c r="O14" s="41"/>
      <c r="P14" s="41"/>
      <c r="Q14" s="41"/>
    </row>
    <row r="15" spans="1:17">
      <c r="A15" s="71"/>
      <c r="B15" s="135" t="s">
        <v>1798</v>
      </c>
      <c r="C15" s="97" t="s">
        <v>1796</v>
      </c>
      <c r="D15" s="134" t="s">
        <v>1550</v>
      </c>
      <c r="E15" s="134">
        <f>H11</f>
        <v>2</v>
      </c>
      <c r="H15" s="136"/>
      <c r="I15" s="136"/>
      <c r="J15" s="136"/>
      <c r="K15" s="136"/>
      <c r="M15" s="41"/>
      <c r="N15" s="41"/>
      <c r="O15" s="41"/>
      <c r="P15" s="41"/>
      <c r="Q15" s="41"/>
    </row>
    <row r="16" spans="1:17" s="80" customFormat="1" ht="25.5">
      <c r="A16" s="77"/>
      <c r="B16" s="79" t="s">
        <v>1572</v>
      </c>
      <c r="C16" s="79" t="s">
        <v>2434</v>
      </c>
      <c r="D16" s="101"/>
      <c r="E16" s="102">
        <f>N7</f>
        <v>72</v>
      </c>
    </row>
    <row r="17" spans="1:17" s="80" customFormat="1" ht="45">
      <c r="A17" s="77"/>
      <c r="B17" s="101"/>
      <c r="C17" s="79" t="s">
        <v>2435</v>
      </c>
      <c r="D17" s="101"/>
      <c r="E17" s="103">
        <f>O7-$E$18-$E$19</f>
        <v>530</v>
      </c>
      <c r="H17" s="360"/>
      <c r="M17" s="93" t="s">
        <v>1590</v>
      </c>
      <c r="N17" s="96" t="s">
        <v>1581</v>
      </c>
      <c r="O17" s="96" t="s">
        <v>1582</v>
      </c>
      <c r="P17" s="96" t="s">
        <v>1583</v>
      </c>
      <c r="Q17" s="96" t="s">
        <v>1584</v>
      </c>
    </row>
    <row r="18" spans="1:17" s="80" customFormat="1" ht="25.5">
      <c r="A18" s="77"/>
      <c r="B18" s="101"/>
      <c r="C18" s="79" t="s">
        <v>2436</v>
      </c>
      <c r="D18" s="101"/>
      <c r="E18" s="103">
        <f>$N$23*$O$23*$P$23+$Q$23*$O$23</f>
        <v>84</v>
      </c>
      <c r="H18" s="360"/>
      <c r="M18" s="93" t="s">
        <v>1589</v>
      </c>
      <c r="N18" s="93">
        <v>6</v>
      </c>
      <c r="O18" s="93">
        <v>9</v>
      </c>
      <c r="P18" s="93">
        <v>1</v>
      </c>
      <c r="Q18" s="93">
        <v>1</v>
      </c>
    </row>
    <row r="19" spans="1:17" s="80" customFormat="1" ht="25.5">
      <c r="A19" s="77"/>
      <c r="B19" s="101"/>
      <c r="C19" s="79" t="s">
        <v>2433</v>
      </c>
      <c r="D19" s="101"/>
      <c r="E19" s="103">
        <f>$N$18*$O$18*$P$18+$Q$18*$O$18</f>
        <v>63</v>
      </c>
      <c r="H19" s="360"/>
      <c r="M19" s="93" t="s">
        <v>20</v>
      </c>
      <c r="N19" s="93">
        <v>6</v>
      </c>
      <c r="O19" s="93">
        <v>2</v>
      </c>
      <c r="P19" s="93">
        <v>1</v>
      </c>
      <c r="Q19" s="93">
        <v>1</v>
      </c>
    </row>
    <row r="20" spans="1:17" s="80" customFormat="1" ht="25.5">
      <c r="A20" s="77"/>
      <c r="B20" s="101"/>
      <c r="C20" s="79" t="s">
        <v>2437</v>
      </c>
      <c r="D20" s="101"/>
      <c r="E20" s="103">
        <f>P7</f>
        <v>1226</v>
      </c>
      <c r="M20" s="93" t="s">
        <v>1080</v>
      </c>
      <c r="N20" s="93">
        <v>6</v>
      </c>
      <c r="O20" s="93">
        <v>1</v>
      </c>
      <c r="P20" s="93">
        <v>1</v>
      </c>
      <c r="Q20" s="93">
        <v>1</v>
      </c>
    </row>
    <row r="21" spans="1:17" s="80" customFormat="1" ht="25.5">
      <c r="A21" s="77"/>
      <c r="B21" s="101"/>
      <c r="C21" s="79" t="s">
        <v>2438</v>
      </c>
      <c r="D21" s="101"/>
      <c r="E21" s="103">
        <f>Q7</f>
        <v>440</v>
      </c>
      <c r="M21" s="95"/>
      <c r="N21" s="95"/>
      <c r="O21" s="95"/>
      <c r="P21" s="95"/>
      <c r="Q21" s="95"/>
    </row>
    <row r="22" spans="1:17" s="76" customFormat="1" ht="45">
      <c r="A22" s="74"/>
      <c r="B22" s="104" t="s">
        <v>1574</v>
      </c>
      <c r="C22" s="75" t="s">
        <v>2434</v>
      </c>
      <c r="D22" s="104"/>
      <c r="E22" s="102">
        <f>N8</f>
        <v>24</v>
      </c>
      <c r="M22" s="93" t="s">
        <v>1585</v>
      </c>
      <c r="N22" s="96" t="s">
        <v>1581</v>
      </c>
      <c r="O22" s="96" t="s">
        <v>1582</v>
      </c>
      <c r="P22" s="96" t="s">
        <v>1583</v>
      </c>
      <c r="Q22" s="96" t="s">
        <v>1584</v>
      </c>
    </row>
    <row r="23" spans="1:17" s="76" customFormat="1" ht="25.5">
      <c r="A23" s="74"/>
      <c r="B23" s="104"/>
      <c r="C23" s="75" t="s">
        <v>2435</v>
      </c>
      <c r="D23" s="104"/>
      <c r="E23" s="103">
        <f>O8-E24-E25</f>
        <v>154</v>
      </c>
      <c r="H23" s="361"/>
      <c r="M23" s="93" t="s">
        <v>1588</v>
      </c>
      <c r="N23" s="93">
        <v>6</v>
      </c>
      <c r="O23" s="93">
        <v>12</v>
      </c>
      <c r="P23" s="93">
        <v>1</v>
      </c>
      <c r="Q23" s="93">
        <v>1</v>
      </c>
    </row>
    <row r="24" spans="1:17" s="76" customFormat="1" ht="25.5">
      <c r="A24" s="74"/>
      <c r="B24" s="104"/>
      <c r="C24" s="75" t="s">
        <v>2436</v>
      </c>
      <c r="D24" s="104"/>
      <c r="E24" s="103">
        <f>N24*O24*P24+Q24*O24</f>
        <v>28</v>
      </c>
      <c r="H24" s="361"/>
      <c r="M24" s="93" t="s">
        <v>20</v>
      </c>
      <c r="N24" s="93">
        <v>6</v>
      </c>
      <c r="O24" s="93">
        <v>4</v>
      </c>
      <c r="P24" s="93">
        <v>1</v>
      </c>
      <c r="Q24" s="93">
        <v>1</v>
      </c>
    </row>
    <row r="25" spans="1:17" s="76" customFormat="1" ht="25.5">
      <c r="A25" s="74"/>
      <c r="B25" s="104"/>
      <c r="C25" s="75" t="s">
        <v>2433</v>
      </c>
      <c r="D25" s="104"/>
      <c r="E25" s="103">
        <f>$N$19*$O$19*$P$19+$Q$19*$O$19</f>
        <v>14</v>
      </c>
      <c r="H25" s="361"/>
      <c r="M25" s="93" t="s">
        <v>1080</v>
      </c>
      <c r="N25" s="93">
        <v>6</v>
      </c>
      <c r="O25" s="93">
        <v>1</v>
      </c>
      <c r="P25" s="93">
        <v>1</v>
      </c>
      <c r="Q25" s="93">
        <v>1</v>
      </c>
    </row>
    <row r="26" spans="1:17" s="76" customFormat="1" ht="25.5">
      <c r="A26" s="74"/>
      <c r="B26" s="104"/>
      <c r="C26" s="75" t="s">
        <v>2437</v>
      </c>
      <c r="D26" s="104"/>
      <c r="E26" s="103">
        <f>P8</f>
        <v>279</v>
      </c>
      <c r="M26" s="38"/>
      <c r="N26" s="38"/>
      <c r="O26" s="38"/>
      <c r="P26" s="38"/>
      <c r="Q26" s="38"/>
    </row>
    <row r="27" spans="1:17" s="76" customFormat="1" ht="25.5">
      <c r="A27" s="74"/>
      <c r="B27" s="104"/>
      <c r="C27" s="75" t="s">
        <v>2438</v>
      </c>
      <c r="D27" s="104"/>
      <c r="E27" s="103">
        <f>Q8</f>
        <v>171</v>
      </c>
      <c r="M27" s="95"/>
      <c r="N27" s="95"/>
      <c r="O27" s="95"/>
      <c r="P27" s="95"/>
      <c r="Q27" s="95"/>
    </row>
    <row r="28" spans="1:17" s="83" customFormat="1" ht="25.5">
      <c r="A28" s="81"/>
      <c r="B28" s="105" t="s">
        <v>1575</v>
      </c>
      <c r="C28" s="82" t="s">
        <v>2434</v>
      </c>
      <c r="D28" s="105"/>
      <c r="E28" s="103">
        <f>N9</f>
        <v>4</v>
      </c>
      <c r="M28" s="38"/>
      <c r="N28" s="38"/>
      <c r="O28" s="38"/>
      <c r="P28" s="38"/>
      <c r="Q28" s="38"/>
    </row>
    <row r="29" spans="1:17" s="83" customFormat="1" ht="25.5">
      <c r="A29" s="81"/>
      <c r="B29" s="105"/>
      <c r="C29" s="82" t="s">
        <v>2435</v>
      </c>
      <c r="D29" s="105"/>
      <c r="E29" s="103">
        <f>O9-E30-E31</f>
        <v>27</v>
      </c>
      <c r="H29" s="362"/>
      <c r="M29" s="95"/>
      <c r="N29" s="95"/>
      <c r="O29" s="95"/>
      <c r="P29" s="95"/>
      <c r="Q29" s="95"/>
    </row>
    <row r="30" spans="1:17" s="83" customFormat="1" ht="25.5">
      <c r="A30" s="81"/>
      <c r="B30" s="105"/>
      <c r="C30" s="82" t="s">
        <v>2436</v>
      </c>
      <c r="D30" s="105"/>
      <c r="E30" s="103">
        <f>N25*O25*P25+Q25*O25</f>
        <v>7</v>
      </c>
      <c r="H30" s="362"/>
      <c r="M30" s="38"/>
      <c r="N30" s="38"/>
      <c r="O30" s="38"/>
      <c r="P30" s="38"/>
      <c r="Q30" s="38"/>
    </row>
    <row r="31" spans="1:17" s="83" customFormat="1" ht="25.5">
      <c r="A31" s="81"/>
      <c r="B31" s="105"/>
      <c r="C31" s="82" t="s">
        <v>2433</v>
      </c>
      <c r="D31" s="105"/>
      <c r="E31" s="103">
        <f>$N$20*$O$20*$P$20+$Q$20*$O$20</f>
        <v>7</v>
      </c>
      <c r="F31" s="81"/>
      <c r="H31" s="362"/>
      <c r="M31" s="38"/>
      <c r="N31" s="38"/>
      <c r="O31" s="38"/>
      <c r="P31" s="38"/>
      <c r="Q31" s="38"/>
    </row>
    <row r="32" spans="1:17" s="83" customFormat="1" ht="25.5">
      <c r="A32" s="81"/>
      <c r="B32" s="105"/>
      <c r="C32" s="82" t="s">
        <v>2437</v>
      </c>
      <c r="D32" s="105"/>
      <c r="E32" s="103">
        <f>P9</f>
        <v>141</v>
      </c>
      <c r="M32" s="38"/>
      <c r="N32" s="38"/>
      <c r="O32" s="38"/>
      <c r="P32" s="38"/>
      <c r="Q32" s="38"/>
    </row>
    <row r="33" spans="1:17" s="83" customFormat="1" ht="25.5">
      <c r="A33" s="81"/>
      <c r="B33" s="105"/>
      <c r="C33" s="82" t="s">
        <v>2438</v>
      </c>
      <c r="D33" s="105"/>
      <c r="E33" s="103">
        <f>Q9</f>
        <v>24</v>
      </c>
      <c r="M33" s="38"/>
      <c r="N33" s="38"/>
      <c r="O33" s="38"/>
      <c r="P33" s="38"/>
      <c r="Q33" s="38"/>
    </row>
    <row r="34" spans="1:17" s="86" customFormat="1" ht="25.5">
      <c r="A34" s="84"/>
      <c r="B34" s="84" t="s">
        <v>1596</v>
      </c>
      <c r="C34" s="85" t="s">
        <v>2437</v>
      </c>
      <c r="D34" s="84"/>
      <c r="E34" s="92">
        <f>P10</f>
        <v>0</v>
      </c>
    </row>
    <row r="35" spans="1:17" s="86" customFormat="1" ht="25.5">
      <c r="A35" s="84"/>
      <c r="B35" s="84"/>
      <c r="C35" s="85" t="s">
        <v>2438</v>
      </c>
      <c r="D35" s="84"/>
      <c r="E35" s="92">
        <f>Q10</f>
        <v>25</v>
      </c>
    </row>
    <row r="36" spans="1:17">
      <c r="A36" s="70"/>
      <c r="B36" s="110" t="s">
        <v>1592</v>
      </c>
      <c r="C36" s="70" t="s">
        <v>2466</v>
      </c>
      <c r="D36" s="106" t="s">
        <v>1550</v>
      </c>
      <c r="E36" s="106">
        <f>спецификация!H1025</f>
        <v>19</v>
      </c>
    </row>
    <row r="37" spans="1:17">
      <c r="A37" s="70"/>
      <c r="B37" s="192" t="s">
        <v>1578</v>
      </c>
      <c r="C37" s="70" t="s">
        <v>2467</v>
      </c>
      <c r="D37" s="106" t="s">
        <v>1077</v>
      </c>
      <c r="E37" s="107">
        <f>спецификация!H1028</f>
        <v>250</v>
      </c>
    </row>
    <row r="38" spans="1:17">
      <c r="A38" s="70"/>
      <c r="B38" s="106" t="s">
        <v>1579</v>
      </c>
      <c r="C38" s="93" t="s">
        <v>2466</v>
      </c>
      <c r="D38" s="106" t="s">
        <v>1550</v>
      </c>
      <c r="E38" s="106">
        <f>спецификация!H1030</f>
        <v>24</v>
      </c>
    </row>
    <row r="39" spans="1:17">
      <c r="A39" s="94"/>
      <c r="B39" s="98" t="s">
        <v>1580</v>
      </c>
      <c r="C39" s="93" t="s">
        <v>2466</v>
      </c>
      <c r="D39" s="108" t="s">
        <v>1550</v>
      </c>
      <c r="E39" s="108">
        <f>спецификация!H1038</f>
        <v>32</v>
      </c>
    </row>
    <row r="40" spans="1:17">
      <c r="A40" s="70"/>
      <c r="B40" s="107" t="s">
        <v>1591</v>
      </c>
      <c r="C40" s="70" t="s">
        <v>2468</v>
      </c>
      <c r="D40" s="106" t="s">
        <v>1550</v>
      </c>
      <c r="E40" s="70">
        <v>12</v>
      </c>
    </row>
    <row r="41" spans="1:17">
      <c r="B41" s="126" t="s">
        <v>1788</v>
      </c>
      <c r="C41" s="126" t="s">
        <v>1789</v>
      </c>
      <c r="D41" s="127" t="s">
        <v>1077</v>
      </c>
      <c r="E41" s="127">
        <f>спецификация!H1040</f>
        <v>3</v>
      </c>
      <c r="F41" s="128"/>
      <c r="M41" s="41"/>
      <c r="N41" s="41"/>
      <c r="O41" s="41"/>
      <c r="P41" s="41"/>
      <c r="Q41" s="41"/>
    </row>
    <row r="42" spans="1:17" ht="43.5">
      <c r="B42" s="129" t="s">
        <v>1790</v>
      </c>
      <c r="C42" s="127" t="s">
        <v>1791</v>
      </c>
      <c r="D42" s="127" t="s">
        <v>1550</v>
      </c>
      <c r="E42" s="127">
        <f>E40</f>
        <v>12</v>
      </c>
      <c r="F42" s="130" t="s">
        <v>1792</v>
      </c>
      <c r="M42" s="41"/>
      <c r="N42" s="41"/>
      <c r="O42" s="41"/>
      <c r="P42" s="41"/>
      <c r="Q42" s="41"/>
    </row>
    <row r="43" spans="1:17">
      <c r="B43" s="131" t="s">
        <v>1793</v>
      </c>
      <c r="C43" s="126" t="s">
        <v>1791</v>
      </c>
      <c r="D43" s="127" t="s">
        <v>1550</v>
      </c>
      <c r="E43" s="127">
        <f>спецификация!H1041</f>
        <v>19</v>
      </c>
      <c r="F43" s="128"/>
      <c r="M43" s="41"/>
      <c r="N43" s="41"/>
      <c r="O43" s="41"/>
      <c r="P43" s="41"/>
      <c r="Q43" s="41"/>
    </row>
    <row r="44" spans="1:17">
      <c r="B44" s="131" t="s">
        <v>1794</v>
      </c>
      <c r="C44" s="126"/>
      <c r="D44" s="127" t="s">
        <v>1550</v>
      </c>
      <c r="E44" s="127">
        <f>'18'!D78</f>
        <v>297</v>
      </c>
      <c r="F44" s="128"/>
      <c r="M44" s="41"/>
      <c r="N44" s="41"/>
      <c r="O44" s="41"/>
      <c r="P44" s="41"/>
      <c r="Q44" s="41"/>
    </row>
    <row r="46" spans="1:17">
      <c r="C46" s="71"/>
    </row>
  </sheetData>
  <mergeCells count="3">
    <mergeCell ref="H17:H19"/>
    <mergeCell ref="H23:H25"/>
    <mergeCell ref="H29:H3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Z60"/>
  <sheetViews>
    <sheetView zoomScale="70" zoomScaleNormal="70" workbookViewId="0">
      <selection activeCell="M57" sqref="M57"/>
    </sheetView>
  </sheetViews>
  <sheetFormatPr defaultRowHeight="15"/>
  <cols>
    <col min="1" max="1" width="15.7109375" customWidth="1"/>
    <col min="2" max="2" width="10.28515625" bestFit="1" customWidth="1"/>
    <col min="3" max="3" width="29.85546875" customWidth="1"/>
    <col min="4" max="4" width="20.85546875" bestFit="1" customWidth="1"/>
    <col min="5" max="5" width="5.5703125" bestFit="1" customWidth="1"/>
    <col min="6" max="6" width="11.5703125" bestFit="1" customWidth="1"/>
    <col min="7" max="7" width="24" customWidth="1"/>
    <col min="8" max="8" width="5.5703125" bestFit="1" customWidth="1"/>
    <col min="9" max="9" width="11.5703125" bestFit="1" customWidth="1"/>
    <col min="10" max="10" width="32.42578125" customWidth="1"/>
    <col min="11" max="11" width="21.140625" bestFit="1" customWidth="1"/>
    <col min="12" max="12" width="12.85546875" bestFit="1" customWidth="1"/>
    <col min="13" max="13" width="22" bestFit="1" customWidth="1"/>
    <col min="14" max="14" width="15.42578125" bestFit="1" customWidth="1"/>
    <col min="15" max="18" width="2.28515625" bestFit="1" customWidth="1"/>
    <col min="19" max="19" width="23.5703125" bestFit="1" customWidth="1"/>
    <col min="20" max="20" width="5.28515625" bestFit="1" customWidth="1"/>
    <col min="23" max="23" width="13.5703125" customWidth="1"/>
    <col min="24" max="24" width="12.28515625" customWidth="1"/>
    <col min="25" max="25" width="13.85546875" style="20" customWidth="1"/>
  </cols>
  <sheetData>
    <row r="1" spans="1:26" ht="15.75" thickTop="1">
      <c r="C1" s="30" t="s">
        <v>1</v>
      </c>
      <c r="D1" s="325" t="s">
        <v>2</v>
      </c>
      <c r="E1" s="326"/>
      <c r="F1" s="327"/>
      <c r="G1" s="325" t="s">
        <v>3</v>
      </c>
      <c r="H1" s="326"/>
      <c r="I1" s="327"/>
      <c r="J1" s="331" t="s">
        <v>4</v>
      </c>
      <c r="K1" s="325" t="s">
        <v>154</v>
      </c>
      <c r="L1" s="326"/>
      <c r="M1" s="326"/>
      <c r="N1" s="326"/>
      <c r="O1" s="326"/>
      <c r="P1" s="326"/>
      <c r="Q1" s="326"/>
      <c r="R1" s="327"/>
      <c r="S1" s="325" t="s">
        <v>0</v>
      </c>
      <c r="W1" s="29"/>
      <c r="X1" s="29"/>
    </row>
    <row r="2" spans="1:26" ht="15.75" thickBot="1">
      <c r="C2" s="8" t="s">
        <v>5</v>
      </c>
      <c r="D2" s="328"/>
      <c r="E2" s="329"/>
      <c r="F2" s="330"/>
      <c r="G2" s="328"/>
      <c r="H2" s="329"/>
      <c r="I2" s="330"/>
      <c r="J2" s="332"/>
      <c r="K2" s="328"/>
      <c r="L2" s="329"/>
      <c r="M2" s="329"/>
      <c r="N2" s="329"/>
      <c r="O2" s="329"/>
      <c r="P2" s="329"/>
      <c r="Q2" s="329"/>
      <c r="R2" s="330"/>
      <c r="S2" s="333"/>
      <c r="W2" s="32"/>
      <c r="X2" s="32"/>
    </row>
    <row r="3" spans="1:26" ht="15.75" thickTop="1">
      <c r="C3" s="8" t="s">
        <v>7</v>
      </c>
      <c r="D3" s="331" t="s">
        <v>8</v>
      </c>
      <c r="E3" s="331" t="s">
        <v>9</v>
      </c>
      <c r="F3" s="331" t="s">
        <v>10</v>
      </c>
      <c r="G3" s="331" t="s">
        <v>8</v>
      </c>
      <c r="H3" s="331" t="s">
        <v>9</v>
      </c>
      <c r="I3" s="331" t="s">
        <v>10</v>
      </c>
      <c r="J3" s="332"/>
      <c r="K3" s="331" t="s">
        <v>1085</v>
      </c>
      <c r="L3" s="331" t="s">
        <v>11</v>
      </c>
      <c r="M3" s="331" t="s">
        <v>155</v>
      </c>
      <c r="N3" s="331" t="s">
        <v>12</v>
      </c>
      <c r="O3" s="331" t="s">
        <v>13</v>
      </c>
      <c r="P3" s="331" t="s">
        <v>13</v>
      </c>
      <c r="Q3" s="331" t="s">
        <v>13</v>
      </c>
      <c r="R3" s="331" t="s">
        <v>13</v>
      </c>
      <c r="S3" s="333"/>
      <c r="W3" s="28"/>
      <c r="X3" s="28"/>
    </row>
    <row r="4" spans="1:26">
      <c r="C4" s="35"/>
      <c r="D4" s="332"/>
      <c r="E4" s="332"/>
      <c r="F4" s="332"/>
      <c r="G4" s="332"/>
      <c r="H4" s="332"/>
      <c r="I4" s="332"/>
      <c r="J4" s="332"/>
      <c r="K4" s="332"/>
      <c r="L4" s="332"/>
      <c r="M4" s="332"/>
      <c r="N4" s="332"/>
      <c r="O4" s="332"/>
      <c r="P4" s="332"/>
      <c r="Q4" s="332"/>
      <c r="R4" s="332"/>
      <c r="S4" s="333"/>
      <c r="W4" s="28" t="s">
        <v>15</v>
      </c>
      <c r="X4" s="34" t="s">
        <v>16</v>
      </c>
      <c r="Y4" s="20" t="s">
        <v>149</v>
      </c>
    </row>
    <row r="5" spans="1:26">
      <c r="C5" s="142"/>
      <c r="D5" s="142"/>
      <c r="E5" s="142"/>
      <c r="F5" s="168"/>
      <c r="G5" s="142"/>
      <c r="H5" s="142"/>
      <c r="I5" s="167"/>
      <c r="J5" s="36" t="s">
        <v>394</v>
      </c>
      <c r="K5" s="2"/>
      <c r="L5" s="2"/>
      <c r="M5" s="2"/>
      <c r="N5" s="2"/>
      <c r="O5" s="2"/>
      <c r="P5" s="2"/>
      <c r="Q5" s="2"/>
      <c r="R5" s="2"/>
      <c r="S5" s="2"/>
      <c r="W5" s="36"/>
      <c r="X5" s="36"/>
    </row>
    <row r="6" spans="1:26">
      <c r="B6" s="149">
        <v>3</v>
      </c>
      <c r="C6" s="149" t="s">
        <v>1278</v>
      </c>
      <c r="D6" s="149" t="s">
        <v>395</v>
      </c>
      <c r="E6" s="149"/>
      <c r="F6" s="160" t="s">
        <v>1911</v>
      </c>
      <c r="G6" s="149" t="s">
        <v>396</v>
      </c>
      <c r="H6" s="149"/>
      <c r="I6" s="160" t="s">
        <v>1910</v>
      </c>
      <c r="J6" s="2" t="s">
        <v>1113</v>
      </c>
      <c r="K6" s="21">
        <f>K7*B6</f>
        <v>15</v>
      </c>
      <c r="L6" s="21">
        <f>L7*B6</f>
        <v>15</v>
      </c>
      <c r="M6" s="21">
        <f t="shared" ref="M6:M26" si="0">S6-L6-N6-K6</f>
        <v>78</v>
      </c>
      <c r="N6" s="21">
        <f>N7*B6</f>
        <v>21</v>
      </c>
      <c r="S6" s="21">
        <f>Y6*B6</f>
        <v>129</v>
      </c>
      <c r="U6" s="22"/>
      <c r="V6" s="22"/>
      <c r="W6">
        <v>25</v>
      </c>
      <c r="X6">
        <f>W6+8</f>
        <v>33</v>
      </c>
      <c r="Y6" s="20">
        <v>43</v>
      </c>
      <c r="Z6">
        <f>X6*1.3</f>
        <v>42.9</v>
      </c>
    </row>
    <row r="7" spans="1:26">
      <c r="B7" s="149">
        <v>1</v>
      </c>
      <c r="C7" s="149" t="s">
        <v>397</v>
      </c>
      <c r="D7" s="149"/>
      <c r="E7" s="149"/>
      <c r="F7" s="160"/>
      <c r="G7" s="149"/>
      <c r="H7" s="149"/>
      <c r="I7" s="160"/>
      <c r="J7" s="2" t="s">
        <v>20</v>
      </c>
      <c r="K7">
        <v>5</v>
      </c>
      <c r="L7" s="21">
        <v>5</v>
      </c>
      <c r="M7" s="21">
        <f t="shared" si="0"/>
        <v>26</v>
      </c>
      <c r="N7" s="21">
        <v>7</v>
      </c>
      <c r="S7" s="21">
        <f t="shared" ref="S7:S44" si="1">Y7*B7</f>
        <v>43</v>
      </c>
      <c r="W7">
        <v>25</v>
      </c>
      <c r="X7">
        <f t="shared" ref="X7:X29" si="2">W7+8</f>
        <v>33</v>
      </c>
      <c r="Y7" s="20">
        <v>43</v>
      </c>
      <c r="Z7">
        <f t="shared" ref="Z7:Z27" si="3">X7*1.3</f>
        <v>42.9</v>
      </c>
    </row>
    <row r="8" spans="1:26">
      <c r="A8" s="42" t="s">
        <v>153</v>
      </c>
      <c r="B8" s="151">
        <v>2</v>
      </c>
      <c r="C8" s="151" t="s">
        <v>1279</v>
      </c>
      <c r="D8" s="151" t="s">
        <v>399</v>
      </c>
      <c r="E8" s="151"/>
      <c r="F8" s="160" t="s">
        <v>1911</v>
      </c>
      <c r="G8" s="151" t="s">
        <v>398</v>
      </c>
      <c r="H8" s="151"/>
      <c r="I8" s="161" t="s">
        <v>1911</v>
      </c>
      <c r="J8" s="18" t="s">
        <v>1113</v>
      </c>
      <c r="L8" s="21">
        <f t="shared" ref="L8" si="4">L9*B8</f>
        <v>18</v>
      </c>
      <c r="M8" s="21">
        <f t="shared" si="0"/>
        <v>0</v>
      </c>
      <c r="N8" s="21">
        <f t="shared" ref="N8" si="5">N9*B8</f>
        <v>14</v>
      </c>
      <c r="S8" s="21">
        <f t="shared" si="1"/>
        <v>32</v>
      </c>
      <c r="W8">
        <v>4</v>
      </c>
      <c r="X8">
        <f t="shared" si="2"/>
        <v>12</v>
      </c>
      <c r="Y8" s="20">
        <v>16</v>
      </c>
      <c r="Z8">
        <f t="shared" si="3"/>
        <v>15.600000000000001</v>
      </c>
    </row>
    <row r="9" spans="1:26">
      <c r="A9" s="42"/>
      <c r="B9" s="151">
        <v>1</v>
      </c>
      <c r="C9" s="151" t="s">
        <v>401</v>
      </c>
      <c r="D9" s="151"/>
      <c r="E9" s="151"/>
      <c r="F9" s="161"/>
      <c r="G9" s="151"/>
      <c r="H9" s="151"/>
      <c r="I9" s="161"/>
      <c r="J9" s="18" t="s">
        <v>20</v>
      </c>
      <c r="L9" s="21">
        <v>9</v>
      </c>
      <c r="M9" s="21">
        <f t="shared" si="0"/>
        <v>0</v>
      </c>
      <c r="N9" s="21">
        <v>7</v>
      </c>
      <c r="S9" s="21">
        <f t="shared" si="1"/>
        <v>16</v>
      </c>
      <c r="W9">
        <v>4</v>
      </c>
      <c r="X9">
        <f t="shared" si="2"/>
        <v>12</v>
      </c>
      <c r="Y9" s="20">
        <v>16</v>
      </c>
      <c r="Z9">
        <f t="shared" si="3"/>
        <v>15.600000000000001</v>
      </c>
    </row>
    <row r="10" spans="1:26">
      <c r="B10" s="149">
        <v>3</v>
      </c>
      <c r="C10" s="149" t="s">
        <v>1280</v>
      </c>
      <c r="D10" s="149" t="s">
        <v>399</v>
      </c>
      <c r="E10" s="149"/>
      <c r="F10" s="160" t="s">
        <v>1911</v>
      </c>
      <c r="G10" s="149" t="s">
        <v>400</v>
      </c>
      <c r="H10" s="149"/>
      <c r="I10" s="160" t="s">
        <v>1912</v>
      </c>
      <c r="J10" s="2" t="s">
        <v>1113</v>
      </c>
      <c r="L10" s="21">
        <f t="shared" ref="L10" si="6">L11*B10</f>
        <v>30</v>
      </c>
      <c r="M10" s="21">
        <f t="shared" si="0"/>
        <v>9</v>
      </c>
      <c r="N10" s="21">
        <f t="shared" ref="N10" si="7">N11*B10</f>
        <v>21</v>
      </c>
      <c r="S10" s="21">
        <f t="shared" si="1"/>
        <v>60</v>
      </c>
      <c r="W10">
        <v>7</v>
      </c>
      <c r="X10">
        <f t="shared" si="2"/>
        <v>15</v>
      </c>
      <c r="Y10" s="20">
        <v>20</v>
      </c>
      <c r="Z10">
        <f t="shared" si="3"/>
        <v>19.5</v>
      </c>
    </row>
    <row r="11" spans="1:26">
      <c r="B11" s="149">
        <v>1</v>
      </c>
      <c r="C11" s="149" t="s">
        <v>403</v>
      </c>
      <c r="D11" s="149"/>
      <c r="E11" s="149"/>
      <c r="F11" s="160"/>
      <c r="G11" s="149"/>
      <c r="H11" s="149"/>
      <c r="I11" s="160"/>
      <c r="J11" s="2" t="s">
        <v>20</v>
      </c>
      <c r="L11" s="21">
        <v>10</v>
      </c>
      <c r="M11" s="21">
        <f t="shared" si="0"/>
        <v>3</v>
      </c>
      <c r="N11" s="21">
        <v>7</v>
      </c>
      <c r="S11" s="21">
        <f t="shared" si="1"/>
        <v>20</v>
      </c>
      <c r="W11">
        <v>7</v>
      </c>
      <c r="X11">
        <f t="shared" si="2"/>
        <v>15</v>
      </c>
      <c r="Y11" s="20">
        <v>20</v>
      </c>
      <c r="Z11">
        <f t="shared" si="3"/>
        <v>19.5</v>
      </c>
    </row>
    <row r="12" spans="1:26">
      <c r="A12" s="42" t="s">
        <v>153</v>
      </c>
      <c r="B12" s="151">
        <v>2</v>
      </c>
      <c r="C12" s="151" t="s">
        <v>1281</v>
      </c>
      <c r="D12" s="151" t="s">
        <v>399</v>
      </c>
      <c r="E12" s="151"/>
      <c r="F12" s="160" t="s">
        <v>1911</v>
      </c>
      <c r="G12" s="151" t="s">
        <v>411</v>
      </c>
      <c r="H12" s="151"/>
      <c r="I12" s="161" t="s">
        <v>1913</v>
      </c>
      <c r="J12" s="18" t="s">
        <v>1113</v>
      </c>
      <c r="L12" s="21">
        <f t="shared" ref="L12" si="8">L13*B12</f>
        <v>20</v>
      </c>
      <c r="M12" s="21">
        <f t="shared" si="0"/>
        <v>76</v>
      </c>
      <c r="N12" s="21">
        <f t="shared" ref="N12" si="9">N13*B12</f>
        <v>14</v>
      </c>
      <c r="S12" s="21">
        <f t="shared" si="1"/>
        <v>110</v>
      </c>
      <c r="W12">
        <v>34</v>
      </c>
      <c r="X12">
        <f t="shared" si="2"/>
        <v>42</v>
      </c>
      <c r="Y12" s="20">
        <v>55</v>
      </c>
      <c r="Z12">
        <f t="shared" si="3"/>
        <v>54.6</v>
      </c>
    </row>
    <row r="13" spans="1:26">
      <c r="A13" s="42"/>
      <c r="B13" s="151">
        <v>1</v>
      </c>
      <c r="C13" s="151" t="s">
        <v>405</v>
      </c>
      <c r="D13" s="151"/>
      <c r="E13" s="151"/>
      <c r="F13" s="161"/>
      <c r="G13" s="151"/>
      <c r="H13" s="151"/>
      <c r="I13" s="161"/>
      <c r="J13" s="18" t="s">
        <v>20</v>
      </c>
      <c r="L13" s="21">
        <v>10</v>
      </c>
      <c r="M13" s="21">
        <f t="shared" si="0"/>
        <v>38</v>
      </c>
      <c r="N13" s="21">
        <v>7</v>
      </c>
      <c r="S13" s="21">
        <f t="shared" si="1"/>
        <v>55</v>
      </c>
      <c r="W13">
        <v>34</v>
      </c>
      <c r="X13">
        <f t="shared" si="2"/>
        <v>42</v>
      </c>
      <c r="Y13" s="20">
        <v>55</v>
      </c>
      <c r="Z13">
        <f t="shared" si="3"/>
        <v>54.6</v>
      </c>
    </row>
    <row r="14" spans="1:26">
      <c r="B14" s="149">
        <v>3</v>
      </c>
      <c r="C14" s="149" t="s">
        <v>1282</v>
      </c>
      <c r="D14" s="149" t="s">
        <v>406</v>
      </c>
      <c r="E14" s="149"/>
      <c r="F14" s="160" t="s">
        <v>1911</v>
      </c>
      <c r="G14" s="149" t="s">
        <v>402</v>
      </c>
      <c r="H14" s="149"/>
      <c r="I14" s="160" t="s">
        <v>1914</v>
      </c>
      <c r="J14" s="2" t="s">
        <v>1113</v>
      </c>
      <c r="L14" s="21">
        <f t="shared" ref="L14" si="10">L15*B14</f>
        <v>30</v>
      </c>
      <c r="M14" s="21">
        <f t="shared" si="0"/>
        <v>69</v>
      </c>
      <c r="N14" s="21">
        <f t="shared" ref="N14" si="11">N15*B14</f>
        <v>21</v>
      </c>
      <c r="S14" s="21">
        <f t="shared" si="1"/>
        <v>120</v>
      </c>
      <c r="W14">
        <v>23</v>
      </c>
      <c r="X14">
        <f t="shared" si="2"/>
        <v>31</v>
      </c>
      <c r="Y14" s="20">
        <v>40</v>
      </c>
      <c r="Z14">
        <f t="shared" si="3"/>
        <v>40.300000000000004</v>
      </c>
    </row>
    <row r="15" spans="1:26">
      <c r="B15" s="149">
        <v>1</v>
      </c>
      <c r="C15" s="149" t="s">
        <v>408</v>
      </c>
      <c r="D15" s="149"/>
      <c r="E15" s="149"/>
      <c r="F15" s="160"/>
      <c r="G15" s="149"/>
      <c r="H15" s="149"/>
      <c r="I15" s="160"/>
      <c r="J15" s="2" t="s">
        <v>20</v>
      </c>
      <c r="L15" s="21">
        <v>10</v>
      </c>
      <c r="M15" s="21">
        <f t="shared" si="0"/>
        <v>23</v>
      </c>
      <c r="N15" s="21">
        <v>7</v>
      </c>
      <c r="S15" s="21">
        <f t="shared" si="1"/>
        <v>40</v>
      </c>
      <c r="W15">
        <v>23</v>
      </c>
      <c r="X15">
        <f t="shared" si="2"/>
        <v>31</v>
      </c>
      <c r="Y15" s="20">
        <v>40</v>
      </c>
      <c r="Z15">
        <f t="shared" si="3"/>
        <v>40.300000000000004</v>
      </c>
    </row>
    <row r="16" spans="1:26">
      <c r="B16" s="149">
        <v>3</v>
      </c>
      <c r="C16" s="149" t="s">
        <v>1283</v>
      </c>
      <c r="D16" s="149" t="s">
        <v>406</v>
      </c>
      <c r="E16" s="149"/>
      <c r="F16" s="160" t="s">
        <v>1911</v>
      </c>
      <c r="G16" s="149" t="s">
        <v>419</v>
      </c>
      <c r="H16" s="149"/>
      <c r="I16" s="160" t="s">
        <v>1915</v>
      </c>
      <c r="J16" s="2" t="s">
        <v>1113</v>
      </c>
      <c r="K16" s="21">
        <f>K17*B16</f>
        <v>15</v>
      </c>
      <c r="L16" s="21">
        <f t="shared" ref="L16" si="12">L17*B16</f>
        <v>15</v>
      </c>
      <c r="M16" s="21">
        <f t="shared" si="0"/>
        <v>147</v>
      </c>
      <c r="N16" s="21">
        <f t="shared" ref="N16" si="13">N17*B16</f>
        <v>21</v>
      </c>
      <c r="S16" s="21">
        <f t="shared" si="1"/>
        <v>198</v>
      </c>
      <c r="W16">
        <v>43</v>
      </c>
      <c r="X16">
        <f t="shared" si="2"/>
        <v>51</v>
      </c>
      <c r="Y16" s="20">
        <v>66</v>
      </c>
      <c r="Z16">
        <f t="shared" si="3"/>
        <v>66.3</v>
      </c>
    </row>
    <row r="17" spans="1:26">
      <c r="B17" s="149">
        <v>1</v>
      </c>
      <c r="C17" s="149" t="s">
        <v>409</v>
      </c>
      <c r="D17" s="149"/>
      <c r="E17" s="149"/>
      <c r="F17" s="160"/>
      <c r="G17" s="149"/>
      <c r="H17" s="149"/>
      <c r="I17" s="160"/>
      <c r="J17" s="2" t="s">
        <v>20</v>
      </c>
      <c r="K17">
        <v>5</v>
      </c>
      <c r="L17" s="21">
        <v>5</v>
      </c>
      <c r="M17" s="21">
        <f t="shared" si="0"/>
        <v>49</v>
      </c>
      <c r="N17" s="21">
        <v>7</v>
      </c>
      <c r="S17" s="21">
        <f t="shared" si="1"/>
        <v>66</v>
      </c>
      <c r="W17">
        <v>43</v>
      </c>
      <c r="X17">
        <f t="shared" si="2"/>
        <v>51</v>
      </c>
      <c r="Y17" s="20">
        <v>66</v>
      </c>
      <c r="Z17">
        <f t="shared" si="3"/>
        <v>66.3</v>
      </c>
    </row>
    <row r="18" spans="1:26">
      <c r="B18" s="149">
        <v>3</v>
      </c>
      <c r="C18" s="149" t="s">
        <v>1284</v>
      </c>
      <c r="D18" s="149" t="s">
        <v>410</v>
      </c>
      <c r="E18" s="149"/>
      <c r="F18" s="160" t="s">
        <v>1917</v>
      </c>
      <c r="G18" s="149" t="s">
        <v>407</v>
      </c>
      <c r="H18" s="149"/>
      <c r="I18" s="160" t="s">
        <v>1916</v>
      </c>
      <c r="J18" s="2" t="s">
        <v>1113</v>
      </c>
      <c r="K18" s="21">
        <f>K19*B18</f>
        <v>15</v>
      </c>
      <c r="L18" s="21">
        <f>L19*B18</f>
        <v>15</v>
      </c>
      <c r="M18" s="21">
        <f t="shared" si="0"/>
        <v>39</v>
      </c>
      <c r="N18" s="21">
        <f t="shared" ref="N18" si="14">N19*B18</f>
        <v>21</v>
      </c>
      <c r="S18" s="21">
        <f t="shared" si="1"/>
        <v>90</v>
      </c>
      <c r="W18">
        <v>15</v>
      </c>
      <c r="X18">
        <f t="shared" si="2"/>
        <v>23</v>
      </c>
      <c r="Y18" s="20">
        <v>30</v>
      </c>
      <c r="Z18">
        <f t="shared" si="3"/>
        <v>29.900000000000002</v>
      </c>
    </row>
    <row r="19" spans="1:26">
      <c r="B19" s="149">
        <v>1</v>
      </c>
      <c r="C19" s="149" t="s">
        <v>435</v>
      </c>
      <c r="D19" s="149"/>
      <c r="E19" s="149"/>
      <c r="F19" s="160"/>
      <c r="G19" s="149"/>
      <c r="H19" s="149"/>
      <c r="I19" s="160"/>
      <c r="J19" s="2" t="s">
        <v>20</v>
      </c>
      <c r="K19">
        <v>5</v>
      </c>
      <c r="L19" s="21">
        <v>5</v>
      </c>
      <c r="M19" s="21">
        <f t="shared" si="0"/>
        <v>13</v>
      </c>
      <c r="N19" s="21">
        <v>7</v>
      </c>
      <c r="S19" s="21">
        <f t="shared" si="1"/>
        <v>30</v>
      </c>
      <c r="W19">
        <v>15</v>
      </c>
      <c r="X19">
        <f t="shared" si="2"/>
        <v>23</v>
      </c>
      <c r="Y19" s="20">
        <v>30</v>
      </c>
      <c r="Z19">
        <f t="shared" si="3"/>
        <v>29.900000000000002</v>
      </c>
    </row>
    <row r="20" spans="1:26">
      <c r="A20" s="42" t="s">
        <v>153</v>
      </c>
      <c r="B20" s="151">
        <v>2</v>
      </c>
      <c r="C20" s="151" t="s">
        <v>1285</v>
      </c>
      <c r="D20" s="151" t="s">
        <v>410</v>
      </c>
      <c r="E20" s="151"/>
      <c r="F20" s="160" t="s">
        <v>1917</v>
      </c>
      <c r="G20" s="151" t="s">
        <v>412</v>
      </c>
      <c r="H20" s="151"/>
      <c r="I20" s="161" t="s">
        <v>1917</v>
      </c>
      <c r="J20" s="18" t="s">
        <v>1113</v>
      </c>
      <c r="L20" s="21">
        <f t="shared" ref="L20" si="15">L21*B20</f>
        <v>20</v>
      </c>
      <c r="M20" s="21">
        <f t="shared" si="0"/>
        <v>18</v>
      </c>
      <c r="N20" s="21">
        <f t="shared" ref="N20" si="16">N21*B20</f>
        <v>14</v>
      </c>
      <c r="S20" s="21">
        <f t="shared" si="1"/>
        <v>52</v>
      </c>
      <c r="W20">
        <v>12</v>
      </c>
      <c r="X20">
        <f t="shared" si="2"/>
        <v>20</v>
      </c>
      <c r="Y20" s="20">
        <v>26</v>
      </c>
      <c r="Z20">
        <f t="shared" si="3"/>
        <v>26</v>
      </c>
    </row>
    <row r="21" spans="1:26">
      <c r="A21" s="42"/>
      <c r="B21" s="151">
        <v>1</v>
      </c>
      <c r="C21" s="151" t="s">
        <v>436</v>
      </c>
      <c r="D21" s="151"/>
      <c r="E21" s="151"/>
      <c r="F21" s="161"/>
      <c r="G21" s="151"/>
      <c r="H21" s="151"/>
      <c r="I21" s="161"/>
      <c r="J21" s="18" t="s">
        <v>20</v>
      </c>
      <c r="L21" s="21">
        <v>10</v>
      </c>
      <c r="M21" s="21">
        <f t="shared" si="0"/>
        <v>9</v>
      </c>
      <c r="N21" s="21">
        <v>7</v>
      </c>
      <c r="S21" s="21">
        <f t="shared" si="1"/>
        <v>26</v>
      </c>
      <c r="W21">
        <v>12</v>
      </c>
      <c r="X21">
        <f t="shared" si="2"/>
        <v>20</v>
      </c>
      <c r="Y21" s="20">
        <v>26</v>
      </c>
      <c r="Z21">
        <f t="shared" si="3"/>
        <v>26</v>
      </c>
    </row>
    <row r="22" spans="1:26">
      <c r="B22" s="149">
        <v>3</v>
      </c>
      <c r="C22" s="149" t="s">
        <v>1286</v>
      </c>
      <c r="D22" s="149" t="s">
        <v>413</v>
      </c>
      <c r="E22" s="149"/>
      <c r="F22" s="160" t="s">
        <v>1917</v>
      </c>
      <c r="G22" s="149" t="s">
        <v>404</v>
      </c>
      <c r="H22" s="149"/>
      <c r="I22" s="160" t="s">
        <v>1918</v>
      </c>
      <c r="J22" s="15" t="s">
        <v>1113</v>
      </c>
      <c r="L22" s="21">
        <f t="shared" ref="L22" si="17">L23*B22</f>
        <v>30</v>
      </c>
      <c r="M22" s="21">
        <f t="shared" si="0"/>
        <v>27</v>
      </c>
      <c r="N22" s="21">
        <f t="shared" ref="N22" si="18">N23*B22</f>
        <v>21</v>
      </c>
      <c r="S22" s="21">
        <f t="shared" si="1"/>
        <v>78</v>
      </c>
      <c r="W22">
        <v>12</v>
      </c>
      <c r="X22">
        <f t="shared" si="2"/>
        <v>20</v>
      </c>
      <c r="Y22" s="20">
        <v>26</v>
      </c>
      <c r="Z22">
        <f t="shared" si="3"/>
        <v>26</v>
      </c>
    </row>
    <row r="23" spans="1:26">
      <c r="B23" s="149">
        <v>1</v>
      </c>
      <c r="C23" s="149" t="s">
        <v>415</v>
      </c>
      <c r="D23" s="149"/>
      <c r="E23" s="149"/>
      <c r="F23" s="160"/>
      <c r="G23" s="149"/>
      <c r="H23" s="149"/>
      <c r="I23" s="160"/>
      <c r="J23" s="15" t="s">
        <v>20</v>
      </c>
      <c r="L23" s="21">
        <v>10</v>
      </c>
      <c r="M23" s="21">
        <f t="shared" si="0"/>
        <v>9</v>
      </c>
      <c r="N23" s="21">
        <v>7</v>
      </c>
      <c r="S23" s="21">
        <f t="shared" si="1"/>
        <v>26</v>
      </c>
      <c r="W23">
        <v>12</v>
      </c>
      <c r="X23">
        <f t="shared" si="2"/>
        <v>20</v>
      </c>
      <c r="Y23" s="20">
        <v>26</v>
      </c>
      <c r="Z23">
        <f t="shared" si="3"/>
        <v>26</v>
      </c>
    </row>
    <row r="24" spans="1:26">
      <c r="A24" s="42" t="s">
        <v>153</v>
      </c>
      <c r="B24" s="151">
        <v>2</v>
      </c>
      <c r="C24" s="151" t="s">
        <v>1287</v>
      </c>
      <c r="D24" s="151" t="s">
        <v>413</v>
      </c>
      <c r="E24" s="151"/>
      <c r="F24" s="160" t="s">
        <v>1917</v>
      </c>
      <c r="G24" s="151" t="s">
        <v>414</v>
      </c>
      <c r="H24" s="151"/>
      <c r="I24" s="161" t="s">
        <v>1919</v>
      </c>
      <c r="J24" s="18" t="s">
        <v>1113</v>
      </c>
      <c r="L24" s="21">
        <f t="shared" ref="L24" si="19">L25*B24</f>
        <v>20</v>
      </c>
      <c r="M24" s="21">
        <f>S24-L24-N24-K24</f>
        <v>66</v>
      </c>
      <c r="N24" s="21">
        <f t="shared" ref="N24" si="20">N25*B24</f>
        <v>14</v>
      </c>
      <c r="S24" s="21">
        <f t="shared" si="1"/>
        <v>100</v>
      </c>
      <c r="W24">
        <v>29</v>
      </c>
      <c r="X24">
        <f t="shared" si="2"/>
        <v>37</v>
      </c>
      <c r="Y24" s="20">
        <v>50</v>
      </c>
      <c r="Z24">
        <f t="shared" si="3"/>
        <v>48.1</v>
      </c>
    </row>
    <row r="25" spans="1:26">
      <c r="A25" s="42"/>
      <c r="B25" s="151">
        <v>1</v>
      </c>
      <c r="C25" s="151" t="s">
        <v>417</v>
      </c>
      <c r="D25" s="151"/>
      <c r="E25" s="151"/>
      <c r="F25" s="161"/>
      <c r="G25" s="151"/>
      <c r="H25" s="151"/>
      <c r="I25" s="161"/>
      <c r="J25" s="18" t="s">
        <v>20</v>
      </c>
      <c r="L25" s="21">
        <v>10</v>
      </c>
      <c r="M25" s="21">
        <f t="shared" si="0"/>
        <v>33</v>
      </c>
      <c r="N25" s="21">
        <v>7</v>
      </c>
      <c r="S25" s="21">
        <f t="shared" si="1"/>
        <v>50</v>
      </c>
      <c r="W25">
        <v>29</v>
      </c>
      <c r="X25">
        <f t="shared" si="2"/>
        <v>37</v>
      </c>
      <c r="Y25" s="20">
        <v>50</v>
      </c>
      <c r="Z25">
        <f t="shared" si="3"/>
        <v>48.1</v>
      </c>
    </row>
    <row r="26" spans="1:26">
      <c r="B26" s="149">
        <v>3</v>
      </c>
      <c r="C26" s="149" t="s">
        <v>1288</v>
      </c>
      <c r="D26" s="149" t="s">
        <v>418</v>
      </c>
      <c r="E26" s="149"/>
      <c r="F26" s="160" t="s">
        <v>1917</v>
      </c>
      <c r="G26" s="149" t="s">
        <v>416</v>
      </c>
      <c r="H26" s="149"/>
      <c r="I26" s="160" t="s">
        <v>1920</v>
      </c>
      <c r="J26" s="2" t="s">
        <v>1113</v>
      </c>
      <c r="K26" s="21">
        <f>K27*B26</f>
        <v>15</v>
      </c>
      <c r="L26" s="21">
        <f t="shared" ref="L26" si="21">L27*B26</f>
        <v>15</v>
      </c>
      <c r="M26" s="21">
        <f t="shared" si="0"/>
        <v>144</v>
      </c>
      <c r="N26" s="21">
        <f t="shared" ref="N26:N28" si="22">N27*B26</f>
        <v>21</v>
      </c>
      <c r="S26" s="21">
        <f t="shared" si="1"/>
        <v>195</v>
      </c>
      <c r="W26">
        <v>42</v>
      </c>
      <c r="X26">
        <f t="shared" si="2"/>
        <v>50</v>
      </c>
      <c r="Y26" s="20">
        <v>65</v>
      </c>
      <c r="Z26">
        <f t="shared" si="3"/>
        <v>65</v>
      </c>
    </row>
    <row r="27" spans="1:26">
      <c r="B27" s="149">
        <v>1</v>
      </c>
      <c r="C27" s="149" t="s">
        <v>420</v>
      </c>
      <c r="D27" s="149"/>
      <c r="E27" s="149"/>
      <c r="F27" s="160"/>
      <c r="G27" s="149"/>
      <c r="H27" s="149"/>
      <c r="I27" s="160"/>
      <c r="J27" s="2" t="s">
        <v>20</v>
      </c>
      <c r="K27">
        <v>5</v>
      </c>
      <c r="L27" s="21">
        <v>5</v>
      </c>
      <c r="M27" s="21">
        <f>S27-L27-N27-K27</f>
        <v>48</v>
      </c>
      <c r="N27" s="21">
        <v>7</v>
      </c>
      <c r="S27" s="21">
        <f t="shared" si="1"/>
        <v>65</v>
      </c>
      <c r="W27">
        <v>42</v>
      </c>
      <c r="X27">
        <f t="shared" si="2"/>
        <v>50</v>
      </c>
      <c r="Y27" s="20">
        <v>65</v>
      </c>
      <c r="Z27">
        <f t="shared" si="3"/>
        <v>65</v>
      </c>
    </row>
    <row r="28" spans="1:26" ht="60">
      <c r="A28" s="111"/>
      <c r="B28" s="158">
        <v>2</v>
      </c>
      <c r="C28" s="158" t="s">
        <v>1720</v>
      </c>
      <c r="D28" s="159" t="s">
        <v>1722</v>
      </c>
      <c r="E28" s="158"/>
      <c r="F28" s="162" t="s">
        <v>1909</v>
      </c>
      <c r="G28" s="158" t="s">
        <v>1721</v>
      </c>
      <c r="H28" s="158"/>
      <c r="I28" s="162" t="s">
        <v>1921</v>
      </c>
      <c r="J28" s="112" t="s">
        <v>1113</v>
      </c>
      <c r="K28" s="22"/>
      <c r="L28" s="16">
        <f t="shared" ref="L28" si="23">L29*B28</f>
        <v>20</v>
      </c>
      <c r="M28" s="16">
        <f t="shared" ref="M28:M29" si="24">S28-L28-N28-K28</f>
        <v>96</v>
      </c>
      <c r="N28" s="16">
        <f t="shared" si="22"/>
        <v>14</v>
      </c>
      <c r="O28" s="22"/>
      <c r="P28" s="22"/>
      <c r="Q28" s="22"/>
      <c r="R28" s="22"/>
      <c r="S28" s="16">
        <f t="shared" si="1"/>
        <v>130</v>
      </c>
      <c r="T28" s="22"/>
      <c r="U28" s="22"/>
      <c r="V28" s="22"/>
      <c r="W28" s="22">
        <v>56</v>
      </c>
      <c r="X28" s="22">
        <f t="shared" si="2"/>
        <v>64</v>
      </c>
      <c r="Y28" s="22">
        <v>65</v>
      </c>
    </row>
    <row r="29" spans="1:26">
      <c r="A29" s="111"/>
      <c r="B29" s="158">
        <v>1</v>
      </c>
      <c r="C29" s="158" t="s">
        <v>1719</v>
      </c>
      <c r="D29" s="158"/>
      <c r="E29" s="158"/>
      <c r="F29" s="162"/>
      <c r="G29" s="158"/>
      <c r="H29" s="158"/>
      <c r="I29" s="162"/>
      <c r="J29" s="112" t="s">
        <v>1080</v>
      </c>
      <c r="K29" s="22"/>
      <c r="L29" s="16">
        <v>10</v>
      </c>
      <c r="M29" s="16">
        <f t="shared" si="24"/>
        <v>48</v>
      </c>
      <c r="N29" s="16">
        <v>7</v>
      </c>
      <c r="O29" s="22"/>
      <c r="P29" s="22"/>
      <c r="Q29" s="22"/>
      <c r="R29" s="22"/>
      <c r="S29" s="16">
        <f t="shared" si="1"/>
        <v>65</v>
      </c>
      <c r="T29" s="22"/>
      <c r="U29" s="22"/>
      <c r="V29" s="22"/>
      <c r="W29" s="22">
        <v>56</v>
      </c>
      <c r="X29" s="22">
        <f t="shared" si="2"/>
        <v>64</v>
      </c>
      <c r="Y29" s="22">
        <v>65</v>
      </c>
    </row>
    <row r="30" spans="1:26" s="22" customFormat="1">
      <c r="A30" s="38"/>
      <c r="B30" s="152">
        <v>1</v>
      </c>
      <c r="C30" s="152" t="s">
        <v>1728</v>
      </c>
      <c r="D30" s="152" t="s">
        <v>422</v>
      </c>
      <c r="E30" s="152"/>
      <c r="F30" s="160" t="s">
        <v>1911</v>
      </c>
      <c r="G30" s="152" t="s">
        <v>1609</v>
      </c>
      <c r="H30" s="152"/>
      <c r="I30" s="160" t="s">
        <v>1911</v>
      </c>
      <c r="J30" s="15" t="s">
        <v>1113</v>
      </c>
      <c r="K30" s="93"/>
      <c r="L30" s="122"/>
      <c r="M30" s="122">
        <f t="shared" ref="M30:M31" si="25">S30-K30-L30-N30</f>
        <v>7</v>
      </c>
      <c r="N30" s="122">
        <v>8</v>
      </c>
      <c r="O30" s="93"/>
      <c r="P30" s="93"/>
      <c r="Q30" s="93"/>
      <c r="R30" s="93"/>
      <c r="S30" s="122">
        <f>Y30*B30</f>
        <v>15</v>
      </c>
      <c r="W30" s="22">
        <v>5</v>
      </c>
      <c r="X30" s="22">
        <f t="shared" ref="X30:X31" si="26">W30+8</f>
        <v>13</v>
      </c>
      <c r="Y30" s="22">
        <v>15</v>
      </c>
    </row>
    <row r="31" spans="1:26" s="22" customFormat="1">
      <c r="A31" s="38"/>
      <c r="B31" s="152">
        <v>1</v>
      </c>
      <c r="C31" s="152" t="s">
        <v>1729</v>
      </c>
      <c r="D31" s="152" t="s">
        <v>424</v>
      </c>
      <c r="E31" s="152"/>
      <c r="F31" s="160" t="s">
        <v>1917</v>
      </c>
      <c r="G31" s="152" t="s">
        <v>1609</v>
      </c>
      <c r="H31" s="152"/>
      <c r="I31" s="160" t="s">
        <v>1917</v>
      </c>
      <c r="J31" s="15" t="s">
        <v>1113</v>
      </c>
      <c r="K31" s="93"/>
      <c r="L31" s="122"/>
      <c r="M31" s="122">
        <f t="shared" si="25"/>
        <v>8</v>
      </c>
      <c r="N31" s="122">
        <v>8</v>
      </c>
      <c r="O31" s="93"/>
      <c r="P31" s="93"/>
      <c r="Q31" s="93"/>
      <c r="R31" s="93"/>
      <c r="S31" s="122">
        <f>Y31*B31</f>
        <v>16</v>
      </c>
      <c r="W31" s="22">
        <v>6</v>
      </c>
      <c r="X31" s="22">
        <f t="shared" si="26"/>
        <v>14</v>
      </c>
      <c r="Y31" s="22">
        <v>16</v>
      </c>
    </row>
    <row r="32" spans="1:26">
      <c r="B32" s="149">
        <v>5</v>
      </c>
      <c r="C32" s="149" t="s">
        <v>1289</v>
      </c>
      <c r="D32" s="149" t="s">
        <v>421</v>
      </c>
      <c r="E32" s="149"/>
      <c r="F32" s="160" t="s">
        <v>1911</v>
      </c>
      <c r="G32" s="149" t="s">
        <v>422</v>
      </c>
      <c r="H32" s="149"/>
      <c r="I32" s="160" t="s">
        <v>1911</v>
      </c>
      <c r="J32" s="15" t="s">
        <v>1595</v>
      </c>
      <c r="L32" s="11"/>
      <c r="M32" s="11"/>
      <c r="N32" s="21">
        <f t="shared" ref="N32:N44" si="27">S32</f>
        <v>10</v>
      </c>
      <c r="O32" s="21"/>
      <c r="P32" s="21"/>
      <c r="Q32" s="21"/>
      <c r="R32" s="21"/>
      <c r="S32" s="21">
        <f t="shared" si="1"/>
        <v>10</v>
      </c>
      <c r="T32" s="11"/>
      <c r="U32" s="11"/>
      <c r="Y32" s="20">
        <v>2</v>
      </c>
    </row>
    <row r="33" spans="1:25">
      <c r="B33" s="149">
        <v>5</v>
      </c>
      <c r="C33" s="149" t="s">
        <v>1290</v>
      </c>
      <c r="D33" s="149" t="s">
        <v>423</v>
      </c>
      <c r="E33" s="149"/>
      <c r="F33" s="160" t="s">
        <v>1917</v>
      </c>
      <c r="G33" s="149" t="s">
        <v>424</v>
      </c>
      <c r="H33" s="149"/>
      <c r="I33" s="160" t="s">
        <v>1917</v>
      </c>
      <c r="J33" s="15" t="s">
        <v>1595</v>
      </c>
      <c r="L33" s="11"/>
      <c r="M33" s="11"/>
      <c r="N33" s="21">
        <f t="shared" si="27"/>
        <v>10</v>
      </c>
      <c r="O33" s="21"/>
      <c r="P33" s="21"/>
      <c r="Q33" s="21"/>
      <c r="R33" s="21"/>
      <c r="S33" s="21">
        <f t="shared" si="1"/>
        <v>10</v>
      </c>
      <c r="T33" s="11"/>
      <c r="U33" s="11"/>
      <c r="Y33" s="20">
        <v>2</v>
      </c>
    </row>
    <row r="34" spans="1:25">
      <c r="B34" s="149">
        <v>1</v>
      </c>
      <c r="C34" s="149" t="s">
        <v>1717</v>
      </c>
      <c r="D34" s="149" t="s">
        <v>425</v>
      </c>
      <c r="E34" s="149"/>
      <c r="F34" s="160" t="s">
        <v>1911</v>
      </c>
      <c r="G34" s="149" t="s">
        <v>426</v>
      </c>
      <c r="H34" s="149"/>
      <c r="I34" s="160" t="s">
        <v>1911</v>
      </c>
      <c r="J34" s="2" t="s">
        <v>20</v>
      </c>
      <c r="L34" s="11"/>
      <c r="M34" s="11"/>
      <c r="N34" s="21">
        <f t="shared" si="27"/>
        <v>2</v>
      </c>
      <c r="O34" s="21"/>
      <c r="P34" s="21"/>
      <c r="Q34" s="21"/>
      <c r="R34" s="21"/>
      <c r="S34" s="21">
        <f t="shared" si="1"/>
        <v>2</v>
      </c>
      <c r="T34" s="11"/>
      <c r="U34" s="11"/>
      <c r="Y34" s="20">
        <v>2</v>
      </c>
    </row>
    <row r="35" spans="1:25">
      <c r="B35" s="149">
        <v>1</v>
      </c>
      <c r="C35" s="149" t="s">
        <v>1718</v>
      </c>
      <c r="D35" s="149" t="s">
        <v>427</v>
      </c>
      <c r="E35" s="149"/>
      <c r="F35" s="160" t="s">
        <v>1917</v>
      </c>
      <c r="G35" s="149" t="s">
        <v>428</v>
      </c>
      <c r="H35" s="149"/>
      <c r="I35" s="160" t="s">
        <v>1917</v>
      </c>
      <c r="J35" s="2" t="s">
        <v>20</v>
      </c>
      <c r="L35" s="11"/>
      <c r="M35" s="11"/>
      <c r="N35" s="21">
        <f t="shared" si="27"/>
        <v>2</v>
      </c>
      <c r="O35" s="21"/>
      <c r="P35" s="21"/>
      <c r="Q35" s="21"/>
      <c r="R35" s="21"/>
      <c r="S35" s="21">
        <f t="shared" si="1"/>
        <v>2</v>
      </c>
      <c r="T35" s="11"/>
      <c r="U35" s="11"/>
      <c r="Y35" s="20">
        <v>2</v>
      </c>
    </row>
    <row r="36" spans="1:25">
      <c r="B36" s="149">
        <v>1</v>
      </c>
      <c r="C36" s="149" t="s">
        <v>429</v>
      </c>
      <c r="D36" s="149" t="s">
        <v>430</v>
      </c>
      <c r="E36" s="149"/>
      <c r="F36" s="160" t="s">
        <v>1911</v>
      </c>
      <c r="G36" s="149" t="s">
        <v>431</v>
      </c>
      <c r="H36" s="149"/>
      <c r="I36" s="160" t="s">
        <v>1911</v>
      </c>
      <c r="J36" s="2" t="s">
        <v>20</v>
      </c>
      <c r="L36" s="11"/>
      <c r="M36" s="11"/>
      <c r="N36" s="21">
        <f t="shared" si="27"/>
        <v>2</v>
      </c>
      <c r="O36" s="21"/>
      <c r="P36" s="21"/>
      <c r="Q36" s="21"/>
      <c r="R36" s="21"/>
      <c r="S36" s="21">
        <f t="shared" si="1"/>
        <v>2</v>
      </c>
      <c r="T36" s="11"/>
      <c r="U36" s="11"/>
      <c r="Y36" s="20">
        <v>2</v>
      </c>
    </row>
    <row r="37" spans="1:25">
      <c r="B37" s="149">
        <v>1</v>
      </c>
      <c r="C37" s="149" t="s">
        <v>432</v>
      </c>
      <c r="D37" s="149" t="s">
        <v>433</v>
      </c>
      <c r="E37" s="149"/>
      <c r="F37" s="160" t="s">
        <v>1917</v>
      </c>
      <c r="G37" s="149" t="s">
        <v>434</v>
      </c>
      <c r="H37" s="149"/>
      <c r="I37" s="160" t="s">
        <v>1917</v>
      </c>
      <c r="J37" s="2" t="s">
        <v>20</v>
      </c>
      <c r="L37" s="11"/>
      <c r="M37" s="11"/>
      <c r="N37" s="21">
        <f t="shared" si="27"/>
        <v>2</v>
      </c>
      <c r="O37" s="21"/>
      <c r="P37" s="21"/>
      <c r="Q37" s="21"/>
      <c r="R37" s="21"/>
      <c r="S37" s="21">
        <f t="shared" si="1"/>
        <v>2</v>
      </c>
      <c r="T37" s="11"/>
      <c r="U37" s="11"/>
      <c r="Y37" s="20">
        <v>2</v>
      </c>
    </row>
    <row r="38" spans="1:25">
      <c r="B38" s="149">
        <v>1</v>
      </c>
      <c r="C38" s="149" t="s">
        <v>1082</v>
      </c>
      <c r="D38" s="149" t="s">
        <v>426</v>
      </c>
      <c r="E38" s="149"/>
      <c r="F38" s="160" t="s">
        <v>1911</v>
      </c>
      <c r="G38" s="149" t="s">
        <v>395</v>
      </c>
      <c r="H38" s="149"/>
      <c r="I38" s="160" t="s">
        <v>1911</v>
      </c>
      <c r="J38" s="2" t="s">
        <v>20</v>
      </c>
      <c r="L38" s="11"/>
      <c r="M38" s="11"/>
      <c r="N38" s="21">
        <f t="shared" si="27"/>
        <v>3</v>
      </c>
      <c r="O38" s="21"/>
      <c r="P38" s="21"/>
      <c r="Q38" s="21"/>
      <c r="R38" s="21"/>
      <c r="S38" s="21">
        <f t="shared" si="1"/>
        <v>3</v>
      </c>
      <c r="T38" s="11"/>
      <c r="U38" s="11"/>
      <c r="Y38" s="20">
        <v>3</v>
      </c>
    </row>
    <row r="39" spans="1:25">
      <c r="B39" s="149">
        <v>3</v>
      </c>
      <c r="C39" s="149" t="s">
        <v>1723</v>
      </c>
      <c r="D39" s="149" t="s">
        <v>426</v>
      </c>
      <c r="E39" s="149"/>
      <c r="F39" s="160" t="s">
        <v>1911</v>
      </c>
      <c r="G39" s="149" t="s">
        <v>399</v>
      </c>
      <c r="H39" s="149"/>
      <c r="I39" s="160" t="s">
        <v>1911</v>
      </c>
      <c r="J39" s="2" t="s">
        <v>20</v>
      </c>
      <c r="L39" s="11"/>
      <c r="M39" s="11"/>
      <c r="N39" s="21">
        <f t="shared" si="27"/>
        <v>6</v>
      </c>
      <c r="O39" s="21"/>
      <c r="P39" s="21"/>
      <c r="Q39" s="21"/>
      <c r="R39" s="21"/>
      <c r="S39" s="21">
        <f t="shared" si="1"/>
        <v>6</v>
      </c>
      <c r="T39" s="11"/>
      <c r="U39" s="11"/>
      <c r="Y39" s="20">
        <v>2</v>
      </c>
    </row>
    <row r="40" spans="1:25">
      <c r="B40" s="149">
        <v>2</v>
      </c>
      <c r="C40" s="149" t="s">
        <v>1291</v>
      </c>
      <c r="D40" s="149" t="s">
        <v>426</v>
      </c>
      <c r="E40" s="149"/>
      <c r="F40" s="160" t="s">
        <v>1911</v>
      </c>
      <c r="G40" s="149" t="s">
        <v>406</v>
      </c>
      <c r="H40" s="149"/>
      <c r="I40" s="160" t="s">
        <v>1911</v>
      </c>
      <c r="J40" s="2" t="s">
        <v>20</v>
      </c>
      <c r="L40" s="11"/>
      <c r="M40" s="11"/>
      <c r="N40" s="21">
        <f t="shared" si="27"/>
        <v>4</v>
      </c>
      <c r="O40" s="21"/>
      <c r="P40" s="21"/>
      <c r="Q40" s="21"/>
      <c r="R40" s="21"/>
      <c r="S40" s="21">
        <f t="shared" si="1"/>
        <v>4</v>
      </c>
      <c r="T40" s="11"/>
      <c r="U40" s="11"/>
      <c r="Y40" s="20">
        <v>2</v>
      </c>
    </row>
    <row r="41" spans="1:25">
      <c r="B41" s="149">
        <v>2</v>
      </c>
      <c r="C41" s="149" t="s">
        <v>1292</v>
      </c>
      <c r="D41" s="149" t="s">
        <v>428</v>
      </c>
      <c r="E41" s="149"/>
      <c r="F41" s="160" t="s">
        <v>1917</v>
      </c>
      <c r="G41" s="149" t="s">
        <v>410</v>
      </c>
      <c r="H41" s="149"/>
      <c r="I41" s="160" t="s">
        <v>1917</v>
      </c>
      <c r="J41" s="2" t="s">
        <v>20</v>
      </c>
      <c r="L41" s="11"/>
      <c r="M41" s="11"/>
      <c r="N41" s="21">
        <f t="shared" si="27"/>
        <v>4</v>
      </c>
      <c r="S41" s="21">
        <f t="shared" si="1"/>
        <v>4</v>
      </c>
      <c r="Y41" s="20">
        <v>2</v>
      </c>
    </row>
    <row r="42" spans="1:25">
      <c r="B42" s="149">
        <v>2</v>
      </c>
      <c r="C42" s="149" t="s">
        <v>1724</v>
      </c>
      <c r="D42" s="149" t="s">
        <v>428</v>
      </c>
      <c r="E42" s="149"/>
      <c r="F42" s="160" t="s">
        <v>1917</v>
      </c>
      <c r="G42" s="149" t="s">
        <v>413</v>
      </c>
      <c r="H42" s="149"/>
      <c r="I42" s="160" t="s">
        <v>1917</v>
      </c>
      <c r="J42" s="2" t="s">
        <v>20</v>
      </c>
      <c r="L42" s="11"/>
      <c r="M42" s="11"/>
      <c r="N42" s="21">
        <f t="shared" si="27"/>
        <v>4</v>
      </c>
      <c r="S42" s="21">
        <f t="shared" si="1"/>
        <v>4</v>
      </c>
      <c r="Y42" s="20">
        <v>2</v>
      </c>
    </row>
    <row r="43" spans="1:25">
      <c r="B43" s="149">
        <v>1</v>
      </c>
      <c r="C43" s="149" t="s">
        <v>1725</v>
      </c>
      <c r="D43" s="149" t="s">
        <v>428</v>
      </c>
      <c r="E43" s="149"/>
      <c r="F43" s="160" t="s">
        <v>1917</v>
      </c>
      <c r="G43" s="149" t="s">
        <v>418</v>
      </c>
      <c r="H43" s="149"/>
      <c r="I43" s="160" t="s">
        <v>1917</v>
      </c>
      <c r="J43" s="2" t="s">
        <v>20</v>
      </c>
      <c r="L43" s="11"/>
      <c r="M43" s="11"/>
      <c r="N43" s="21">
        <f t="shared" si="27"/>
        <v>2</v>
      </c>
      <c r="S43" s="21">
        <f t="shared" si="1"/>
        <v>2</v>
      </c>
      <c r="Y43" s="20">
        <v>2</v>
      </c>
    </row>
    <row r="44" spans="1:25" ht="60">
      <c r="A44" s="111"/>
      <c r="B44" s="158">
        <v>1</v>
      </c>
      <c r="C44" s="158" t="s">
        <v>1726</v>
      </c>
      <c r="D44" s="159" t="s">
        <v>1727</v>
      </c>
      <c r="E44" s="158"/>
      <c r="F44" s="162" t="s">
        <v>1909</v>
      </c>
      <c r="G44" s="159" t="s">
        <v>1722</v>
      </c>
      <c r="H44" s="158"/>
      <c r="I44" s="162" t="s">
        <v>1909</v>
      </c>
      <c r="J44" s="112" t="s">
        <v>20</v>
      </c>
      <c r="L44" s="11"/>
      <c r="M44" s="11"/>
      <c r="N44" s="21">
        <f t="shared" si="27"/>
        <v>2</v>
      </c>
      <c r="S44" s="21">
        <f t="shared" si="1"/>
        <v>2</v>
      </c>
      <c r="Y44" s="20">
        <v>2</v>
      </c>
    </row>
    <row r="45" spans="1:25">
      <c r="J45" s="18" t="s">
        <v>1113</v>
      </c>
      <c r="K45" s="47">
        <f t="shared" ref="K45:S45" si="28">SUMIF($J$6:$J$44,$J$45,K6:K44)</f>
        <v>60</v>
      </c>
      <c r="L45" s="47">
        <f t="shared" si="28"/>
        <v>248</v>
      </c>
      <c r="M45" s="47">
        <f t="shared" si="28"/>
        <v>784</v>
      </c>
      <c r="N45" s="47">
        <f t="shared" si="28"/>
        <v>233</v>
      </c>
      <c r="O45" s="47">
        <f t="shared" si="28"/>
        <v>0</v>
      </c>
      <c r="P45" s="47">
        <f t="shared" si="28"/>
        <v>0</v>
      </c>
      <c r="Q45" s="47">
        <f t="shared" si="28"/>
        <v>0</v>
      </c>
      <c r="R45" s="47">
        <f t="shared" si="28"/>
        <v>0</v>
      </c>
      <c r="S45" s="47">
        <f t="shared" si="28"/>
        <v>1325</v>
      </c>
      <c r="T45" s="39"/>
      <c r="W45" s="19"/>
      <c r="X45" s="19"/>
    </row>
    <row r="46" spans="1:25">
      <c r="J46" s="18" t="s">
        <v>20</v>
      </c>
      <c r="K46" s="47">
        <f t="shared" ref="K46:S46" si="29">SUMIF($J$6:$J$44,$J$46,K6:K44)</f>
        <v>20</v>
      </c>
      <c r="L46" s="47">
        <f t="shared" si="29"/>
        <v>89</v>
      </c>
      <c r="M46" s="47">
        <f t="shared" si="29"/>
        <v>251</v>
      </c>
      <c r="N46" s="47">
        <f t="shared" si="29"/>
        <v>110</v>
      </c>
      <c r="O46" s="47">
        <f t="shared" si="29"/>
        <v>0</v>
      </c>
      <c r="P46" s="47">
        <f t="shared" si="29"/>
        <v>0</v>
      </c>
      <c r="Q46" s="47">
        <f t="shared" si="29"/>
        <v>0</v>
      </c>
      <c r="R46" s="47">
        <f t="shared" si="29"/>
        <v>0</v>
      </c>
      <c r="S46" s="47">
        <f t="shared" si="29"/>
        <v>470</v>
      </c>
      <c r="T46" s="39"/>
      <c r="W46" s="19"/>
      <c r="X46" s="19"/>
    </row>
    <row r="47" spans="1:25">
      <c r="J47" s="18" t="s">
        <v>1080</v>
      </c>
      <c r="K47" s="47">
        <f t="shared" ref="K47:S47" si="30">SUMIF($J$6:$J$44,$J$47,K6:K44)</f>
        <v>0</v>
      </c>
      <c r="L47" s="47">
        <f t="shared" si="30"/>
        <v>10</v>
      </c>
      <c r="M47" s="47">
        <f t="shared" si="30"/>
        <v>48</v>
      </c>
      <c r="N47" s="47">
        <f t="shared" si="30"/>
        <v>7</v>
      </c>
      <c r="O47" s="47">
        <f t="shared" si="30"/>
        <v>0</v>
      </c>
      <c r="P47" s="47">
        <f t="shared" si="30"/>
        <v>0</v>
      </c>
      <c r="Q47" s="47">
        <f t="shared" si="30"/>
        <v>0</v>
      </c>
      <c r="R47" s="47">
        <f t="shared" si="30"/>
        <v>0</v>
      </c>
      <c r="S47" s="47">
        <f t="shared" si="30"/>
        <v>65</v>
      </c>
      <c r="T47" s="39"/>
      <c r="W47" s="19"/>
      <c r="X47" s="19"/>
    </row>
    <row r="48" spans="1:25">
      <c r="J48" s="15" t="s">
        <v>1595</v>
      </c>
      <c r="K48" s="47">
        <f t="shared" ref="K48:S48" si="31">SUMIF($J$6:$J$44,$J$48,K6:K44)</f>
        <v>0</v>
      </c>
      <c r="L48" s="47">
        <f t="shared" si="31"/>
        <v>0</v>
      </c>
      <c r="M48" s="47">
        <f t="shared" si="31"/>
        <v>0</v>
      </c>
      <c r="N48" s="47">
        <f t="shared" si="31"/>
        <v>20</v>
      </c>
      <c r="O48" s="47">
        <f t="shared" si="31"/>
        <v>0</v>
      </c>
      <c r="P48" s="47">
        <f t="shared" si="31"/>
        <v>0</v>
      </c>
      <c r="Q48" s="47">
        <f t="shared" si="31"/>
        <v>0</v>
      </c>
      <c r="R48" s="47">
        <f t="shared" si="31"/>
        <v>0</v>
      </c>
      <c r="S48" s="47">
        <f t="shared" si="31"/>
        <v>20</v>
      </c>
      <c r="T48" s="39"/>
      <c r="W48" s="19"/>
      <c r="X48" s="19"/>
    </row>
    <row r="49" spans="1:25">
      <c r="J49" s="15"/>
      <c r="K49" s="119"/>
      <c r="L49" s="22"/>
      <c r="M49" s="22"/>
      <c r="N49" s="22"/>
      <c r="O49" s="22"/>
      <c r="P49" s="22"/>
      <c r="Q49" s="22"/>
      <c r="R49" s="22"/>
      <c r="S49" s="22"/>
    </row>
    <row r="50" spans="1:25">
      <c r="J50" s="15"/>
      <c r="K50" s="119"/>
      <c r="L50" s="22"/>
      <c r="M50" s="22"/>
      <c r="N50" s="22"/>
      <c r="O50" s="22"/>
      <c r="P50" s="22"/>
      <c r="Q50" s="22"/>
      <c r="R50" s="22"/>
      <c r="S50" s="16">
        <f>SUM(S45:S48)</f>
        <v>1880</v>
      </c>
    </row>
    <row r="51" spans="1:25">
      <c r="J51" s="15"/>
      <c r="K51" s="120"/>
      <c r="L51" s="22"/>
      <c r="M51" s="22"/>
      <c r="N51" s="22"/>
      <c r="O51" s="22"/>
      <c r="P51" s="22"/>
      <c r="Q51" s="22"/>
      <c r="R51" s="22"/>
      <c r="S51" s="22"/>
    </row>
    <row r="52" spans="1:25">
      <c r="J52" s="15"/>
      <c r="K52" s="120"/>
      <c r="L52" s="22"/>
      <c r="M52" s="22"/>
      <c r="N52" s="22"/>
      <c r="O52" s="22"/>
      <c r="P52" s="22"/>
      <c r="Q52" s="22"/>
      <c r="R52" s="22"/>
      <c r="S52" s="22"/>
    </row>
    <row r="53" spans="1:25">
      <c r="J53" s="15"/>
      <c r="K53" s="120"/>
      <c r="L53" s="22"/>
      <c r="M53" s="22"/>
      <c r="N53" s="22"/>
      <c r="O53" s="22"/>
      <c r="P53" s="22"/>
      <c r="Q53" s="22"/>
      <c r="R53" s="22"/>
      <c r="S53" s="22"/>
    </row>
    <row r="54" spans="1:25">
      <c r="J54" s="22"/>
      <c r="K54" s="22"/>
      <c r="L54" s="22"/>
      <c r="M54" s="22"/>
      <c r="N54" s="22"/>
      <c r="O54" s="22"/>
      <c r="P54" s="22"/>
      <c r="Q54" s="22"/>
      <c r="R54" s="22"/>
      <c r="S54" s="22"/>
    </row>
    <row r="55" spans="1:25">
      <c r="B55">
        <f>SUM(B6:B44)</f>
        <v>71</v>
      </c>
    </row>
    <row r="57" spans="1:25">
      <c r="A57" t="s">
        <v>1109</v>
      </c>
      <c r="B57">
        <f>B55*2+SUM(B9:B27)</f>
        <v>176</v>
      </c>
    </row>
    <row r="58" spans="1:25">
      <c r="A58" t="s">
        <v>1110</v>
      </c>
      <c r="B58">
        <f>(SUM(B6,B8,B10,B12,B14,B16,B18,B20,B22,B24,B26,B28,B32,B33))*2</f>
        <v>82</v>
      </c>
    </row>
    <row r="59" spans="1:25" ht="60">
      <c r="A59" s="132" t="s">
        <v>1794</v>
      </c>
      <c r="B59">
        <f>(SUM(B6,B8,B10,B12,B14,B16,B18,B20,B22,B24,B26,B28,B30:B31)*4)+(SUM(B7,B9,B11,B13,B15,B17,B19,B21,B23,B25,B27,B29))+(SUM(B30:B31))+(SUM(B32:B44)*2)</f>
        <v>198</v>
      </c>
    </row>
    <row r="60" spans="1:25" ht="120">
      <c r="A60" s="132" t="s">
        <v>2125</v>
      </c>
      <c r="B60" s="184" t="e">
        <f>(SUM(#REF!))*2</f>
        <v>#REF!</v>
      </c>
      <c r="G60" s="64"/>
      <c r="Y60"/>
    </row>
  </sheetData>
  <mergeCells count="19">
    <mergeCell ref="G1:I2"/>
    <mergeCell ref="J1:J4"/>
    <mergeCell ref="K1:R2"/>
    <mergeCell ref="S1:S4"/>
    <mergeCell ref="D3:D4"/>
    <mergeCell ref="E3:E4"/>
    <mergeCell ref="F3:F4"/>
    <mergeCell ref="G3:G4"/>
    <mergeCell ref="H3:H4"/>
    <mergeCell ref="P3:P4"/>
    <mergeCell ref="Q3:Q4"/>
    <mergeCell ref="R3:R4"/>
    <mergeCell ref="I3:I4"/>
    <mergeCell ref="K3:K4"/>
    <mergeCell ref="L3:L4"/>
    <mergeCell ref="M3:M4"/>
    <mergeCell ref="N3:N4"/>
    <mergeCell ref="O3:O4"/>
    <mergeCell ref="D1:F2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Z56"/>
  <sheetViews>
    <sheetView zoomScale="70" zoomScaleNormal="70" workbookViewId="0">
      <selection activeCell="F45" sqref="F45"/>
    </sheetView>
  </sheetViews>
  <sheetFormatPr defaultRowHeight="15"/>
  <cols>
    <col min="1" max="1" width="15.140625" customWidth="1"/>
    <col min="2" max="2" width="10.28515625" customWidth="1"/>
    <col min="3" max="3" width="18.7109375" bestFit="1" customWidth="1"/>
    <col min="4" max="4" width="21" bestFit="1" customWidth="1"/>
    <col min="5" max="5" width="5.7109375" bestFit="1" customWidth="1"/>
    <col min="6" max="6" width="11.5703125" bestFit="1" customWidth="1"/>
    <col min="7" max="7" width="21" bestFit="1" customWidth="1"/>
    <col min="8" max="8" width="5.7109375" bestFit="1" customWidth="1"/>
    <col min="9" max="9" width="11.5703125" bestFit="1" customWidth="1"/>
    <col min="10" max="10" width="28.28515625" bestFit="1" customWidth="1"/>
    <col min="11" max="11" width="21.7109375" bestFit="1" customWidth="1"/>
    <col min="12" max="12" width="13.140625" bestFit="1" customWidth="1"/>
    <col min="13" max="13" width="22.42578125" bestFit="1" customWidth="1"/>
    <col min="14" max="14" width="15.85546875" bestFit="1" customWidth="1"/>
    <col min="15" max="18" width="2.5703125" bestFit="1" customWidth="1"/>
    <col min="19" max="19" width="23.85546875" bestFit="1" customWidth="1"/>
    <col min="20" max="20" width="4.42578125" bestFit="1" customWidth="1"/>
    <col min="23" max="24" width="13.28515625" customWidth="1"/>
    <col min="25" max="25" width="14.140625" style="20" customWidth="1"/>
  </cols>
  <sheetData>
    <row r="1" spans="1:26" ht="15.75" thickTop="1">
      <c r="C1" s="30" t="s">
        <v>1</v>
      </c>
      <c r="D1" s="325" t="s">
        <v>2</v>
      </c>
      <c r="E1" s="326"/>
      <c r="F1" s="327"/>
      <c r="G1" s="325" t="s">
        <v>3</v>
      </c>
      <c r="H1" s="326"/>
      <c r="I1" s="327"/>
      <c r="J1" s="331" t="s">
        <v>4</v>
      </c>
      <c r="K1" s="325" t="s">
        <v>154</v>
      </c>
      <c r="L1" s="326"/>
      <c r="M1" s="326"/>
      <c r="N1" s="326"/>
      <c r="O1" s="326"/>
      <c r="P1" s="326"/>
      <c r="Q1" s="326"/>
      <c r="R1" s="327"/>
      <c r="S1" s="325" t="s">
        <v>0</v>
      </c>
      <c r="W1" s="29"/>
      <c r="X1" s="29"/>
    </row>
    <row r="2" spans="1:26" ht="15.75" thickBot="1">
      <c r="C2" s="8" t="s">
        <v>5</v>
      </c>
      <c r="D2" s="328"/>
      <c r="E2" s="329"/>
      <c r="F2" s="330"/>
      <c r="G2" s="328"/>
      <c r="H2" s="329"/>
      <c r="I2" s="330"/>
      <c r="J2" s="332"/>
      <c r="K2" s="328"/>
      <c r="L2" s="329"/>
      <c r="M2" s="329"/>
      <c r="N2" s="329"/>
      <c r="O2" s="329"/>
      <c r="P2" s="329"/>
      <c r="Q2" s="329"/>
      <c r="R2" s="330"/>
      <c r="S2" s="333"/>
      <c r="W2" s="32"/>
      <c r="X2" s="32"/>
    </row>
    <row r="3" spans="1:26" ht="15.75" thickTop="1">
      <c r="C3" s="8" t="s">
        <v>7</v>
      </c>
      <c r="D3" s="331" t="s">
        <v>8</v>
      </c>
      <c r="E3" s="331" t="s">
        <v>9</v>
      </c>
      <c r="F3" s="331" t="s">
        <v>10</v>
      </c>
      <c r="G3" s="331" t="s">
        <v>8</v>
      </c>
      <c r="H3" s="331" t="s">
        <v>9</v>
      </c>
      <c r="I3" s="331" t="s">
        <v>10</v>
      </c>
      <c r="J3" s="332"/>
      <c r="K3" s="331" t="s">
        <v>1085</v>
      </c>
      <c r="L3" s="331" t="s">
        <v>11</v>
      </c>
      <c r="M3" s="331" t="s">
        <v>155</v>
      </c>
      <c r="N3" s="331" t="s">
        <v>12</v>
      </c>
      <c r="O3" s="331" t="s">
        <v>13</v>
      </c>
      <c r="P3" s="331" t="s">
        <v>13</v>
      </c>
      <c r="Q3" s="331" t="s">
        <v>13</v>
      </c>
      <c r="R3" s="331" t="s">
        <v>13</v>
      </c>
      <c r="S3" s="333"/>
      <c r="W3" s="28"/>
      <c r="X3" s="28"/>
    </row>
    <row r="4" spans="1:26">
      <c r="C4" s="35"/>
      <c r="D4" s="332"/>
      <c r="E4" s="332"/>
      <c r="F4" s="332"/>
      <c r="G4" s="332"/>
      <c r="H4" s="332"/>
      <c r="I4" s="332"/>
      <c r="J4" s="332"/>
      <c r="K4" s="332"/>
      <c r="L4" s="332"/>
      <c r="M4" s="332"/>
      <c r="N4" s="332"/>
      <c r="O4" s="332"/>
      <c r="P4" s="332"/>
      <c r="Q4" s="332"/>
      <c r="R4" s="332"/>
      <c r="S4" s="333"/>
      <c r="W4" s="28" t="s">
        <v>15</v>
      </c>
      <c r="X4" s="28" t="s">
        <v>16</v>
      </c>
      <c r="Y4" s="20" t="s">
        <v>149</v>
      </c>
    </row>
    <row r="5" spans="1:26">
      <c r="C5" s="142"/>
      <c r="D5" s="142"/>
      <c r="E5" s="142"/>
      <c r="F5" s="142"/>
      <c r="G5" s="142"/>
      <c r="H5" s="142"/>
      <c r="I5" s="142"/>
      <c r="J5" s="36" t="s">
        <v>437</v>
      </c>
      <c r="K5" s="2"/>
      <c r="L5" s="2"/>
      <c r="M5" s="2"/>
      <c r="N5" s="2"/>
      <c r="O5" s="2"/>
      <c r="P5" s="2"/>
      <c r="Q5" s="2"/>
      <c r="R5" s="2"/>
      <c r="S5" s="2"/>
      <c r="U5" s="22"/>
      <c r="V5" s="22"/>
      <c r="W5" s="36"/>
      <c r="X5" s="36"/>
    </row>
    <row r="6" spans="1:26">
      <c r="B6" s="160">
        <v>3</v>
      </c>
      <c r="C6" s="160" t="s">
        <v>1293</v>
      </c>
      <c r="D6" s="160" t="s">
        <v>438</v>
      </c>
      <c r="E6" s="160"/>
      <c r="F6" s="160" t="s">
        <v>1923</v>
      </c>
      <c r="G6" s="160" t="s">
        <v>444</v>
      </c>
      <c r="H6" s="160"/>
      <c r="I6" s="160" t="s">
        <v>1922</v>
      </c>
      <c r="J6" s="2" t="s">
        <v>1113</v>
      </c>
      <c r="K6" s="20"/>
      <c r="L6" s="21">
        <f>L7*B6</f>
        <v>21</v>
      </c>
      <c r="M6" s="21">
        <f t="shared" ref="M6:M18" si="0">S6-L6-N6-K6</f>
        <v>75</v>
      </c>
      <c r="N6" s="21">
        <f>N7*B6</f>
        <v>24</v>
      </c>
      <c r="O6" s="20"/>
      <c r="P6" s="20"/>
      <c r="Q6" s="20"/>
      <c r="R6" s="20"/>
      <c r="S6" s="21">
        <f>Y6*B6</f>
        <v>120</v>
      </c>
      <c r="U6" s="22"/>
      <c r="V6" s="22"/>
      <c r="W6">
        <v>23</v>
      </c>
      <c r="X6">
        <f>W6+8</f>
        <v>31</v>
      </c>
      <c r="Y6" s="111">
        <v>40</v>
      </c>
      <c r="Z6">
        <f>X6*1.3</f>
        <v>40.300000000000004</v>
      </c>
    </row>
    <row r="7" spans="1:26">
      <c r="B7" s="160">
        <v>1</v>
      </c>
      <c r="C7" s="160" t="s">
        <v>475</v>
      </c>
      <c r="D7" s="160"/>
      <c r="E7" s="160"/>
      <c r="F7" s="160"/>
      <c r="G7" s="160"/>
      <c r="H7" s="160"/>
      <c r="I7" s="160"/>
      <c r="J7" s="2" t="s">
        <v>20</v>
      </c>
      <c r="K7" s="20"/>
      <c r="L7" s="21">
        <v>7</v>
      </c>
      <c r="M7" s="21">
        <f t="shared" si="0"/>
        <v>25</v>
      </c>
      <c r="N7" s="21">
        <v>8</v>
      </c>
      <c r="O7" s="20"/>
      <c r="P7" s="20"/>
      <c r="Q7" s="20"/>
      <c r="R7" s="20"/>
      <c r="S7" s="21">
        <f t="shared" ref="S7:S36" si="1">Y7*B7</f>
        <v>40</v>
      </c>
      <c r="W7">
        <v>23</v>
      </c>
      <c r="X7">
        <f t="shared" ref="X7:X25" si="2">W7+8</f>
        <v>31</v>
      </c>
      <c r="Y7" s="111">
        <v>40</v>
      </c>
      <c r="Z7">
        <f t="shared" ref="Z7:Z25" si="3">X7*1.3</f>
        <v>40.300000000000004</v>
      </c>
    </row>
    <row r="8" spans="1:26">
      <c r="A8" s="42" t="s">
        <v>153</v>
      </c>
      <c r="B8" s="161">
        <v>2</v>
      </c>
      <c r="C8" s="161" t="s">
        <v>1294</v>
      </c>
      <c r="D8" s="161" t="s">
        <v>441</v>
      </c>
      <c r="E8" s="161"/>
      <c r="F8" s="161" t="s">
        <v>1923</v>
      </c>
      <c r="G8" s="161" t="s">
        <v>439</v>
      </c>
      <c r="H8" s="161"/>
      <c r="I8" s="161" t="s">
        <v>1923</v>
      </c>
      <c r="J8" s="18" t="s">
        <v>1113</v>
      </c>
      <c r="K8" s="21">
        <f>K9*B8</f>
        <v>8</v>
      </c>
      <c r="L8" s="21">
        <f t="shared" ref="L8" si="4">L9*B8</f>
        <v>8</v>
      </c>
      <c r="M8" s="21">
        <f t="shared" si="0"/>
        <v>0</v>
      </c>
      <c r="N8" s="21">
        <f t="shared" ref="N8" si="5">N9*B8</f>
        <v>16</v>
      </c>
      <c r="O8" s="20"/>
      <c r="P8" s="20"/>
      <c r="Q8" s="20"/>
      <c r="R8" s="20"/>
      <c r="S8" s="21">
        <f t="shared" si="1"/>
        <v>32</v>
      </c>
      <c r="W8">
        <v>4</v>
      </c>
      <c r="X8">
        <f t="shared" si="2"/>
        <v>12</v>
      </c>
      <c r="Y8" s="20">
        <v>16</v>
      </c>
      <c r="Z8">
        <f t="shared" si="3"/>
        <v>15.600000000000001</v>
      </c>
    </row>
    <row r="9" spans="1:26">
      <c r="A9" s="42"/>
      <c r="B9" s="161">
        <v>1</v>
      </c>
      <c r="C9" s="161" t="s">
        <v>443</v>
      </c>
      <c r="D9" s="161"/>
      <c r="E9" s="161"/>
      <c r="F9" s="161"/>
      <c r="G9" s="161"/>
      <c r="H9" s="161"/>
      <c r="I9" s="161"/>
      <c r="J9" s="18" t="s">
        <v>20</v>
      </c>
      <c r="K9" s="20">
        <v>4</v>
      </c>
      <c r="L9" s="21">
        <v>4</v>
      </c>
      <c r="M9" s="21">
        <f t="shared" si="0"/>
        <v>0</v>
      </c>
      <c r="N9" s="21">
        <v>8</v>
      </c>
      <c r="O9" s="20"/>
      <c r="P9" s="20"/>
      <c r="Q9" s="20"/>
      <c r="R9" s="20"/>
      <c r="S9" s="21">
        <f t="shared" si="1"/>
        <v>16</v>
      </c>
      <c r="W9">
        <v>4</v>
      </c>
      <c r="X9">
        <f t="shared" si="2"/>
        <v>12</v>
      </c>
      <c r="Y9" s="20">
        <v>16</v>
      </c>
      <c r="Z9">
        <f t="shared" si="3"/>
        <v>15.600000000000001</v>
      </c>
    </row>
    <row r="10" spans="1:26">
      <c r="B10" s="160">
        <v>3</v>
      </c>
      <c r="C10" s="160" t="s">
        <v>1295</v>
      </c>
      <c r="D10" s="160" t="s">
        <v>441</v>
      </c>
      <c r="E10" s="160"/>
      <c r="F10" s="160" t="s">
        <v>1923</v>
      </c>
      <c r="G10" s="160" t="s">
        <v>442</v>
      </c>
      <c r="H10" s="160"/>
      <c r="I10" s="160" t="s">
        <v>1924</v>
      </c>
      <c r="J10" s="2" t="s">
        <v>1113</v>
      </c>
      <c r="K10" s="20"/>
      <c r="L10" s="21">
        <f t="shared" ref="L10" si="6">L11*B10</f>
        <v>21</v>
      </c>
      <c r="M10" s="21">
        <f t="shared" si="0"/>
        <v>30</v>
      </c>
      <c r="N10" s="21">
        <f t="shared" ref="N10" si="7">N11*B10</f>
        <v>24</v>
      </c>
      <c r="O10" s="20"/>
      <c r="P10" s="20"/>
      <c r="Q10" s="20"/>
      <c r="R10" s="20"/>
      <c r="S10" s="21">
        <f t="shared" si="1"/>
        <v>75</v>
      </c>
      <c r="W10">
        <v>10</v>
      </c>
      <c r="X10">
        <f t="shared" si="2"/>
        <v>18</v>
      </c>
      <c r="Y10" s="111">
        <v>25</v>
      </c>
      <c r="Z10">
        <f t="shared" si="3"/>
        <v>23.400000000000002</v>
      </c>
    </row>
    <row r="11" spans="1:26">
      <c r="B11" s="160">
        <v>1</v>
      </c>
      <c r="C11" s="160" t="s">
        <v>445</v>
      </c>
      <c r="D11" s="160"/>
      <c r="E11" s="160"/>
      <c r="F11" s="160"/>
      <c r="G11" s="160"/>
      <c r="H11" s="160"/>
      <c r="I11" s="160"/>
      <c r="J11" s="2" t="s">
        <v>20</v>
      </c>
      <c r="K11" s="20"/>
      <c r="L11" s="21">
        <v>7</v>
      </c>
      <c r="M11" s="21">
        <f t="shared" si="0"/>
        <v>10</v>
      </c>
      <c r="N11" s="21">
        <v>8</v>
      </c>
      <c r="O11" s="20"/>
      <c r="P11" s="20"/>
      <c r="Q11" s="20"/>
      <c r="R11" s="20"/>
      <c r="S11" s="21">
        <f t="shared" si="1"/>
        <v>25</v>
      </c>
      <c r="W11">
        <v>10</v>
      </c>
      <c r="X11">
        <f t="shared" si="2"/>
        <v>18</v>
      </c>
      <c r="Y11" s="111">
        <v>25</v>
      </c>
      <c r="Z11">
        <f t="shared" si="3"/>
        <v>23.400000000000002</v>
      </c>
    </row>
    <row r="12" spans="1:26">
      <c r="A12" s="42" t="s">
        <v>153</v>
      </c>
      <c r="B12" s="161">
        <v>2</v>
      </c>
      <c r="C12" s="161" t="s">
        <v>1296</v>
      </c>
      <c r="D12" s="161" t="s">
        <v>441</v>
      </c>
      <c r="E12" s="161"/>
      <c r="F12" s="161" t="s">
        <v>1923</v>
      </c>
      <c r="G12" s="161" t="s">
        <v>449</v>
      </c>
      <c r="H12" s="161"/>
      <c r="I12" s="161" t="s">
        <v>1925</v>
      </c>
      <c r="J12" s="18" t="s">
        <v>1113</v>
      </c>
      <c r="K12" s="20"/>
      <c r="L12" s="21">
        <f t="shared" ref="L12" si="8">L13*B12</f>
        <v>14</v>
      </c>
      <c r="M12" s="21">
        <f t="shared" si="0"/>
        <v>50</v>
      </c>
      <c r="N12" s="21">
        <f t="shared" ref="N12" si="9">N13*B12</f>
        <v>16</v>
      </c>
      <c r="O12" s="20"/>
      <c r="P12" s="20"/>
      <c r="Q12" s="20"/>
      <c r="R12" s="20"/>
      <c r="S12" s="21">
        <f t="shared" si="1"/>
        <v>80</v>
      </c>
      <c r="W12">
        <v>23</v>
      </c>
      <c r="X12">
        <f t="shared" si="2"/>
        <v>31</v>
      </c>
      <c r="Y12" s="20">
        <v>40</v>
      </c>
      <c r="Z12">
        <f t="shared" si="3"/>
        <v>40.300000000000004</v>
      </c>
    </row>
    <row r="13" spans="1:26">
      <c r="A13" s="42"/>
      <c r="B13" s="161">
        <v>1</v>
      </c>
      <c r="C13" s="161" t="s">
        <v>447</v>
      </c>
      <c r="D13" s="161"/>
      <c r="E13" s="161"/>
      <c r="F13" s="161"/>
      <c r="G13" s="161"/>
      <c r="H13" s="161"/>
      <c r="I13" s="161"/>
      <c r="J13" s="18" t="s">
        <v>20</v>
      </c>
      <c r="K13" s="20"/>
      <c r="L13" s="21">
        <v>7</v>
      </c>
      <c r="M13" s="21">
        <f t="shared" si="0"/>
        <v>25</v>
      </c>
      <c r="N13" s="21">
        <v>8</v>
      </c>
      <c r="O13" s="20"/>
      <c r="P13" s="20"/>
      <c r="Q13" s="20"/>
      <c r="R13" s="20"/>
      <c r="S13" s="21">
        <f t="shared" si="1"/>
        <v>40</v>
      </c>
      <c r="W13">
        <v>23</v>
      </c>
      <c r="X13">
        <f t="shared" si="2"/>
        <v>31</v>
      </c>
      <c r="Y13" s="20">
        <v>40</v>
      </c>
      <c r="Z13">
        <f t="shared" si="3"/>
        <v>40.300000000000004</v>
      </c>
    </row>
    <row r="14" spans="1:26">
      <c r="B14" s="160">
        <v>3</v>
      </c>
      <c r="C14" s="160" t="s">
        <v>1297</v>
      </c>
      <c r="D14" s="160" t="s">
        <v>448</v>
      </c>
      <c r="E14" s="160"/>
      <c r="F14" s="160" t="s">
        <v>1928</v>
      </c>
      <c r="G14" s="160" t="s">
        <v>440</v>
      </c>
      <c r="H14" s="160"/>
      <c r="I14" s="160" t="s">
        <v>1926</v>
      </c>
      <c r="J14" s="2" t="s">
        <v>1113</v>
      </c>
      <c r="K14" s="21">
        <f>K15*B14</f>
        <v>12</v>
      </c>
      <c r="L14" s="21">
        <f t="shared" ref="L14" si="10">L15*B14</f>
        <v>9</v>
      </c>
      <c r="M14" s="21">
        <f t="shared" si="0"/>
        <v>51</v>
      </c>
      <c r="N14" s="21">
        <f t="shared" ref="N14" si="11">N15*B14</f>
        <v>24</v>
      </c>
      <c r="O14" s="20"/>
      <c r="P14" s="20"/>
      <c r="Q14" s="20"/>
      <c r="R14" s="20"/>
      <c r="S14" s="21">
        <f t="shared" si="1"/>
        <v>96</v>
      </c>
      <c r="W14">
        <v>16</v>
      </c>
      <c r="X14">
        <f t="shared" si="2"/>
        <v>24</v>
      </c>
      <c r="Y14" s="20">
        <v>32</v>
      </c>
      <c r="Z14">
        <f t="shared" si="3"/>
        <v>31.200000000000003</v>
      </c>
    </row>
    <row r="15" spans="1:26">
      <c r="B15" s="160">
        <v>1</v>
      </c>
      <c r="C15" s="160" t="s">
        <v>474</v>
      </c>
      <c r="D15" s="160"/>
      <c r="E15" s="160"/>
      <c r="F15" s="160"/>
      <c r="G15" s="160"/>
      <c r="H15" s="160"/>
      <c r="I15" s="160"/>
      <c r="J15" s="2" t="s">
        <v>20</v>
      </c>
      <c r="K15" s="20">
        <v>4</v>
      </c>
      <c r="L15" s="21">
        <v>3</v>
      </c>
      <c r="M15" s="21">
        <f t="shared" si="0"/>
        <v>17</v>
      </c>
      <c r="N15" s="21">
        <v>8</v>
      </c>
      <c r="O15" s="20"/>
      <c r="P15" s="20"/>
      <c r="Q15" s="20"/>
      <c r="R15" s="20"/>
      <c r="S15" s="21">
        <f t="shared" si="1"/>
        <v>32</v>
      </c>
      <c r="W15">
        <v>16</v>
      </c>
      <c r="X15">
        <f t="shared" si="2"/>
        <v>24</v>
      </c>
      <c r="Y15" s="20">
        <v>32</v>
      </c>
      <c r="Z15">
        <f t="shared" si="3"/>
        <v>31.200000000000003</v>
      </c>
    </row>
    <row r="16" spans="1:26">
      <c r="B16" s="160">
        <v>3</v>
      </c>
      <c r="C16" s="160" t="s">
        <v>1298</v>
      </c>
      <c r="D16" s="160" t="s">
        <v>448</v>
      </c>
      <c r="E16" s="160"/>
      <c r="F16" s="160" t="s">
        <v>1928</v>
      </c>
      <c r="G16" s="160" t="s">
        <v>452</v>
      </c>
      <c r="H16" s="160"/>
      <c r="I16" s="160" t="s">
        <v>1927</v>
      </c>
      <c r="J16" s="2" t="s">
        <v>1113</v>
      </c>
      <c r="K16" s="20"/>
      <c r="L16" s="21">
        <f t="shared" ref="L16" si="12">L17*B16</f>
        <v>21</v>
      </c>
      <c r="M16" s="21">
        <f t="shared" si="0"/>
        <v>48</v>
      </c>
      <c r="N16" s="21">
        <f t="shared" ref="N16" si="13">N17*B16</f>
        <v>24</v>
      </c>
      <c r="O16" s="20"/>
      <c r="P16" s="20"/>
      <c r="Q16" s="20"/>
      <c r="R16" s="20"/>
      <c r="S16" s="21">
        <f t="shared" si="1"/>
        <v>93</v>
      </c>
      <c r="W16">
        <v>16</v>
      </c>
      <c r="X16">
        <f t="shared" si="2"/>
        <v>24</v>
      </c>
      <c r="Y16" s="20">
        <v>31</v>
      </c>
      <c r="Z16">
        <f t="shared" si="3"/>
        <v>31.200000000000003</v>
      </c>
    </row>
    <row r="17" spans="1:26">
      <c r="B17" s="160">
        <v>1</v>
      </c>
      <c r="C17" s="160" t="s">
        <v>450</v>
      </c>
      <c r="D17" s="160"/>
      <c r="E17" s="160"/>
      <c r="F17" s="160"/>
      <c r="G17" s="160"/>
      <c r="H17" s="160"/>
      <c r="I17" s="160"/>
      <c r="J17" s="2" t="s">
        <v>20</v>
      </c>
      <c r="K17" s="20"/>
      <c r="L17" s="21">
        <v>7</v>
      </c>
      <c r="M17" s="21">
        <f t="shared" si="0"/>
        <v>16</v>
      </c>
      <c r="N17" s="21">
        <v>8</v>
      </c>
      <c r="O17" s="20"/>
      <c r="P17" s="20"/>
      <c r="Q17" s="20"/>
      <c r="R17" s="20"/>
      <c r="S17" s="21">
        <f t="shared" si="1"/>
        <v>31</v>
      </c>
      <c r="W17">
        <v>16</v>
      </c>
      <c r="X17">
        <f t="shared" si="2"/>
        <v>24</v>
      </c>
      <c r="Y17" s="20">
        <v>31</v>
      </c>
      <c r="Z17">
        <f t="shared" si="3"/>
        <v>31.200000000000003</v>
      </c>
    </row>
    <row r="18" spans="1:26">
      <c r="A18" s="42" t="s">
        <v>153</v>
      </c>
      <c r="B18" s="161">
        <v>2</v>
      </c>
      <c r="C18" s="161" t="s">
        <v>1299</v>
      </c>
      <c r="D18" s="161" t="s">
        <v>451</v>
      </c>
      <c r="E18" s="161"/>
      <c r="F18" s="161" t="s">
        <v>1928</v>
      </c>
      <c r="G18" s="161" t="s">
        <v>446</v>
      </c>
      <c r="H18" s="161"/>
      <c r="I18" s="161" t="s">
        <v>1928</v>
      </c>
      <c r="J18" s="18" t="s">
        <v>1113</v>
      </c>
      <c r="K18" s="21">
        <f>K19*B18</f>
        <v>8</v>
      </c>
      <c r="L18" s="21">
        <f t="shared" ref="L18" si="14">L19*B18</f>
        <v>10</v>
      </c>
      <c r="M18" s="21">
        <f t="shared" si="0"/>
        <v>0</v>
      </c>
      <c r="N18" s="21">
        <f t="shared" ref="N18" si="15">N19*B18</f>
        <v>16</v>
      </c>
      <c r="O18" s="20"/>
      <c r="P18" s="20"/>
      <c r="Q18" s="20"/>
      <c r="R18" s="20"/>
      <c r="S18" s="21">
        <f t="shared" si="1"/>
        <v>34</v>
      </c>
      <c r="W18">
        <v>5</v>
      </c>
      <c r="X18">
        <f t="shared" si="2"/>
        <v>13</v>
      </c>
      <c r="Y18" s="20">
        <v>17</v>
      </c>
      <c r="Z18">
        <f t="shared" si="3"/>
        <v>16.900000000000002</v>
      </c>
    </row>
    <row r="19" spans="1:26">
      <c r="A19" s="42"/>
      <c r="B19" s="161">
        <v>1</v>
      </c>
      <c r="C19" s="161" t="s">
        <v>453</v>
      </c>
      <c r="D19" s="161"/>
      <c r="E19" s="161"/>
      <c r="F19" s="161"/>
      <c r="G19" s="161"/>
      <c r="H19" s="161"/>
      <c r="I19" s="161"/>
      <c r="J19" s="18" t="s">
        <v>20</v>
      </c>
      <c r="K19" s="20">
        <v>4</v>
      </c>
      <c r="L19" s="21">
        <v>5</v>
      </c>
      <c r="M19" s="21">
        <f>S19-L19-N19-K19</f>
        <v>0</v>
      </c>
      <c r="N19" s="21">
        <v>8</v>
      </c>
      <c r="O19" s="20"/>
      <c r="P19" s="20"/>
      <c r="Q19" s="20"/>
      <c r="R19" s="20"/>
      <c r="S19" s="21">
        <f t="shared" si="1"/>
        <v>17</v>
      </c>
      <c r="W19">
        <v>5</v>
      </c>
      <c r="X19">
        <f t="shared" si="2"/>
        <v>13</v>
      </c>
      <c r="Y19" s="20">
        <v>17</v>
      </c>
      <c r="Z19">
        <f t="shared" si="3"/>
        <v>16.900000000000002</v>
      </c>
    </row>
    <row r="20" spans="1:26">
      <c r="A20" s="42" t="s">
        <v>153</v>
      </c>
      <c r="B20" s="161">
        <v>2</v>
      </c>
      <c r="C20" s="161" t="s">
        <v>1300</v>
      </c>
      <c r="D20" s="161" t="s">
        <v>451</v>
      </c>
      <c r="E20" s="161"/>
      <c r="F20" s="161" t="s">
        <v>1928</v>
      </c>
      <c r="G20" s="161" t="s">
        <v>454</v>
      </c>
      <c r="H20" s="161"/>
      <c r="I20" s="161" t="s">
        <v>1929</v>
      </c>
      <c r="J20" s="18" t="s">
        <v>1113</v>
      </c>
      <c r="K20" s="20"/>
      <c r="L20" s="21">
        <f t="shared" ref="L20" si="16">L21*B20</f>
        <v>14</v>
      </c>
      <c r="M20" s="21">
        <f t="shared" ref="M20:M22" si="17">S20-L20-N20-K20</f>
        <v>80</v>
      </c>
      <c r="N20" s="21">
        <f t="shared" ref="N20" si="18">N21*B20</f>
        <v>16</v>
      </c>
      <c r="O20" s="20"/>
      <c r="P20" s="20"/>
      <c r="Q20" s="20"/>
      <c r="R20" s="20"/>
      <c r="S20" s="21">
        <f t="shared" si="1"/>
        <v>110</v>
      </c>
      <c r="W20">
        <v>33</v>
      </c>
      <c r="X20">
        <f t="shared" si="2"/>
        <v>41</v>
      </c>
      <c r="Y20" s="111">
        <v>55</v>
      </c>
      <c r="Z20">
        <f t="shared" si="3"/>
        <v>53.300000000000004</v>
      </c>
    </row>
    <row r="21" spans="1:26">
      <c r="A21" s="42"/>
      <c r="B21" s="161">
        <v>1</v>
      </c>
      <c r="C21" s="161" t="s">
        <v>455</v>
      </c>
      <c r="D21" s="161"/>
      <c r="E21" s="161"/>
      <c r="F21" s="161"/>
      <c r="G21" s="161"/>
      <c r="H21" s="161"/>
      <c r="I21" s="161"/>
      <c r="J21" s="18" t="s">
        <v>20</v>
      </c>
      <c r="K21" s="20"/>
      <c r="L21" s="21">
        <v>7</v>
      </c>
      <c r="M21" s="21">
        <f t="shared" si="17"/>
        <v>40</v>
      </c>
      <c r="N21" s="21">
        <v>8</v>
      </c>
      <c r="O21" s="20"/>
      <c r="P21" s="20"/>
      <c r="Q21" s="20"/>
      <c r="R21" s="20"/>
      <c r="S21" s="21">
        <f t="shared" si="1"/>
        <v>55</v>
      </c>
      <c r="W21">
        <v>33</v>
      </c>
      <c r="X21">
        <f t="shared" si="2"/>
        <v>41</v>
      </c>
      <c r="Y21" s="111">
        <v>55</v>
      </c>
      <c r="Z21">
        <f t="shared" si="3"/>
        <v>53.300000000000004</v>
      </c>
    </row>
    <row r="22" spans="1:26">
      <c r="B22" s="160">
        <v>3</v>
      </c>
      <c r="C22" s="160" t="s">
        <v>1301</v>
      </c>
      <c r="D22" s="160" t="s">
        <v>457</v>
      </c>
      <c r="E22" s="160"/>
      <c r="F22" s="160" t="s">
        <v>1928</v>
      </c>
      <c r="G22" s="160" t="s">
        <v>456</v>
      </c>
      <c r="H22" s="160"/>
      <c r="I22" s="160" t="s">
        <v>1930</v>
      </c>
      <c r="J22" s="2" t="s">
        <v>1113</v>
      </c>
      <c r="K22" s="21">
        <f>K23*B22</f>
        <v>12</v>
      </c>
      <c r="L22" s="21">
        <f t="shared" ref="L22" si="19">L23*B22</f>
        <v>9</v>
      </c>
      <c r="M22" s="21">
        <f t="shared" si="17"/>
        <v>165</v>
      </c>
      <c r="N22" s="21">
        <f t="shared" ref="N22" si="20">N23*B22</f>
        <v>24</v>
      </c>
      <c r="O22" s="20"/>
      <c r="P22" s="20"/>
      <c r="Q22" s="20"/>
      <c r="R22" s="20"/>
      <c r="S22" s="21">
        <f t="shared" si="1"/>
        <v>210</v>
      </c>
      <c r="W22">
        <v>39</v>
      </c>
      <c r="X22">
        <f t="shared" si="2"/>
        <v>47</v>
      </c>
      <c r="Y22" s="20">
        <v>70</v>
      </c>
      <c r="Z22">
        <f t="shared" si="3"/>
        <v>61.1</v>
      </c>
    </row>
    <row r="23" spans="1:26">
      <c r="B23" s="160">
        <v>1</v>
      </c>
      <c r="C23" s="160" t="s">
        <v>458</v>
      </c>
      <c r="D23" s="160"/>
      <c r="E23" s="160"/>
      <c r="F23" s="160"/>
      <c r="G23" s="160"/>
      <c r="H23" s="160"/>
      <c r="I23" s="160"/>
      <c r="J23" s="2" t="s">
        <v>1080</v>
      </c>
      <c r="K23" s="20">
        <v>4</v>
      </c>
      <c r="L23" s="21">
        <v>3</v>
      </c>
      <c r="M23" s="21">
        <f>S23-L23-N23-K23</f>
        <v>55</v>
      </c>
      <c r="N23" s="21">
        <v>8</v>
      </c>
      <c r="O23" s="20"/>
      <c r="P23" s="20"/>
      <c r="Q23" s="20"/>
      <c r="R23" s="20"/>
      <c r="S23" s="21">
        <f t="shared" si="1"/>
        <v>70</v>
      </c>
      <c r="W23">
        <v>39</v>
      </c>
      <c r="X23">
        <f t="shared" si="2"/>
        <v>47</v>
      </c>
      <c r="Y23" s="20">
        <v>70</v>
      </c>
      <c r="Z23">
        <f t="shared" si="3"/>
        <v>61.1</v>
      </c>
    </row>
    <row r="24" spans="1:26" s="22" customFormat="1">
      <c r="A24" s="38"/>
      <c r="B24" s="163">
        <v>1</v>
      </c>
      <c r="C24" s="163" t="s">
        <v>1730</v>
      </c>
      <c r="D24" s="163" t="s">
        <v>460</v>
      </c>
      <c r="E24" s="163"/>
      <c r="F24" s="160" t="s">
        <v>1923</v>
      </c>
      <c r="G24" s="163" t="s">
        <v>1609</v>
      </c>
      <c r="H24" s="163"/>
      <c r="I24" s="160" t="s">
        <v>1923</v>
      </c>
      <c r="J24" s="15" t="s">
        <v>1113</v>
      </c>
      <c r="K24" s="93"/>
      <c r="L24" s="122"/>
      <c r="M24" s="122">
        <f t="shared" ref="M24:M25" si="21">S24-K24-L24-N24</f>
        <v>7</v>
      </c>
      <c r="N24" s="122">
        <v>8</v>
      </c>
      <c r="O24" s="93"/>
      <c r="P24" s="93"/>
      <c r="Q24" s="93"/>
      <c r="R24" s="93"/>
      <c r="S24" s="122">
        <f>Y24*B24</f>
        <v>15</v>
      </c>
      <c r="W24" s="22">
        <v>5</v>
      </c>
      <c r="X24" s="22">
        <f t="shared" si="2"/>
        <v>13</v>
      </c>
      <c r="Y24" s="22">
        <v>15</v>
      </c>
      <c r="Z24">
        <f t="shared" si="3"/>
        <v>16.900000000000002</v>
      </c>
    </row>
    <row r="25" spans="1:26" s="22" customFormat="1">
      <c r="A25" s="38"/>
      <c r="B25" s="163">
        <v>1</v>
      </c>
      <c r="C25" s="163" t="s">
        <v>1731</v>
      </c>
      <c r="D25" s="163" t="s">
        <v>462</v>
      </c>
      <c r="E25" s="163"/>
      <c r="F25" s="163" t="s">
        <v>1928</v>
      </c>
      <c r="G25" s="163" t="s">
        <v>1609</v>
      </c>
      <c r="H25" s="163"/>
      <c r="I25" s="163" t="s">
        <v>1928</v>
      </c>
      <c r="J25" s="15" t="s">
        <v>1113</v>
      </c>
      <c r="K25" s="93"/>
      <c r="L25" s="122"/>
      <c r="M25" s="122">
        <f t="shared" si="21"/>
        <v>7</v>
      </c>
      <c r="N25" s="122">
        <v>8</v>
      </c>
      <c r="O25" s="93"/>
      <c r="P25" s="93"/>
      <c r="Q25" s="93"/>
      <c r="R25" s="93"/>
      <c r="S25" s="122">
        <f>Y25*B25</f>
        <v>15</v>
      </c>
      <c r="W25" s="22">
        <v>5</v>
      </c>
      <c r="X25" s="22">
        <f t="shared" si="2"/>
        <v>13</v>
      </c>
      <c r="Y25" s="22">
        <v>15</v>
      </c>
      <c r="Z25">
        <f t="shared" si="3"/>
        <v>16.900000000000002</v>
      </c>
    </row>
    <row r="26" spans="1:26">
      <c r="B26" s="160">
        <v>3</v>
      </c>
      <c r="C26" s="160" t="s">
        <v>1302</v>
      </c>
      <c r="D26" s="160" t="s">
        <v>459</v>
      </c>
      <c r="E26" s="160"/>
      <c r="F26" s="160" t="s">
        <v>1923</v>
      </c>
      <c r="G26" s="160" t="s">
        <v>460</v>
      </c>
      <c r="H26" s="160"/>
      <c r="I26" s="160" t="s">
        <v>1923</v>
      </c>
      <c r="J26" s="15" t="s">
        <v>1595</v>
      </c>
      <c r="L26" s="21"/>
      <c r="M26" s="21"/>
      <c r="N26" s="21">
        <f>S26</f>
        <v>6</v>
      </c>
      <c r="O26" s="20"/>
      <c r="P26" s="20"/>
      <c r="Q26" s="20"/>
      <c r="R26" s="20"/>
      <c r="S26" s="21">
        <f t="shared" si="1"/>
        <v>6</v>
      </c>
      <c r="Y26" s="20">
        <v>2</v>
      </c>
    </row>
    <row r="27" spans="1:26">
      <c r="B27" s="160">
        <v>3</v>
      </c>
      <c r="C27" s="160" t="s">
        <v>1303</v>
      </c>
      <c r="D27" s="160" t="s">
        <v>461</v>
      </c>
      <c r="E27" s="160"/>
      <c r="F27" s="160" t="s">
        <v>1928</v>
      </c>
      <c r="G27" s="160" t="s">
        <v>462</v>
      </c>
      <c r="H27" s="160"/>
      <c r="I27" s="160" t="s">
        <v>1928</v>
      </c>
      <c r="J27" s="15" t="s">
        <v>1595</v>
      </c>
      <c r="L27" s="21"/>
      <c r="M27" s="21"/>
      <c r="N27" s="21">
        <f t="shared" ref="N27:N36" si="22">S27</f>
        <v>9</v>
      </c>
      <c r="O27" s="20"/>
      <c r="P27" s="20"/>
      <c r="Q27" s="20"/>
      <c r="R27" s="20"/>
      <c r="S27" s="21">
        <f t="shared" si="1"/>
        <v>9</v>
      </c>
      <c r="Y27" s="20">
        <v>3</v>
      </c>
    </row>
    <row r="28" spans="1:26">
      <c r="B28" s="160">
        <v>1</v>
      </c>
      <c r="C28" s="160" t="s">
        <v>1732</v>
      </c>
      <c r="D28" s="160" t="s">
        <v>463</v>
      </c>
      <c r="E28" s="160"/>
      <c r="F28" s="160" t="s">
        <v>1923</v>
      </c>
      <c r="G28" s="160" t="s">
        <v>464</v>
      </c>
      <c r="H28" s="160"/>
      <c r="I28" s="160" t="s">
        <v>1923</v>
      </c>
      <c r="J28" s="2" t="s">
        <v>20</v>
      </c>
      <c r="L28" s="21"/>
      <c r="M28" s="21"/>
      <c r="N28" s="21">
        <f t="shared" si="22"/>
        <v>2</v>
      </c>
      <c r="O28" s="20"/>
      <c r="P28" s="20"/>
      <c r="Q28" s="20"/>
      <c r="R28" s="20"/>
      <c r="S28" s="21">
        <f t="shared" si="1"/>
        <v>2</v>
      </c>
      <c r="Y28" s="20">
        <v>2</v>
      </c>
    </row>
    <row r="29" spans="1:26">
      <c r="B29" s="160">
        <v>1</v>
      </c>
      <c r="C29" s="160" t="s">
        <v>465</v>
      </c>
      <c r="D29" s="160" t="s">
        <v>466</v>
      </c>
      <c r="E29" s="160"/>
      <c r="F29" s="160" t="s">
        <v>1928</v>
      </c>
      <c r="G29" s="160" t="s">
        <v>467</v>
      </c>
      <c r="H29" s="160"/>
      <c r="I29" s="160" t="s">
        <v>1928</v>
      </c>
      <c r="J29" s="2" t="s">
        <v>20</v>
      </c>
      <c r="L29" s="21"/>
      <c r="M29" s="21"/>
      <c r="N29" s="21">
        <f t="shared" si="22"/>
        <v>2</v>
      </c>
      <c r="O29" s="20"/>
      <c r="P29" s="20"/>
      <c r="Q29" s="20"/>
      <c r="R29" s="20"/>
      <c r="S29" s="21">
        <f t="shared" si="1"/>
        <v>2</v>
      </c>
      <c r="Y29" s="20">
        <v>2</v>
      </c>
    </row>
    <row r="30" spans="1:26">
      <c r="B30" s="160">
        <v>1</v>
      </c>
      <c r="C30" s="160" t="s">
        <v>468</v>
      </c>
      <c r="D30" s="160" t="s">
        <v>469</v>
      </c>
      <c r="E30" s="160"/>
      <c r="F30" s="160" t="s">
        <v>1923</v>
      </c>
      <c r="G30" s="160" t="s">
        <v>470</v>
      </c>
      <c r="H30" s="160"/>
      <c r="I30" s="160" t="s">
        <v>1923</v>
      </c>
      <c r="J30" s="2" t="s">
        <v>20</v>
      </c>
      <c r="L30" s="21"/>
      <c r="M30" s="21"/>
      <c r="N30" s="21">
        <f t="shared" si="22"/>
        <v>2</v>
      </c>
      <c r="O30" s="20"/>
      <c r="P30" s="20"/>
      <c r="Q30" s="20"/>
      <c r="R30" s="20"/>
      <c r="S30" s="21">
        <f t="shared" si="1"/>
        <v>2</v>
      </c>
      <c r="Y30" s="20">
        <v>2</v>
      </c>
    </row>
    <row r="31" spans="1:26">
      <c r="B31" s="160">
        <v>1</v>
      </c>
      <c r="C31" s="160" t="s">
        <v>471</v>
      </c>
      <c r="D31" s="160" t="s">
        <v>472</v>
      </c>
      <c r="E31" s="160"/>
      <c r="F31" s="160" t="s">
        <v>1928</v>
      </c>
      <c r="G31" s="160" t="s">
        <v>473</v>
      </c>
      <c r="H31" s="160"/>
      <c r="I31" s="160" t="s">
        <v>1928</v>
      </c>
      <c r="J31" s="2" t="s">
        <v>20</v>
      </c>
      <c r="L31" s="21"/>
      <c r="M31" s="21"/>
      <c r="N31" s="21">
        <f t="shared" si="22"/>
        <v>2</v>
      </c>
      <c r="O31" s="20"/>
      <c r="P31" s="20"/>
      <c r="Q31" s="20"/>
      <c r="R31" s="20"/>
      <c r="S31" s="21">
        <f t="shared" si="1"/>
        <v>2</v>
      </c>
      <c r="Y31" s="20">
        <v>2</v>
      </c>
    </row>
    <row r="32" spans="1:26">
      <c r="B32" s="160">
        <v>1</v>
      </c>
      <c r="C32" s="160" t="s">
        <v>1083</v>
      </c>
      <c r="D32" s="160" t="s">
        <v>464</v>
      </c>
      <c r="E32" s="160"/>
      <c r="F32" s="160" t="s">
        <v>1923</v>
      </c>
      <c r="G32" s="160" t="s">
        <v>438</v>
      </c>
      <c r="H32" s="160"/>
      <c r="I32" s="160" t="s">
        <v>1923</v>
      </c>
      <c r="J32" s="2" t="s">
        <v>20</v>
      </c>
      <c r="L32" s="21"/>
      <c r="M32" s="21"/>
      <c r="N32" s="21">
        <f t="shared" si="22"/>
        <v>2</v>
      </c>
      <c r="O32" s="20"/>
      <c r="P32" s="20"/>
      <c r="Q32" s="20"/>
      <c r="R32" s="20"/>
      <c r="S32" s="21">
        <f t="shared" si="1"/>
        <v>2</v>
      </c>
      <c r="Y32" s="20">
        <v>2</v>
      </c>
    </row>
    <row r="33" spans="2:25">
      <c r="B33" s="160">
        <v>3</v>
      </c>
      <c r="C33" s="160" t="s">
        <v>1733</v>
      </c>
      <c r="D33" s="160" t="s">
        <v>464</v>
      </c>
      <c r="E33" s="160"/>
      <c r="F33" s="160" t="s">
        <v>1923</v>
      </c>
      <c r="G33" s="160" t="s">
        <v>441</v>
      </c>
      <c r="H33" s="160"/>
      <c r="I33" s="160" t="s">
        <v>1923</v>
      </c>
      <c r="J33" s="2" t="s">
        <v>20</v>
      </c>
      <c r="L33" s="21"/>
      <c r="M33" s="21"/>
      <c r="N33" s="21">
        <f t="shared" si="22"/>
        <v>6</v>
      </c>
      <c r="O33" s="20"/>
      <c r="P33" s="20"/>
      <c r="Q33" s="20"/>
      <c r="R33" s="20"/>
      <c r="S33" s="21">
        <f t="shared" si="1"/>
        <v>6</v>
      </c>
      <c r="Y33" s="20">
        <v>2</v>
      </c>
    </row>
    <row r="34" spans="2:25">
      <c r="B34" s="160">
        <v>2</v>
      </c>
      <c r="C34" s="160" t="s">
        <v>1304</v>
      </c>
      <c r="D34" s="160" t="s">
        <v>467</v>
      </c>
      <c r="E34" s="160"/>
      <c r="F34" s="160" t="s">
        <v>1928</v>
      </c>
      <c r="G34" s="160" t="s">
        <v>448</v>
      </c>
      <c r="H34" s="160"/>
      <c r="I34" s="160" t="s">
        <v>1928</v>
      </c>
      <c r="J34" s="2" t="s">
        <v>20</v>
      </c>
      <c r="L34" s="21"/>
      <c r="M34" s="21"/>
      <c r="N34" s="21">
        <f t="shared" si="22"/>
        <v>4</v>
      </c>
      <c r="O34" s="20"/>
      <c r="P34" s="20"/>
      <c r="Q34" s="20"/>
      <c r="R34" s="20"/>
      <c r="S34" s="21">
        <f t="shared" si="1"/>
        <v>4</v>
      </c>
      <c r="Y34" s="20">
        <v>2</v>
      </c>
    </row>
    <row r="35" spans="2:25">
      <c r="B35" s="160">
        <v>2</v>
      </c>
      <c r="C35" s="160" t="s">
        <v>1734</v>
      </c>
      <c r="D35" s="160" t="s">
        <v>467</v>
      </c>
      <c r="E35" s="160"/>
      <c r="F35" s="160" t="s">
        <v>1928</v>
      </c>
      <c r="G35" s="160" t="s">
        <v>451</v>
      </c>
      <c r="H35" s="160"/>
      <c r="I35" s="160" t="s">
        <v>1928</v>
      </c>
      <c r="J35" s="2" t="s">
        <v>20</v>
      </c>
      <c r="L35" s="21"/>
      <c r="M35" s="21"/>
      <c r="N35" s="21">
        <f t="shared" si="22"/>
        <v>6</v>
      </c>
      <c r="O35" s="20"/>
      <c r="P35" s="20"/>
      <c r="Q35" s="20"/>
      <c r="R35" s="20"/>
      <c r="S35" s="21">
        <f t="shared" si="1"/>
        <v>6</v>
      </c>
      <c r="Y35" s="20">
        <v>3</v>
      </c>
    </row>
    <row r="36" spans="2:25">
      <c r="B36" s="160">
        <v>1</v>
      </c>
      <c r="C36" s="160" t="s">
        <v>1735</v>
      </c>
      <c r="D36" s="160" t="s">
        <v>467</v>
      </c>
      <c r="E36" s="160"/>
      <c r="F36" s="160" t="s">
        <v>1928</v>
      </c>
      <c r="G36" s="160" t="s">
        <v>457</v>
      </c>
      <c r="H36" s="160"/>
      <c r="I36" s="160" t="s">
        <v>1928</v>
      </c>
      <c r="J36" s="2" t="s">
        <v>20</v>
      </c>
      <c r="L36" s="21"/>
      <c r="M36" s="21"/>
      <c r="N36" s="21">
        <f t="shared" si="22"/>
        <v>3</v>
      </c>
      <c r="O36" s="20"/>
      <c r="P36" s="20"/>
      <c r="Q36" s="20"/>
      <c r="R36" s="20"/>
      <c r="S36" s="21">
        <f t="shared" si="1"/>
        <v>3</v>
      </c>
      <c r="Y36" s="20">
        <v>3</v>
      </c>
    </row>
    <row r="37" spans="2:25">
      <c r="J37" s="18" t="s">
        <v>1113</v>
      </c>
      <c r="K37" s="47">
        <f t="shared" ref="K37:S37" si="23">SUMIF($J$6:$J$36,$J$37,K6:K36)</f>
        <v>40</v>
      </c>
      <c r="L37" s="47">
        <f t="shared" si="23"/>
        <v>127</v>
      </c>
      <c r="M37" s="47">
        <f t="shared" si="23"/>
        <v>513</v>
      </c>
      <c r="N37" s="47">
        <f t="shared" si="23"/>
        <v>200</v>
      </c>
      <c r="O37" s="47">
        <f t="shared" si="23"/>
        <v>0</v>
      </c>
      <c r="P37" s="47">
        <f t="shared" si="23"/>
        <v>0</v>
      </c>
      <c r="Q37" s="47">
        <f t="shared" si="23"/>
        <v>0</v>
      </c>
      <c r="R37" s="47">
        <f t="shared" si="23"/>
        <v>0</v>
      </c>
      <c r="S37" s="47">
        <f t="shared" si="23"/>
        <v>880</v>
      </c>
      <c r="T37" s="39"/>
      <c r="W37" s="19"/>
      <c r="X37" s="19"/>
    </row>
    <row r="38" spans="2:25">
      <c r="J38" s="18" t="s">
        <v>20</v>
      </c>
      <c r="K38" s="47">
        <f t="shared" ref="K38:S38" si="24">SUMIF($J$6:$J$36,$J$38,K6:K36)</f>
        <v>12</v>
      </c>
      <c r="L38" s="47">
        <f t="shared" si="24"/>
        <v>47</v>
      </c>
      <c r="M38" s="47">
        <f t="shared" si="24"/>
        <v>133</v>
      </c>
      <c r="N38" s="47">
        <f t="shared" si="24"/>
        <v>93</v>
      </c>
      <c r="O38" s="47">
        <f t="shared" si="24"/>
        <v>0</v>
      </c>
      <c r="P38" s="47">
        <f t="shared" si="24"/>
        <v>0</v>
      </c>
      <c r="Q38" s="47">
        <f t="shared" si="24"/>
        <v>0</v>
      </c>
      <c r="R38" s="47">
        <f t="shared" si="24"/>
        <v>0</v>
      </c>
      <c r="S38" s="47">
        <f t="shared" si="24"/>
        <v>285</v>
      </c>
      <c r="T38" s="39"/>
      <c r="W38" s="19"/>
      <c r="X38" s="19"/>
    </row>
    <row r="39" spans="2:25">
      <c r="J39" s="2" t="s">
        <v>1080</v>
      </c>
      <c r="K39" s="47">
        <f t="shared" ref="K39:S39" si="25">SUMIF($J$6:$J$36,$J$39,K6:K36)</f>
        <v>4</v>
      </c>
      <c r="L39" s="47">
        <f t="shared" si="25"/>
        <v>3</v>
      </c>
      <c r="M39" s="47">
        <f t="shared" si="25"/>
        <v>55</v>
      </c>
      <c r="N39" s="47">
        <f t="shared" si="25"/>
        <v>8</v>
      </c>
      <c r="O39" s="47">
        <f t="shared" si="25"/>
        <v>0</v>
      </c>
      <c r="P39" s="47">
        <f t="shared" si="25"/>
        <v>0</v>
      </c>
      <c r="Q39" s="47">
        <f t="shared" si="25"/>
        <v>0</v>
      </c>
      <c r="R39" s="47">
        <f t="shared" si="25"/>
        <v>0</v>
      </c>
      <c r="S39" s="47">
        <f t="shared" si="25"/>
        <v>70</v>
      </c>
      <c r="T39" s="39"/>
    </row>
    <row r="40" spans="2:25">
      <c r="J40" s="123" t="s">
        <v>1595</v>
      </c>
      <c r="K40" s="47">
        <f t="shared" ref="K40:S40" si="26">SUMIF($J$6:$J$36,$J$40,K6:K36)</f>
        <v>0</v>
      </c>
      <c r="L40" s="47">
        <f t="shared" si="26"/>
        <v>0</v>
      </c>
      <c r="M40" s="47">
        <f t="shared" si="26"/>
        <v>0</v>
      </c>
      <c r="N40" s="47">
        <f t="shared" si="26"/>
        <v>15</v>
      </c>
      <c r="O40" s="47">
        <f t="shared" si="26"/>
        <v>0</v>
      </c>
      <c r="P40" s="47">
        <f t="shared" si="26"/>
        <v>0</v>
      </c>
      <c r="Q40" s="47">
        <f t="shared" si="26"/>
        <v>0</v>
      </c>
      <c r="R40" s="47">
        <f t="shared" si="26"/>
        <v>0</v>
      </c>
      <c r="S40" s="47">
        <f t="shared" si="26"/>
        <v>15</v>
      </c>
      <c r="T40" s="39"/>
    </row>
    <row r="41" spans="2:25">
      <c r="J41" s="55"/>
      <c r="K41" s="120"/>
      <c r="L41" s="38"/>
      <c r="M41" s="38"/>
      <c r="N41" s="38"/>
      <c r="O41" s="38"/>
      <c r="P41" s="38"/>
      <c r="Q41" s="38"/>
      <c r="R41" s="38"/>
      <c r="S41" s="38"/>
    </row>
    <row r="42" spans="2:25">
      <c r="J42" s="55"/>
      <c r="K42" s="120"/>
      <c r="L42" s="38"/>
      <c r="M42" s="38"/>
      <c r="N42" s="38"/>
      <c r="O42" s="38"/>
      <c r="P42" s="38"/>
      <c r="Q42" s="38"/>
      <c r="R42" s="38"/>
      <c r="S42" s="38"/>
    </row>
    <row r="43" spans="2:25">
      <c r="J43" s="55"/>
      <c r="K43" s="120"/>
      <c r="L43" s="38"/>
      <c r="M43" s="38"/>
      <c r="N43" s="38"/>
      <c r="O43" s="38"/>
      <c r="P43" s="38"/>
      <c r="Q43" s="38"/>
      <c r="R43" s="38"/>
      <c r="S43" s="38"/>
    </row>
    <row r="44" spans="2:25">
      <c r="J44" s="55"/>
      <c r="K44" s="120"/>
      <c r="L44" s="38"/>
      <c r="M44" s="38"/>
      <c r="N44" s="38"/>
      <c r="O44" s="38"/>
      <c r="P44" s="38"/>
      <c r="Q44" s="38"/>
      <c r="R44" s="38"/>
      <c r="S44" s="38"/>
    </row>
    <row r="45" spans="2:25">
      <c r="J45" s="55"/>
      <c r="K45" s="120"/>
      <c r="L45" s="38"/>
      <c r="M45" s="38"/>
      <c r="N45" s="38"/>
      <c r="O45" s="38"/>
      <c r="P45" s="38"/>
      <c r="Q45" s="38"/>
      <c r="R45" s="38"/>
      <c r="S45" s="38"/>
    </row>
    <row r="46" spans="2:25">
      <c r="J46" s="55"/>
      <c r="K46" s="120"/>
      <c r="L46" s="38"/>
      <c r="M46" s="38"/>
      <c r="N46" s="38"/>
      <c r="O46" s="38"/>
      <c r="P46" s="38"/>
      <c r="Q46" s="38"/>
      <c r="R46" s="38"/>
      <c r="S46" s="38"/>
    </row>
    <row r="47" spans="2:25">
      <c r="J47" s="38"/>
      <c r="K47" s="38"/>
      <c r="L47" s="38"/>
      <c r="M47" s="38"/>
      <c r="N47" s="38"/>
      <c r="O47" s="38"/>
      <c r="P47" s="38"/>
      <c r="Q47" s="38"/>
      <c r="R47" s="38"/>
      <c r="S47" s="38"/>
    </row>
    <row r="51" spans="1:25">
      <c r="B51">
        <f>SUM(B6:B36)</f>
        <v>53</v>
      </c>
    </row>
    <row r="53" spans="1:25">
      <c r="A53" t="s">
        <v>1109</v>
      </c>
      <c r="B53">
        <f>B51*2+SUM(B6:B25)</f>
        <v>140</v>
      </c>
    </row>
    <row r="54" spans="1:25">
      <c r="A54" t="s">
        <v>1110</v>
      </c>
      <c r="B54">
        <f>(SUM(B6,B8,B10,B12,B14,B16,B18,B20,B22,B24,B26,B27))*2</f>
        <v>60</v>
      </c>
    </row>
    <row r="55" spans="1:25" ht="60">
      <c r="A55" s="132" t="s">
        <v>1794</v>
      </c>
      <c r="B55">
        <f>(SUM(B6,B8,B10,B12,B14,B16,B18,B20,B22,B26:B27)*4)+(SUM(B7,B9,B11,B13,B15,B17,B19,B21,B23))+(SUM(B24:B25))+(SUM(B28:B36)*2)</f>
        <v>153</v>
      </c>
    </row>
    <row r="56" spans="1:25" ht="120">
      <c r="A56" s="132" t="s">
        <v>2125</v>
      </c>
      <c r="B56" s="184" t="e">
        <f>(SUM(#REF!))*2</f>
        <v>#REF!</v>
      </c>
      <c r="G56" s="64"/>
      <c r="Y56"/>
    </row>
  </sheetData>
  <mergeCells count="19">
    <mergeCell ref="G1:I2"/>
    <mergeCell ref="J1:J4"/>
    <mergeCell ref="K1:R2"/>
    <mergeCell ref="S1:S4"/>
    <mergeCell ref="D3:D4"/>
    <mergeCell ref="E3:E4"/>
    <mergeCell ref="F3:F4"/>
    <mergeCell ref="G3:G4"/>
    <mergeCell ref="H3:H4"/>
    <mergeCell ref="P3:P4"/>
    <mergeCell ref="Q3:Q4"/>
    <mergeCell ref="R3:R4"/>
    <mergeCell ref="I3:I4"/>
    <mergeCell ref="K3:K4"/>
    <mergeCell ref="L3:L4"/>
    <mergeCell ref="M3:M4"/>
    <mergeCell ref="N3:N4"/>
    <mergeCell ref="O3:O4"/>
    <mergeCell ref="D1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C64"/>
  <sheetViews>
    <sheetView zoomScale="60" zoomScaleNormal="60" workbookViewId="0">
      <selection activeCell="D63" sqref="D63"/>
    </sheetView>
  </sheetViews>
  <sheetFormatPr defaultRowHeight="15"/>
  <cols>
    <col min="1" max="1" width="17.5703125" customWidth="1"/>
    <col min="3" max="3" width="18.28515625" bestFit="1" customWidth="1"/>
    <col min="4" max="4" width="20.85546875" bestFit="1" customWidth="1"/>
    <col min="5" max="5" width="5.5703125" bestFit="1" customWidth="1"/>
    <col min="6" max="6" width="11.5703125" bestFit="1" customWidth="1"/>
    <col min="7" max="7" width="20.85546875" bestFit="1" customWidth="1"/>
    <col min="8" max="8" width="5.5703125" bestFit="1" customWidth="1"/>
    <col min="9" max="9" width="11.5703125" bestFit="1" customWidth="1"/>
    <col min="10" max="10" width="26.5703125" bestFit="1" customWidth="1"/>
    <col min="11" max="11" width="21.140625" bestFit="1" customWidth="1"/>
    <col min="12" max="12" width="12.85546875" bestFit="1" customWidth="1"/>
    <col min="13" max="13" width="22" bestFit="1" customWidth="1"/>
    <col min="14" max="14" width="15.42578125" bestFit="1" customWidth="1"/>
    <col min="15" max="18" width="2.28515625" bestFit="1" customWidth="1"/>
    <col min="19" max="19" width="23.5703125" bestFit="1" customWidth="1"/>
    <col min="20" max="20" width="5.28515625" bestFit="1" customWidth="1"/>
    <col min="23" max="24" width="15" customWidth="1"/>
    <col min="25" max="25" width="14.42578125" style="20" customWidth="1"/>
  </cols>
  <sheetData>
    <row r="1" spans="1:25" ht="15.75" thickTop="1">
      <c r="C1" s="30" t="s">
        <v>1</v>
      </c>
      <c r="D1" s="325" t="s">
        <v>2</v>
      </c>
      <c r="E1" s="326"/>
      <c r="F1" s="327"/>
      <c r="G1" s="325" t="s">
        <v>3</v>
      </c>
      <c r="H1" s="326"/>
      <c r="I1" s="327"/>
      <c r="J1" s="331" t="s">
        <v>4</v>
      </c>
      <c r="K1" s="325" t="s">
        <v>154</v>
      </c>
      <c r="L1" s="326"/>
      <c r="M1" s="326"/>
      <c r="N1" s="326"/>
      <c r="O1" s="326"/>
      <c r="P1" s="326"/>
      <c r="Q1" s="326"/>
      <c r="R1" s="327"/>
      <c r="S1" s="325" t="s">
        <v>0</v>
      </c>
      <c r="W1" s="29"/>
      <c r="X1" s="29"/>
    </row>
    <row r="2" spans="1:25" ht="15.75" thickBot="1">
      <c r="C2" s="8" t="s">
        <v>5</v>
      </c>
      <c r="D2" s="328"/>
      <c r="E2" s="329"/>
      <c r="F2" s="330"/>
      <c r="G2" s="328"/>
      <c r="H2" s="329"/>
      <c r="I2" s="330"/>
      <c r="J2" s="332"/>
      <c r="K2" s="328"/>
      <c r="L2" s="329"/>
      <c r="M2" s="329"/>
      <c r="N2" s="329"/>
      <c r="O2" s="329"/>
      <c r="P2" s="329"/>
      <c r="Q2" s="329"/>
      <c r="R2" s="330"/>
      <c r="S2" s="333"/>
      <c r="W2" s="32"/>
      <c r="X2" s="32"/>
    </row>
    <row r="3" spans="1:25" ht="15.75" thickTop="1">
      <c r="C3" s="8" t="s">
        <v>7</v>
      </c>
      <c r="D3" s="331" t="s">
        <v>8</v>
      </c>
      <c r="E3" s="331" t="s">
        <v>9</v>
      </c>
      <c r="F3" s="331" t="s">
        <v>10</v>
      </c>
      <c r="G3" s="331" t="s">
        <v>8</v>
      </c>
      <c r="H3" s="331" t="s">
        <v>9</v>
      </c>
      <c r="I3" s="331" t="s">
        <v>10</v>
      </c>
      <c r="J3" s="332"/>
      <c r="K3" s="331" t="s">
        <v>1085</v>
      </c>
      <c r="L3" s="331" t="s">
        <v>11</v>
      </c>
      <c r="M3" s="331" t="s">
        <v>155</v>
      </c>
      <c r="N3" s="331" t="s">
        <v>12</v>
      </c>
      <c r="O3" s="331" t="s">
        <v>13</v>
      </c>
      <c r="P3" s="331" t="s">
        <v>13</v>
      </c>
      <c r="Q3" s="331" t="s">
        <v>13</v>
      </c>
      <c r="R3" s="331" t="s">
        <v>13</v>
      </c>
      <c r="S3" s="333"/>
      <c r="W3" s="28"/>
      <c r="X3" s="28"/>
    </row>
    <row r="4" spans="1:25">
      <c r="C4" s="35"/>
      <c r="D4" s="332"/>
      <c r="E4" s="332"/>
      <c r="F4" s="332"/>
      <c r="G4" s="332"/>
      <c r="H4" s="332"/>
      <c r="I4" s="332"/>
      <c r="J4" s="332"/>
      <c r="K4" s="332"/>
      <c r="L4" s="332"/>
      <c r="M4" s="332"/>
      <c r="N4" s="332"/>
      <c r="O4" s="332"/>
      <c r="P4" s="332"/>
      <c r="Q4" s="332"/>
      <c r="R4" s="332"/>
      <c r="S4" s="333"/>
      <c r="W4" s="28" t="s">
        <v>15</v>
      </c>
      <c r="X4" s="28" t="s">
        <v>16</v>
      </c>
      <c r="Y4" s="20" t="s">
        <v>149</v>
      </c>
    </row>
    <row r="5" spans="1:25">
      <c r="C5" s="142"/>
      <c r="D5" s="142"/>
      <c r="E5" s="142"/>
      <c r="F5" s="142"/>
      <c r="G5" s="142"/>
      <c r="H5" s="142"/>
      <c r="I5" s="142"/>
      <c r="J5" s="36" t="s">
        <v>476</v>
      </c>
      <c r="K5" s="2"/>
      <c r="L5" s="2"/>
      <c r="M5" s="2"/>
      <c r="N5" s="2"/>
      <c r="O5" s="2"/>
      <c r="P5" s="2"/>
      <c r="Q5" s="2"/>
      <c r="R5" s="2"/>
      <c r="S5" s="2"/>
      <c r="U5" s="22"/>
      <c r="V5" s="22"/>
      <c r="W5" s="36"/>
      <c r="X5" s="36"/>
    </row>
    <row r="6" spans="1:25">
      <c r="A6" s="42" t="s">
        <v>153</v>
      </c>
      <c r="B6" s="151">
        <v>2</v>
      </c>
      <c r="C6" s="151" t="s">
        <v>1305</v>
      </c>
      <c r="D6" s="151" t="s">
        <v>477</v>
      </c>
      <c r="E6" s="151"/>
      <c r="F6" s="161" t="s">
        <v>1934</v>
      </c>
      <c r="G6" s="151" t="s">
        <v>478</v>
      </c>
      <c r="H6" s="149"/>
      <c r="I6" s="160" t="s">
        <v>1931</v>
      </c>
      <c r="J6" s="2" t="s">
        <v>1113</v>
      </c>
      <c r="L6" s="21">
        <f>L7*B6</f>
        <v>30</v>
      </c>
      <c r="M6" s="21">
        <f t="shared" ref="M6:M20" si="0">S6-L6-N6-K6</f>
        <v>46</v>
      </c>
      <c r="N6" s="21">
        <f>N7*B6</f>
        <v>16</v>
      </c>
      <c r="O6" s="20"/>
      <c r="P6" s="20"/>
      <c r="Q6" s="20"/>
      <c r="R6" s="20"/>
      <c r="S6" s="21">
        <f>Y6*B6</f>
        <v>92</v>
      </c>
      <c r="U6" s="22"/>
      <c r="V6" s="22"/>
      <c r="W6">
        <v>27</v>
      </c>
      <c r="X6">
        <f>W6+8</f>
        <v>35</v>
      </c>
      <c r="Y6" s="20">
        <v>46</v>
      </c>
    </row>
    <row r="7" spans="1:25">
      <c r="A7" s="42"/>
      <c r="B7" s="151">
        <v>1</v>
      </c>
      <c r="C7" s="151" t="s">
        <v>479</v>
      </c>
      <c r="D7" s="151"/>
      <c r="E7" s="151"/>
      <c r="F7" s="161"/>
      <c r="G7" s="151"/>
      <c r="H7" s="149"/>
      <c r="I7" s="160"/>
      <c r="J7" s="2" t="s">
        <v>20</v>
      </c>
      <c r="L7" s="21">
        <v>15</v>
      </c>
      <c r="M7" s="21">
        <f t="shared" si="0"/>
        <v>23</v>
      </c>
      <c r="N7" s="21">
        <v>8</v>
      </c>
      <c r="O7" s="20"/>
      <c r="P7" s="20"/>
      <c r="Q7" s="20"/>
      <c r="R7" s="20"/>
      <c r="S7" s="21">
        <f t="shared" ref="S7:S50" si="1">Y7*B7</f>
        <v>46</v>
      </c>
      <c r="W7">
        <v>27</v>
      </c>
      <c r="X7">
        <f t="shared" ref="X7:X37" si="2">W7+8</f>
        <v>35</v>
      </c>
      <c r="Y7" s="20">
        <v>46</v>
      </c>
    </row>
    <row r="8" spans="1:25">
      <c r="A8" s="42" t="s">
        <v>153</v>
      </c>
      <c r="B8" s="151">
        <v>2</v>
      </c>
      <c r="C8" s="151" t="s">
        <v>1306</v>
      </c>
      <c r="D8" s="151" t="s">
        <v>477</v>
      </c>
      <c r="E8" s="151"/>
      <c r="F8" s="161" t="s">
        <v>1934</v>
      </c>
      <c r="G8" s="151" t="s">
        <v>480</v>
      </c>
      <c r="H8" s="149"/>
      <c r="I8" s="160" t="s">
        <v>1931</v>
      </c>
      <c r="J8" s="2" t="s">
        <v>1113</v>
      </c>
      <c r="L8" s="21">
        <f t="shared" ref="L8" si="3">L9*B8</f>
        <v>30</v>
      </c>
      <c r="M8" s="21">
        <f t="shared" si="0"/>
        <v>40</v>
      </c>
      <c r="N8" s="21">
        <f t="shared" ref="N8" si="4">N9*B8</f>
        <v>16</v>
      </c>
      <c r="O8" s="20"/>
      <c r="P8" s="20"/>
      <c r="Q8" s="20"/>
      <c r="R8" s="20"/>
      <c r="S8" s="21">
        <f t="shared" si="1"/>
        <v>86</v>
      </c>
      <c r="W8">
        <v>25</v>
      </c>
      <c r="X8">
        <f t="shared" si="2"/>
        <v>33</v>
      </c>
      <c r="Y8" s="20">
        <v>43</v>
      </c>
    </row>
    <row r="9" spans="1:25">
      <c r="A9" s="42"/>
      <c r="B9" s="151">
        <v>1</v>
      </c>
      <c r="C9" s="151" t="s">
        <v>481</v>
      </c>
      <c r="D9" s="151"/>
      <c r="E9" s="151"/>
      <c r="F9" s="161"/>
      <c r="G9" s="151"/>
      <c r="H9" s="149"/>
      <c r="I9" s="160"/>
      <c r="J9" s="2" t="s">
        <v>20</v>
      </c>
      <c r="L9" s="21">
        <v>15</v>
      </c>
      <c r="M9" s="21">
        <f t="shared" si="0"/>
        <v>20</v>
      </c>
      <c r="N9" s="21">
        <v>8</v>
      </c>
      <c r="O9" s="20"/>
      <c r="P9" s="20"/>
      <c r="Q9" s="20"/>
      <c r="R9" s="20"/>
      <c r="S9" s="21">
        <f t="shared" si="1"/>
        <v>43</v>
      </c>
      <c r="W9">
        <v>25</v>
      </c>
      <c r="X9">
        <f t="shared" si="2"/>
        <v>33</v>
      </c>
      <c r="Y9" s="20">
        <v>43</v>
      </c>
    </row>
    <row r="10" spans="1:25">
      <c r="A10" s="42" t="s">
        <v>153</v>
      </c>
      <c r="B10" s="151">
        <v>2</v>
      </c>
      <c r="C10" s="151" t="s">
        <v>1307</v>
      </c>
      <c r="D10" s="151" t="s">
        <v>477</v>
      </c>
      <c r="E10" s="151"/>
      <c r="F10" s="161" t="s">
        <v>1934</v>
      </c>
      <c r="G10" s="151" t="s">
        <v>494</v>
      </c>
      <c r="H10" s="149"/>
      <c r="I10" s="160" t="s">
        <v>1943</v>
      </c>
      <c r="J10" s="2" t="s">
        <v>1113</v>
      </c>
      <c r="L10" s="21">
        <f t="shared" ref="L10" si="5">L11*B10</f>
        <v>14</v>
      </c>
      <c r="M10" s="21">
        <f t="shared" si="0"/>
        <v>38</v>
      </c>
      <c r="N10" s="21">
        <f t="shared" ref="N10" si="6">N11*B10</f>
        <v>16</v>
      </c>
      <c r="O10" s="20"/>
      <c r="P10" s="20"/>
      <c r="Q10" s="20"/>
      <c r="R10" s="20"/>
      <c r="S10" s="21">
        <f>Y10*B10</f>
        <v>68</v>
      </c>
      <c r="W10">
        <v>18</v>
      </c>
      <c r="X10">
        <f>W10+8</f>
        <v>26</v>
      </c>
      <c r="Y10" s="20">
        <v>34</v>
      </c>
    </row>
    <row r="11" spans="1:25">
      <c r="A11" s="42"/>
      <c r="B11" s="151">
        <v>1</v>
      </c>
      <c r="C11" s="151" t="s">
        <v>495</v>
      </c>
      <c r="D11" s="151"/>
      <c r="E11" s="151"/>
      <c r="F11" s="161"/>
      <c r="G11" s="151"/>
      <c r="H11" s="149"/>
      <c r="I11" s="160"/>
      <c r="J11" s="2" t="s">
        <v>20</v>
      </c>
      <c r="L11" s="21">
        <v>7</v>
      </c>
      <c r="M11" s="21">
        <f t="shared" si="0"/>
        <v>19</v>
      </c>
      <c r="N11" s="21">
        <v>8</v>
      </c>
      <c r="O11" s="20"/>
      <c r="P11" s="20"/>
      <c r="Q11" s="20"/>
      <c r="R11" s="20"/>
      <c r="S11" s="21">
        <f>Y11*B11</f>
        <v>34</v>
      </c>
      <c r="W11">
        <v>18</v>
      </c>
      <c r="X11">
        <f>W11+8</f>
        <v>26</v>
      </c>
      <c r="Y11" s="20">
        <v>34</v>
      </c>
    </row>
    <row r="12" spans="1:25">
      <c r="A12" s="42" t="s">
        <v>153</v>
      </c>
      <c r="B12" s="151">
        <v>2</v>
      </c>
      <c r="C12" s="151" t="s">
        <v>1308</v>
      </c>
      <c r="D12" s="151" t="s">
        <v>484</v>
      </c>
      <c r="E12" s="151"/>
      <c r="F12" s="161" t="s">
        <v>1934</v>
      </c>
      <c r="G12" s="151" t="s">
        <v>485</v>
      </c>
      <c r="H12" s="149"/>
      <c r="I12" s="160" t="s">
        <v>1933</v>
      </c>
      <c r="J12" s="2" t="s">
        <v>1113</v>
      </c>
      <c r="L12" s="21">
        <f t="shared" ref="L12" si="7">L13*B12</f>
        <v>14</v>
      </c>
      <c r="M12" s="21">
        <f t="shared" si="0"/>
        <v>36</v>
      </c>
      <c r="N12" s="21">
        <f t="shared" ref="N12" si="8">N13*B12</f>
        <v>16</v>
      </c>
      <c r="O12" s="20"/>
      <c r="P12" s="20"/>
      <c r="Q12" s="20"/>
      <c r="R12" s="20"/>
      <c r="S12" s="21">
        <f t="shared" si="1"/>
        <v>66</v>
      </c>
      <c r="W12">
        <v>17</v>
      </c>
      <c r="X12">
        <f t="shared" si="2"/>
        <v>25</v>
      </c>
      <c r="Y12" s="20">
        <v>33</v>
      </c>
    </row>
    <row r="13" spans="1:25">
      <c r="A13" s="42"/>
      <c r="B13" s="151">
        <v>1</v>
      </c>
      <c r="C13" s="151" t="s">
        <v>486</v>
      </c>
      <c r="D13" s="151"/>
      <c r="E13" s="151"/>
      <c r="F13" s="161"/>
      <c r="G13" s="151"/>
      <c r="H13" s="149"/>
      <c r="I13" s="160"/>
      <c r="J13" s="2" t="s">
        <v>20</v>
      </c>
      <c r="L13" s="21">
        <v>7</v>
      </c>
      <c r="M13" s="21">
        <f t="shared" si="0"/>
        <v>18</v>
      </c>
      <c r="N13" s="21">
        <v>8</v>
      </c>
      <c r="O13" s="20"/>
      <c r="P13" s="20"/>
      <c r="Q13" s="20"/>
      <c r="R13" s="20"/>
      <c r="S13" s="21">
        <f t="shared" si="1"/>
        <v>33</v>
      </c>
      <c r="W13">
        <v>17</v>
      </c>
      <c r="X13">
        <f t="shared" si="2"/>
        <v>25</v>
      </c>
      <c r="Y13" s="20">
        <v>33</v>
      </c>
    </row>
    <row r="14" spans="1:25">
      <c r="B14" s="149">
        <v>3</v>
      </c>
      <c r="C14" s="149" t="s">
        <v>1309</v>
      </c>
      <c r="D14" s="149" t="s">
        <v>484</v>
      </c>
      <c r="E14" s="149"/>
      <c r="F14" s="161" t="s">
        <v>1934</v>
      </c>
      <c r="G14" s="149" t="s">
        <v>487</v>
      </c>
      <c r="H14" s="149"/>
      <c r="I14" s="160" t="s">
        <v>1936</v>
      </c>
      <c r="J14" s="2" t="s">
        <v>1113</v>
      </c>
      <c r="L14" s="21">
        <f t="shared" ref="L14" si="9">L15*B14</f>
        <v>21</v>
      </c>
      <c r="M14" s="21">
        <f t="shared" si="0"/>
        <v>60</v>
      </c>
      <c r="N14" s="21">
        <f t="shared" ref="N14" si="10">N15*B14</f>
        <v>24</v>
      </c>
      <c r="O14" s="20"/>
      <c r="P14" s="20"/>
      <c r="Q14" s="20"/>
      <c r="R14" s="20"/>
      <c r="S14" s="21">
        <f t="shared" si="1"/>
        <v>105</v>
      </c>
      <c r="W14">
        <v>19</v>
      </c>
      <c r="X14">
        <f t="shared" si="2"/>
        <v>27</v>
      </c>
      <c r="Y14" s="20">
        <v>35</v>
      </c>
    </row>
    <row r="15" spans="1:25">
      <c r="B15" s="149">
        <v>1</v>
      </c>
      <c r="C15" s="149" t="s">
        <v>488</v>
      </c>
      <c r="D15" s="149"/>
      <c r="E15" s="149"/>
      <c r="F15" s="160"/>
      <c r="G15" s="149"/>
      <c r="H15" s="149"/>
      <c r="I15" s="160"/>
      <c r="J15" s="2" t="s">
        <v>20</v>
      </c>
      <c r="L15" s="21">
        <v>7</v>
      </c>
      <c r="M15" s="21">
        <f t="shared" si="0"/>
        <v>20</v>
      </c>
      <c r="N15" s="21">
        <v>8</v>
      </c>
      <c r="O15" s="20"/>
      <c r="P15" s="20"/>
      <c r="Q15" s="20"/>
      <c r="R15" s="20"/>
      <c r="S15" s="21">
        <f t="shared" si="1"/>
        <v>35</v>
      </c>
      <c r="W15">
        <v>19</v>
      </c>
      <c r="X15">
        <f t="shared" si="2"/>
        <v>27</v>
      </c>
      <c r="Y15" s="20">
        <v>35</v>
      </c>
    </row>
    <row r="16" spans="1:25">
      <c r="A16" s="42" t="s">
        <v>153</v>
      </c>
      <c r="B16" s="151">
        <v>2</v>
      </c>
      <c r="C16" s="151" t="s">
        <v>1310</v>
      </c>
      <c r="D16" s="151" t="s">
        <v>484</v>
      </c>
      <c r="E16" s="151"/>
      <c r="F16" s="161" t="s">
        <v>1934</v>
      </c>
      <c r="G16" s="151" t="s">
        <v>490</v>
      </c>
      <c r="H16" s="149"/>
      <c r="I16" s="160" t="s">
        <v>1934</v>
      </c>
      <c r="J16" s="2" t="s">
        <v>1113</v>
      </c>
      <c r="K16" s="21">
        <f>K17*B16</f>
        <v>8</v>
      </c>
      <c r="L16" s="21">
        <f t="shared" ref="L16" si="11">L17*B16</f>
        <v>8</v>
      </c>
      <c r="M16" s="21">
        <f t="shared" si="0"/>
        <v>0</v>
      </c>
      <c r="N16" s="21">
        <f t="shared" ref="N16" si="12">N17*B16</f>
        <v>16</v>
      </c>
      <c r="O16" s="20"/>
      <c r="P16" s="20"/>
      <c r="Q16" s="20"/>
      <c r="R16" s="20"/>
      <c r="S16" s="21">
        <f t="shared" si="1"/>
        <v>32</v>
      </c>
      <c r="W16">
        <v>4</v>
      </c>
      <c r="X16">
        <f t="shared" si="2"/>
        <v>12</v>
      </c>
      <c r="Y16" s="20">
        <v>16</v>
      </c>
    </row>
    <row r="17" spans="1:25">
      <c r="A17" s="42"/>
      <c r="B17" s="151">
        <v>1</v>
      </c>
      <c r="C17" s="151" t="s">
        <v>491</v>
      </c>
      <c r="D17" s="151"/>
      <c r="E17" s="151"/>
      <c r="F17" s="161"/>
      <c r="G17" s="151"/>
      <c r="H17" s="149"/>
      <c r="I17" s="160"/>
      <c r="J17" s="2" t="s">
        <v>20</v>
      </c>
      <c r="K17">
        <v>4</v>
      </c>
      <c r="L17" s="21">
        <v>4</v>
      </c>
      <c r="M17" s="21">
        <f t="shared" si="0"/>
        <v>0</v>
      </c>
      <c r="N17" s="21">
        <v>8</v>
      </c>
      <c r="O17" s="20"/>
      <c r="P17" s="20"/>
      <c r="Q17" s="20"/>
      <c r="R17" s="20"/>
      <c r="S17" s="21">
        <f t="shared" si="1"/>
        <v>16</v>
      </c>
      <c r="W17">
        <v>4</v>
      </c>
      <c r="X17">
        <f t="shared" si="2"/>
        <v>12</v>
      </c>
      <c r="Y17" s="20">
        <v>16</v>
      </c>
    </row>
    <row r="18" spans="1:25">
      <c r="B18" s="149">
        <v>3</v>
      </c>
      <c r="C18" s="149" t="s">
        <v>1311</v>
      </c>
      <c r="D18" s="149" t="s">
        <v>489</v>
      </c>
      <c r="E18" s="149"/>
      <c r="F18" s="163" t="s">
        <v>1934</v>
      </c>
      <c r="G18" s="149" t="s">
        <v>492</v>
      </c>
      <c r="H18" s="149"/>
      <c r="I18" s="160" t="s">
        <v>1935</v>
      </c>
      <c r="J18" s="2" t="s">
        <v>1113</v>
      </c>
      <c r="L18" s="21">
        <f t="shared" ref="L18" si="13">L19*B18</f>
        <v>21</v>
      </c>
      <c r="M18" s="21">
        <f t="shared" si="0"/>
        <v>15</v>
      </c>
      <c r="N18" s="21">
        <f t="shared" ref="N18" si="14">N19*B18</f>
        <v>24</v>
      </c>
      <c r="O18" s="20"/>
      <c r="P18" s="20"/>
      <c r="Q18" s="20"/>
      <c r="R18" s="20"/>
      <c r="S18" s="21">
        <f t="shared" si="1"/>
        <v>60</v>
      </c>
      <c r="W18">
        <v>7</v>
      </c>
      <c r="X18">
        <f t="shared" si="2"/>
        <v>15</v>
      </c>
      <c r="Y18" s="20">
        <v>20</v>
      </c>
    </row>
    <row r="19" spans="1:25">
      <c r="B19" s="149">
        <v>1</v>
      </c>
      <c r="C19" s="149" t="s">
        <v>493</v>
      </c>
      <c r="D19" s="149"/>
      <c r="E19" s="149"/>
      <c r="F19" s="163"/>
      <c r="G19" s="149"/>
      <c r="H19" s="149"/>
      <c r="I19" s="160"/>
      <c r="J19" s="2" t="s">
        <v>20</v>
      </c>
      <c r="L19" s="21">
        <v>7</v>
      </c>
      <c r="M19" s="21">
        <f t="shared" si="0"/>
        <v>5</v>
      </c>
      <c r="N19" s="21">
        <v>8</v>
      </c>
      <c r="O19" s="20"/>
      <c r="P19" s="20"/>
      <c r="Q19" s="20"/>
      <c r="R19" s="20"/>
      <c r="S19" s="21">
        <f t="shared" si="1"/>
        <v>20</v>
      </c>
      <c r="W19">
        <v>7</v>
      </c>
      <c r="X19">
        <f t="shared" si="2"/>
        <v>15</v>
      </c>
      <c r="Y19" s="20">
        <v>20</v>
      </c>
    </row>
    <row r="20" spans="1:25">
      <c r="B20" s="149">
        <v>3</v>
      </c>
      <c r="C20" s="149" t="s">
        <v>1312</v>
      </c>
      <c r="D20" s="149" t="s">
        <v>489</v>
      </c>
      <c r="E20" s="149"/>
      <c r="F20" s="163" t="s">
        <v>1934</v>
      </c>
      <c r="G20" s="149" t="s">
        <v>482</v>
      </c>
      <c r="H20" s="149"/>
      <c r="I20" s="160" t="s">
        <v>1932</v>
      </c>
      <c r="J20" s="2" t="s">
        <v>1113</v>
      </c>
      <c r="K20" s="21">
        <f>K21*B20</f>
        <v>12</v>
      </c>
      <c r="L20" s="21">
        <f t="shared" ref="L20" si="15">L21*B20</f>
        <v>9</v>
      </c>
      <c r="M20" s="21">
        <f t="shared" si="0"/>
        <v>42</v>
      </c>
      <c r="N20" s="21">
        <f t="shared" ref="N20" si="16">N21*B20</f>
        <v>24</v>
      </c>
      <c r="O20" s="20"/>
      <c r="P20" s="20"/>
      <c r="Q20" s="20"/>
      <c r="R20" s="20"/>
      <c r="S20" s="21">
        <f>Y20*B20</f>
        <v>87</v>
      </c>
      <c r="W20">
        <v>14</v>
      </c>
      <c r="X20">
        <f>W20+8</f>
        <v>22</v>
      </c>
      <c r="Y20" s="20">
        <v>29</v>
      </c>
    </row>
    <row r="21" spans="1:25">
      <c r="B21" s="149">
        <v>1</v>
      </c>
      <c r="C21" s="149" t="s">
        <v>483</v>
      </c>
      <c r="D21" s="149"/>
      <c r="E21" s="149"/>
      <c r="F21" s="160"/>
      <c r="G21" s="149"/>
      <c r="H21" s="149"/>
      <c r="I21" s="160"/>
      <c r="J21" s="2" t="s">
        <v>20</v>
      </c>
      <c r="K21">
        <v>4</v>
      </c>
      <c r="L21" s="21">
        <v>3</v>
      </c>
      <c r="M21" s="21">
        <f>S21-L21-N21-K21</f>
        <v>14</v>
      </c>
      <c r="N21" s="21">
        <v>8</v>
      </c>
      <c r="O21" s="20"/>
      <c r="P21" s="20"/>
      <c r="Q21" s="20"/>
      <c r="R21" s="20"/>
      <c r="S21" s="21">
        <f>Y21*B21</f>
        <v>29</v>
      </c>
      <c r="W21">
        <v>14</v>
      </c>
      <c r="X21">
        <f>W21+8</f>
        <v>22</v>
      </c>
      <c r="Y21" s="20">
        <v>29</v>
      </c>
    </row>
    <row r="22" spans="1:25">
      <c r="B22" s="149">
        <v>3</v>
      </c>
      <c r="C22" s="149" t="s">
        <v>1313</v>
      </c>
      <c r="D22" s="149" t="s">
        <v>496</v>
      </c>
      <c r="E22" s="149"/>
      <c r="F22" s="160" t="s">
        <v>1939</v>
      </c>
      <c r="G22" s="149" t="s">
        <v>497</v>
      </c>
      <c r="H22" s="149"/>
      <c r="I22" s="160" t="s">
        <v>1937</v>
      </c>
      <c r="J22" s="2" t="s">
        <v>1113</v>
      </c>
      <c r="K22" s="21">
        <f>K23*B22</f>
        <v>12</v>
      </c>
      <c r="L22" s="21">
        <f t="shared" ref="L22" si="17">L23*B22</f>
        <v>9</v>
      </c>
      <c r="M22" s="21">
        <f t="shared" ref="M22:M35" si="18">S22-L22-N22-K22</f>
        <v>48</v>
      </c>
      <c r="N22" s="21">
        <f t="shared" ref="N22" si="19">N23*B22</f>
        <v>24</v>
      </c>
      <c r="O22" s="20"/>
      <c r="P22" s="20"/>
      <c r="Q22" s="20"/>
      <c r="R22" s="20"/>
      <c r="S22" s="21">
        <f t="shared" si="1"/>
        <v>93</v>
      </c>
      <c r="W22">
        <v>16</v>
      </c>
      <c r="X22">
        <f t="shared" si="2"/>
        <v>24</v>
      </c>
      <c r="Y22" s="20">
        <v>31</v>
      </c>
    </row>
    <row r="23" spans="1:25">
      <c r="B23" s="149">
        <v>1</v>
      </c>
      <c r="C23" s="149" t="s">
        <v>527</v>
      </c>
      <c r="D23" s="149"/>
      <c r="E23" s="149"/>
      <c r="F23" s="160"/>
      <c r="G23" s="149"/>
      <c r="H23" s="149"/>
      <c r="I23" s="160"/>
      <c r="J23" s="2" t="s">
        <v>20</v>
      </c>
      <c r="K23">
        <v>4</v>
      </c>
      <c r="L23" s="21">
        <v>3</v>
      </c>
      <c r="M23" s="21">
        <f t="shared" si="18"/>
        <v>16</v>
      </c>
      <c r="N23" s="21">
        <v>8</v>
      </c>
      <c r="O23" s="20"/>
      <c r="P23" s="20"/>
      <c r="Q23" s="20"/>
      <c r="R23" s="20"/>
      <c r="S23" s="21">
        <f t="shared" si="1"/>
        <v>31</v>
      </c>
      <c r="W23">
        <v>16</v>
      </c>
      <c r="X23">
        <f t="shared" si="2"/>
        <v>24</v>
      </c>
      <c r="Y23" s="20">
        <v>31</v>
      </c>
    </row>
    <row r="24" spans="1:25">
      <c r="A24" s="42" t="s">
        <v>153</v>
      </c>
      <c r="B24" s="151">
        <v>2</v>
      </c>
      <c r="C24" s="151" t="s">
        <v>1314</v>
      </c>
      <c r="D24" s="151" t="s">
        <v>498</v>
      </c>
      <c r="E24" s="151"/>
      <c r="F24" s="160" t="s">
        <v>1939</v>
      </c>
      <c r="G24" s="151" t="s">
        <v>499</v>
      </c>
      <c r="H24" s="149"/>
      <c r="I24" s="160" t="s">
        <v>1938</v>
      </c>
      <c r="J24" s="2" t="s">
        <v>1113</v>
      </c>
      <c r="L24" s="21">
        <f t="shared" ref="L24" si="20">L25*B24</f>
        <v>30</v>
      </c>
      <c r="M24" s="21">
        <f t="shared" si="18"/>
        <v>24</v>
      </c>
      <c r="N24" s="21">
        <f t="shared" ref="N24" si="21">N25*B24</f>
        <v>16</v>
      </c>
      <c r="O24" s="20"/>
      <c r="P24" s="20"/>
      <c r="Q24" s="20"/>
      <c r="R24" s="20"/>
      <c r="S24" s="21">
        <f t="shared" si="1"/>
        <v>70</v>
      </c>
      <c r="W24">
        <v>19</v>
      </c>
      <c r="X24">
        <f t="shared" si="2"/>
        <v>27</v>
      </c>
      <c r="Y24" s="20">
        <v>35</v>
      </c>
    </row>
    <row r="25" spans="1:25">
      <c r="A25" s="42"/>
      <c r="B25" s="151">
        <v>1</v>
      </c>
      <c r="C25" s="151" t="s">
        <v>500</v>
      </c>
      <c r="D25" s="151"/>
      <c r="E25" s="151"/>
      <c r="F25" s="161"/>
      <c r="G25" s="151"/>
      <c r="H25" s="149"/>
      <c r="I25" s="160"/>
      <c r="J25" s="2" t="s">
        <v>20</v>
      </c>
      <c r="L25" s="21">
        <v>15</v>
      </c>
      <c r="M25" s="21">
        <f t="shared" si="18"/>
        <v>12</v>
      </c>
      <c r="N25" s="21">
        <v>8</v>
      </c>
      <c r="O25" s="20"/>
      <c r="P25" s="20"/>
      <c r="Q25" s="20"/>
      <c r="R25" s="20"/>
      <c r="S25" s="21">
        <f t="shared" si="1"/>
        <v>35</v>
      </c>
      <c r="W25">
        <v>19</v>
      </c>
      <c r="X25">
        <f t="shared" si="2"/>
        <v>27</v>
      </c>
      <c r="Y25" s="20">
        <v>35</v>
      </c>
    </row>
    <row r="26" spans="1:25">
      <c r="A26" s="42" t="s">
        <v>153</v>
      </c>
      <c r="B26" s="151">
        <v>2</v>
      </c>
      <c r="C26" s="151" t="s">
        <v>1315</v>
      </c>
      <c r="D26" s="151" t="s">
        <v>498</v>
      </c>
      <c r="E26" s="151"/>
      <c r="F26" s="160" t="s">
        <v>1939</v>
      </c>
      <c r="G26" s="151" t="s">
        <v>501</v>
      </c>
      <c r="H26" s="149"/>
      <c r="I26" s="160" t="s">
        <v>1938</v>
      </c>
      <c r="J26" s="2" t="s">
        <v>1113</v>
      </c>
      <c r="L26" s="21">
        <f t="shared" ref="L26" si="22">L27*B26</f>
        <v>30</v>
      </c>
      <c r="M26" s="21">
        <f t="shared" si="18"/>
        <v>16</v>
      </c>
      <c r="N26" s="21">
        <f t="shared" ref="N26" si="23">N27*B26</f>
        <v>16</v>
      </c>
      <c r="O26" s="20"/>
      <c r="P26" s="20"/>
      <c r="Q26" s="20"/>
      <c r="R26" s="20"/>
      <c r="S26" s="21">
        <f t="shared" si="1"/>
        <v>62</v>
      </c>
      <c r="W26">
        <v>16</v>
      </c>
      <c r="X26">
        <f t="shared" si="2"/>
        <v>24</v>
      </c>
      <c r="Y26" s="20">
        <v>31</v>
      </c>
    </row>
    <row r="27" spans="1:25">
      <c r="A27" s="42"/>
      <c r="B27" s="151">
        <v>1</v>
      </c>
      <c r="C27" s="151" t="s">
        <v>502</v>
      </c>
      <c r="D27" s="151"/>
      <c r="E27" s="151"/>
      <c r="F27" s="161"/>
      <c r="G27" s="151"/>
      <c r="H27" s="149"/>
      <c r="I27" s="160"/>
      <c r="J27" s="2" t="s">
        <v>20</v>
      </c>
      <c r="L27" s="21">
        <v>15</v>
      </c>
      <c r="M27" s="21">
        <f t="shared" si="18"/>
        <v>8</v>
      </c>
      <c r="N27" s="21">
        <v>8</v>
      </c>
      <c r="O27" s="20"/>
      <c r="P27" s="20"/>
      <c r="Q27" s="20"/>
      <c r="R27" s="20"/>
      <c r="S27" s="21">
        <f t="shared" si="1"/>
        <v>31</v>
      </c>
      <c r="W27">
        <v>16</v>
      </c>
      <c r="X27">
        <f t="shared" si="2"/>
        <v>24</v>
      </c>
      <c r="Y27" s="20">
        <v>31</v>
      </c>
    </row>
    <row r="28" spans="1:25">
      <c r="A28" s="42" t="s">
        <v>153</v>
      </c>
      <c r="B28" s="151">
        <v>2</v>
      </c>
      <c r="C28" s="151" t="s">
        <v>1316</v>
      </c>
      <c r="D28" s="151" t="s">
        <v>498</v>
      </c>
      <c r="E28" s="151"/>
      <c r="F28" s="160" t="s">
        <v>1939</v>
      </c>
      <c r="G28" s="151" t="s">
        <v>509</v>
      </c>
      <c r="H28" s="149"/>
      <c r="I28" s="160" t="s">
        <v>1941</v>
      </c>
      <c r="J28" s="2" t="s">
        <v>1113</v>
      </c>
      <c r="L28" s="21">
        <f t="shared" ref="L28" si="24">L29*B28</f>
        <v>16</v>
      </c>
      <c r="M28" s="21">
        <f t="shared" si="18"/>
        <v>68</v>
      </c>
      <c r="N28" s="21">
        <f t="shared" ref="N28" si="25">N29*B28</f>
        <v>16</v>
      </c>
      <c r="O28" s="20"/>
      <c r="P28" s="20"/>
      <c r="Q28" s="20"/>
      <c r="R28" s="20"/>
      <c r="S28" s="21">
        <f t="shared" si="1"/>
        <v>100</v>
      </c>
      <c r="W28">
        <v>30</v>
      </c>
      <c r="X28">
        <f t="shared" si="2"/>
        <v>38</v>
      </c>
      <c r="Y28" s="111">
        <v>50</v>
      </c>
    </row>
    <row r="29" spans="1:25">
      <c r="A29" s="42"/>
      <c r="B29" s="151">
        <v>1</v>
      </c>
      <c r="C29" s="151" t="s">
        <v>504</v>
      </c>
      <c r="D29" s="151"/>
      <c r="E29" s="151"/>
      <c r="F29" s="161"/>
      <c r="G29" s="151"/>
      <c r="H29" s="149"/>
      <c r="I29" s="160"/>
      <c r="J29" s="2" t="s">
        <v>20</v>
      </c>
      <c r="L29" s="21">
        <v>8</v>
      </c>
      <c r="M29" s="21">
        <f t="shared" si="18"/>
        <v>34</v>
      </c>
      <c r="N29" s="21">
        <v>8</v>
      </c>
      <c r="O29" s="20"/>
      <c r="P29" s="20"/>
      <c r="Q29" s="20"/>
      <c r="R29" s="20"/>
      <c r="S29" s="21">
        <f t="shared" si="1"/>
        <v>50</v>
      </c>
      <c r="W29">
        <v>30</v>
      </c>
      <c r="X29">
        <f t="shared" si="2"/>
        <v>38</v>
      </c>
      <c r="Y29" s="111">
        <v>50</v>
      </c>
    </row>
    <row r="30" spans="1:25">
      <c r="B30" s="149">
        <v>3</v>
      </c>
      <c r="C30" s="149" t="s">
        <v>1317</v>
      </c>
      <c r="D30" s="149" t="s">
        <v>505</v>
      </c>
      <c r="E30" s="149"/>
      <c r="F30" s="160" t="s">
        <v>1939</v>
      </c>
      <c r="G30" s="149" t="s">
        <v>506</v>
      </c>
      <c r="H30" s="149"/>
      <c r="I30" s="160" t="s">
        <v>1940</v>
      </c>
      <c r="J30" s="2" t="s">
        <v>1113</v>
      </c>
      <c r="L30" s="21">
        <f t="shared" ref="L30" si="26">L31*B30</f>
        <v>21</v>
      </c>
      <c r="M30" s="21">
        <f t="shared" si="18"/>
        <v>30</v>
      </c>
      <c r="N30" s="21">
        <f t="shared" ref="N30" si="27">N31*B30</f>
        <v>24</v>
      </c>
      <c r="O30" s="20"/>
      <c r="P30" s="20"/>
      <c r="Q30" s="20"/>
      <c r="R30" s="20"/>
      <c r="S30" s="21">
        <f t="shared" si="1"/>
        <v>75</v>
      </c>
      <c r="W30">
        <v>11</v>
      </c>
      <c r="X30">
        <f t="shared" si="2"/>
        <v>19</v>
      </c>
      <c r="Y30" s="20">
        <v>25</v>
      </c>
    </row>
    <row r="31" spans="1:25">
      <c r="B31" s="149">
        <v>1</v>
      </c>
      <c r="C31" s="149" t="s">
        <v>507</v>
      </c>
      <c r="D31" s="149"/>
      <c r="E31" s="149"/>
      <c r="F31" s="160"/>
      <c r="G31" s="149"/>
      <c r="H31" s="149"/>
      <c r="I31" s="160"/>
      <c r="J31" s="2" t="s">
        <v>20</v>
      </c>
      <c r="L31" s="21">
        <v>7</v>
      </c>
      <c r="M31" s="21">
        <f t="shared" si="18"/>
        <v>10</v>
      </c>
      <c r="N31" s="21">
        <v>8</v>
      </c>
      <c r="O31" s="20"/>
      <c r="P31" s="20"/>
      <c r="Q31" s="20"/>
      <c r="R31" s="20"/>
      <c r="S31" s="21">
        <f t="shared" si="1"/>
        <v>25</v>
      </c>
      <c r="W31">
        <v>11</v>
      </c>
      <c r="X31">
        <f t="shared" si="2"/>
        <v>19</v>
      </c>
      <c r="Y31" s="20">
        <v>25</v>
      </c>
    </row>
    <row r="32" spans="1:25">
      <c r="A32" s="42" t="s">
        <v>153</v>
      </c>
      <c r="B32" s="151">
        <v>2</v>
      </c>
      <c r="C32" s="151" t="s">
        <v>1318</v>
      </c>
      <c r="D32" s="151" t="s">
        <v>508</v>
      </c>
      <c r="E32" s="151"/>
      <c r="F32" s="160" t="s">
        <v>1939</v>
      </c>
      <c r="G32" s="151" t="s">
        <v>503</v>
      </c>
      <c r="H32" s="149"/>
      <c r="I32" s="160" t="s">
        <v>1939</v>
      </c>
      <c r="J32" s="2" t="s">
        <v>1113</v>
      </c>
      <c r="K32" s="21">
        <f>K33*B32</f>
        <v>8</v>
      </c>
      <c r="L32" s="21">
        <f t="shared" ref="L32" si="28">L33*B32</f>
        <v>6</v>
      </c>
      <c r="M32" s="21">
        <f t="shared" si="18"/>
        <v>6</v>
      </c>
      <c r="N32" s="21">
        <f t="shared" ref="N32" si="29">N33*B32</f>
        <v>16</v>
      </c>
      <c r="O32" s="20"/>
      <c r="P32" s="20"/>
      <c r="Q32" s="20"/>
      <c r="R32" s="20"/>
      <c r="S32" s="21">
        <f t="shared" si="1"/>
        <v>36</v>
      </c>
      <c r="W32">
        <v>6</v>
      </c>
      <c r="X32">
        <f t="shared" si="2"/>
        <v>14</v>
      </c>
      <c r="Y32" s="111">
        <v>18</v>
      </c>
    </row>
    <row r="33" spans="1:26">
      <c r="A33" s="42"/>
      <c r="B33" s="151">
        <v>1</v>
      </c>
      <c r="C33" s="151" t="s">
        <v>510</v>
      </c>
      <c r="D33" s="151"/>
      <c r="E33" s="151"/>
      <c r="F33" s="161"/>
      <c r="G33" s="151"/>
      <c r="H33" s="149"/>
      <c r="I33" s="160"/>
      <c r="J33" s="2" t="s">
        <v>20</v>
      </c>
      <c r="K33">
        <v>4</v>
      </c>
      <c r="L33" s="21">
        <v>3</v>
      </c>
      <c r="M33" s="21">
        <f t="shared" si="18"/>
        <v>3</v>
      </c>
      <c r="N33" s="21">
        <v>8</v>
      </c>
      <c r="O33" s="20"/>
      <c r="P33" s="20"/>
      <c r="Q33" s="20"/>
      <c r="R33" s="20"/>
      <c r="S33" s="21">
        <f t="shared" si="1"/>
        <v>18</v>
      </c>
      <c r="W33">
        <v>6</v>
      </c>
      <c r="X33">
        <f t="shared" si="2"/>
        <v>14</v>
      </c>
      <c r="Y33" s="111">
        <v>18</v>
      </c>
    </row>
    <row r="34" spans="1:26">
      <c r="B34" s="149">
        <v>3</v>
      </c>
      <c r="C34" s="149" t="s">
        <v>1319</v>
      </c>
      <c r="D34" s="149" t="s">
        <v>508</v>
      </c>
      <c r="E34" s="149"/>
      <c r="F34" s="160" t="s">
        <v>1939</v>
      </c>
      <c r="G34" s="149" t="s">
        <v>511</v>
      </c>
      <c r="H34" s="149"/>
      <c r="I34" s="160" t="s">
        <v>1942</v>
      </c>
      <c r="J34" s="2" t="s">
        <v>1113</v>
      </c>
      <c r="L34" s="21">
        <f t="shared" ref="L34" si="30">L35*B34</f>
        <v>21</v>
      </c>
      <c r="M34" s="21">
        <f t="shared" si="18"/>
        <v>123</v>
      </c>
      <c r="N34" s="21">
        <f t="shared" ref="N34" si="31">N35*B34</f>
        <v>24</v>
      </c>
      <c r="O34" s="20"/>
      <c r="P34" s="20"/>
      <c r="Q34" s="20"/>
      <c r="R34" s="20"/>
      <c r="S34" s="21">
        <f t="shared" si="1"/>
        <v>168</v>
      </c>
      <c r="W34">
        <v>35</v>
      </c>
      <c r="X34">
        <f t="shared" si="2"/>
        <v>43</v>
      </c>
      <c r="Y34" s="20">
        <v>56</v>
      </c>
    </row>
    <row r="35" spans="1:26">
      <c r="B35" s="149">
        <v>1</v>
      </c>
      <c r="C35" s="149" t="s">
        <v>512</v>
      </c>
      <c r="D35" s="149"/>
      <c r="E35" s="149"/>
      <c r="F35" s="160"/>
      <c r="G35" s="149"/>
      <c r="H35" s="149"/>
      <c r="I35" s="160"/>
      <c r="J35" s="2" t="s">
        <v>20</v>
      </c>
      <c r="L35" s="21">
        <v>7</v>
      </c>
      <c r="M35" s="21">
        <f t="shared" si="18"/>
        <v>41</v>
      </c>
      <c r="N35" s="21">
        <v>8</v>
      </c>
      <c r="O35" s="20"/>
      <c r="P35" s="20"/>
      <c r="Q35" s="20"/>
      <c r="R35" s="20"/>
      <c r="S35" s="21">
        <f t="shared" si="1"/>
        <v>56</v>
      </c>
      <c r="W35">
        <v>35</v>
      </c>
      <c r="X35">
        <f t="shared" si="2"/>
        <v>43</v>
      </c>
      <c r="Y35" s="20">
        <v>56</v>
      </c>
    </row>
    <row r="36" spans="1:26" s="22" customFormat="1">
      <c r="A36" s="38"/>
      <c r="B36" s="152">
        <v>1</v>
      </c>
      <c r="C36" s="152" t="s">
        <v>1736</v>
      </c>
      <c r="D36" s="152" t="s">
        <v>514</v>
      </c>
      <c r="E36" s="152"/>
      <c r="F36" s="163" t="s">
        <v>1934</v>
      </c>
      <c r="G36" s="152" t="s">
        <v>1609</v>
      </c>
      <c r="H36" s="152"/>
      <c r="I36" s="163" t="s">
        <v>1934</v>
      </c>
      <c r="J36" s="15" t="s">
        <v>1113</v>
      </c>
      <c r="K36" s="93"/>
      <c r="L36" s="122"/>
      <c r="M36" s="122">
        <f t="shared" ref="M36:M37" si="32">S36-K36-L36-N36</f>
        <v>7</v>
      </c>
      <c r="N36" s="122">
        <v>8</v>
      </c>
      <c r="O36" s="93"/>
      <c r="P36" s="93"/>
      <c r="Q36" s="93"/>
      <c r="R36" s="93"/>
      <c r="S36" s="122">
        <f>Y36*B36</f>
        <v>15</v>
      </c>
      <c r="W36" s="22">
        <v>5</v>
      </c>
      <c r="X36" s="22">
        <f t="shared" si="2"/>
        <v>13</v>
      </c>
      <c r="Y36" s="22">
        <v>15</v>
      </c>
      <c r="Z36"/>
    </row>
    <row r="37" spans="1:26" s="22" customFormat="1">
      <c r="A37" s="38"/>
      <c r="B37" s="152">
        <v>1</v>
      </c>
      <c r="C37" s="152" t="s">
        <v>1737</v>
      </c>
      <c r="D37" s="152" t="s">
        <v>516</v>
      </c>
      <c r="E37" s="152"/>
      <c r="F37" s="160" t="s">
        <v>1939</v>
      </c>
      <c r="G37" s="152" t="s">
        <v>1609</v>
      </c>
      <c r="H37" s="152"/>
      <c r="I37" s="160" t="s">
        <v>1939</v>
      </c>
      <c r="J37" s="15" t="s">
        <v>1113</v>
      </c>
      <c r="K37" s="93"/>
      <c r="L37" s="122"/>
      <c r="M37" s="122">
        <f t="shared" si="32"/>
        <v>7</v>
      </c>
      <c r="N37" s="122">
        <v>8</v>
      </c>
      <c r="O37" s="93"/>
      <c r="P37" s="93"/>
      <c r="Q37" s="93"/>
      <c r="R37" s="93"/>
      <c r="S37" s="122">
        <f>Y37*B37</f>
        <v>15</v>
      </c>
      <c r="W37" s="22">
        <v>5</v>
      </c>
      <c r="X37" s="22">
        <f t="shared" si="2"/>
        <v>13</v>
      </c>
      <c r="Y37" s="22">
        <v>15</v>
      </c>
    </row>
    <row r="38" spans="1:26" ht="25.5">
      <c r="B38" s="149">
        <v>5</v>
      </c>
      <c r="C38" s="149" t="s">
        <v>1320</v>
      </c>
      <c r="D38" s="149" t="s">
        <v>513</v>
      </c>
      <c r="E38" s="149"/>
      <c r="F38" s="160" t="s">
        <v>1934</v>
      </c>
      <c r="G38" s="149" t="s">
        <v>514</v>
      </c>
      <c r="H38" s="149"/>
      <c r="I38" s="160" t="s">
        <v>1934</v>
      </c>
      <c r="J38" s="15" t="s">
        <v>1595</v>
      </c>
      <c r="L38" s="21"/>
      <c r="M38" s="21"/>
      <c r="N38" s="21">
        <f>S38</f>
        <v>10</v>
      </c>
      <c r="O38" s="20"/>
      <c r="P38" s="20"/>
      <c r="Q38" s="20"/>
      <c r="R38" s="20"/>
      <c r="S38" s="21">
        <f t="shared" si="1"/>
        <v>10</v>
      </c>
      <c r="Y38" s="20">
        <v>2</v>
      </c>
    </row>
    <row r="39" spans="1:26" ht="25.5">
      <c r="B39" s="149">
        <v>5</v>
      </c>
      <c r="C39" s="149" t="s">
        <v>1321</v>
      </c>
      <c r="D39" s="149" t="s">
        <v>515</v>
      </c>
      <c r="E39" s="149"/>
      <c r="F39" s="160" t="s">
        <v>1939</v>
      </c>
      <c r="G39" s="149" t="s">
        <v>516</v>
      </c>
      <c r="H39" s="149"/>
      <c r="I39" s="160" t="s">
        <v>1939</v>
      </c>
      <c r="J39" s="15" t="s">
        <v>1595</v>
      </c>
      <c r="L39" s="21"/>
      <c r="M39" s="21"/>
      <c r="N39" s="21">
        <f t="shared" ref="N39:N50" si="33">S39</f>
        <v>10</v>
      </c>
      <c r="O39" s="20"/>
      <c r="P39" s="20"/>
      <c r="Q39" s="20"/>
      <c r="R39" s="20"/>
      <c r="S39" s="21">
        <f t="shared" si="1"/>
        <v>10</v>
      </c>
      <c r="Y39" s="20">
        <v>2</v>
      </c>
    </row>
    <row r="40" spans="1:26">
      <c r="B40" s="149">
        <v>1</v>
      </c>
      <c r="C40" s="149" t="s">
        <v>1739</v>
      </c>
      <c r="D40" s="149" t="s">
        <v>517</v>
      </c>
      <c r="E40" s="149"/>
      <c r="F40" s="160" t="s">
        <v>1934</v>
      </c>
      <c r="G40" s="149" t="s">
        <v>1738</v>
      </c>
      <c r="H40" s="149"/>
      <c r="I40" s="160" t="s">
        <v>1934</v>
      </c>
      <c r="J40" s="2" t="s">
        <v>20</v>
      </c>
      <c r="L40" s="21"/>
      <c r="M40" s="21"/>
      <c r="N40" s="21">
        <f t="shared" si="33"/>
        <v>2</v>
      </c>
      <c r="O40" s="21"/>
      <c r="P40" s="21"/>
      <c r="Q40" s="21"/>
      <c r="R40" s="21"/>
      <c r="S40" s="21">
        <f t="shared" si="1"/>
        <v>2</v>
      </c>
      <c r="Y40" s="20">
        <v>2</v>
      </c>
    </row>
    <row r="41" spans="1:26">
      <c r="B41" s="149">
        <v>1</v>
      </c>
      <c r="C41" s="149" t="s">
        <v>518</v>
      </c>
      <c r="D41" s="149" t="s">
        <v>519</v>
      </c>
      <c r="E41" s="149"/>
      <c r="F41" s="160" t="s">
        <v>1939</v>
      </c>
      <c r="G41" s="149" t="s">
        <v>520</v>
      </c>
      <c r="H41" s="149"/>
      <c r="I41" s="160" t="s">
        <v>1939</v>
      </c>
      <c r="J41" s="2" t="s">
        <v>20</v>
      </c>
      <c r="L41" s="21"/>
      <c r="M41" s="21"/>
      <c r="N41" s="21">
        <f t="shared" si="33"/>
        <v>2</v>
      </c>
      <c r="O41" s="21"/>
      <c r="P41" s="21"/>
      <c r="Q41" s="21"/>
      <c r="R41" s="21"/>
      <c r="S41" s="21">
        <f t="shared" si="1"/>
        <v>2</v>
      </c>
      <c r="Y41" s="20">
        <v>2</v>
      </c>
    </row>
    <row r="42" spans="1:26">
      <c r="B42" s="149">
        <v>1</v>
      </c>
      <c r="C42" s="149" t="s">
        <v>521</v>
      </c>
      <c r="D42" s="149" t="s">
        <v>522</v>
      </c>
      <c r="E42" s="149"/>
      <c r="F42" s="160" t="s">
        <v>1934</v>
      </c>
      <c r="G42" s="149" t="s">
        <v>523</v>
      </c>
      <c r="H42" s="149"/>
      <c r="I42" s="160" t="s">
        <v>1934</v>
      </c>
      <c r="J42" s="2" t="s">
        <v>20</v>
      </c>
      <c r="L42" s="21"/>
      <c r="M42" s="21"/>
      <c r="N42" s="21">
        <f t="shared" si="33"/>
        <v>2</v>
      </c>
      <c r="O42" s="21"/>
      <c r="P42" s="21"/>
      <c r="Q42" s="21"/>
      <c r="R42" s="21"/>
      <c r="S42" s="21">
        <f t="shared" si="1"/>
        <v>2</v>
      </c>
      <c r="Y42" s="20">
        <v>2</v>
      </c>
    </row>
    <row r="43" spans="1:26">
      <c r="B43" s="149">
        <v>1</v>
      </c>
      <c r="C43" s="149" t="s">
        <v>524</v>
      </c>
      <c r="D43" s="149" t="s">
        <v>525</v>
      </c>
      <c r="E43" s="149"/>
      <c r="F43" s="160" t="s">
        <v>1939</v>
      </c>
      <c r="G43" s="149" t="s">
        <v>526</v>
      </c>
      <c r="H43" s="149"/>
      <c r="I43" s="160" t="s">
        <v>1939</v>
      </c>
      <c r="J43" s="2" t="s">
        <v>20</v>
      </c>
      <c r="L43" s="21"/>
      <c r="M43" s="21"/>
      <c r="N43" s="21">
        <f t="shared" si="33"/>
        <v>2</v>
      </c>
      <c r="O43" s="21"/>
      <c r="P43" s="21"/>
      <c r="Q43" s="21"/>
      <c r="R43" s="21"/>
      <c r="S43" s="21">
        <f t="shared" si="1"/>
        <v>2</v>
      </c>
      <c r="Y43" s="20">
        <v>2</v>
      </c>
    </row>
    <row r="44" spans="1:26">
      <c r="B44" s="149">
        <v>3</v>
      </c>
      <c r="C44" s="149" t="s">
        <v>1322</v>
      </c>
      <c r="D44" s="149" t="s">
        <v>1738</v>
      </c>
      <c r="E44" s="149"/>
      <c r="F44" s="160" t="s">
        <v>1934</v>
      </c>
      <c r="G44" s="149" t="s">
        <v>477</v>
      </c>
      <c r="H44" s="149"/>
      <c r="I44" s="160" t="s">
        <v>1934</v>
      </c>
      <c r="J44" s="2" t="s">
        <v>20</v>
      </c>
      <c r="L44" s="21"/>
      <c r="M44" s="21"/>
      <c r="N44" s="21">
        <f t="shared" si="33"/>
        <v>6</v>
      </c>
      <c r="O44" s="20"/>
      <c r="P44" s="20"/>
      <c r="Q44" s="20"/>
      <c r="R44" s="20"/>
      <c r="S44" s="21">
        <f t="shared" si="1"/>
        <v>6</v>
      </c>
      <c r="Y44" s="20">
        <v>2</v>
      </c>
    </row>
    <row r="45" spans="1:26">
      <c r="B45" s="149">
        <v>3</v>
      </c>
      <c r="C45" s="149" t="s">
        <v>1323</v>
      </c>
      <c r="D45" s="149" t="s">
        <v>1738</v>
      </c>
      <c r="E45" s="149"/>
      <c r="F45" s="160" t="s">
        <v>1934</v>
      </c>
      <c r="G45" s="149" t="s">
        <v>484</v>
      </c>
      <c r="H45" s="149"/>
      <c r="I45" s="160" t="s">
        <v>1934</v>
      </c>
      <c r="J45" s="2" t="s">
        <v>20</v>
      </c>
      <c r="L45" s="21"/>
      <c r="M45" s="21"/>
      <c r="N45" s="21">
        <f t="shared" si="33"/>
        <v>6</v>
      </c>
      <c r="O45" s="20"/>
      <c r="P45" s="20"/>
      <c r="Q45" s="20"/>
      <c r="R45" s="20"/>
      <c r="S45" s="21">
        <f t="shared" si="1"/>
        <v>6</v>
      </c>
      <c r="Y45" s="20">
        <v>2</v>
      </c>
    </row>
    <row r="46" spans="1:26">
      <c r="B46" s="149">
        <v>2</v>
      </c>
      <c r="C46" s="149" t="s">
        <v>1324</v>
      </c>
      <c r="D46" s="149" t="s">
        <v>1738</v>
      </c>
      <c r="E46" s="149"/>
      <c r="F46" s="160" t="s">
        <v>1934</v>
      </c>
      <c r="G46" s="149" t="s">
        <v>489</v>
      </c>
      <c r="H46" s="149"/>
      <c r="I46" s="160" t="s">
        <v>1934</v>
      </c>
      <c r="J46" s="2" t="s">
        <v>20</v>
      </c>
      <c r="L46" s="21"/>
      <c r="M46" s="21"/>
      <c r="N46" s="21">
        <f t="shared" si="33"/>
        <v>4</v>
      </c>
      <c r="O46" s="20"/>
      <c r="P46" s="20"/>
      <c r="Q46" s="20"/>
      <c r="R46" s="20"/>
      <c r="S46" s="21">
        <f t="shared" si="1"/>
        <v>4</v>
      </c>
      <c r="Y46" s="20">
        <v>2</v>
      </c>
    </row>
    <row r="47" spans="1:26">
      <c r="B47" s="149">
        <v>1</v>
      </c>
      <c r="C47" s="149" t="s">
        <v>1740</v>
      </c>
      <c r="D47" s="149" t="s">
        <v>520</v>
      </c>
      <c r="E47" s="149"/>
      <c r="F47" s="160" t="s">
        <v>1939</v>
      </c>
      <c r="G47" s="149" t="s">
        <v>496</v>
      </c>
      <c r="H47" s="149"/>
      <c r="I47" s="160" t="s">
        <v>1939</v>
      </c>
      <c r="J47" s="2" t="s">
        <v>20</v>
      </c>
      <c r="L47" s="21"/>
      <c r="M47" s="21"/>
      <c r="N47" s="21">
        <f t="shared" si="33"/>
        <v>2</v>
      </c>
      <c r="O47" s="20"/>
      <c r="P47" s="20"/>
      <c r="Q47" s="20"/>
      <c r="R47" s="20"/>
      <c r="S47" s="21">
        <f t="shared" si="1"/>
        <v>2</v>
      </c>
      <c r="Y47" s="20">
        <v>2</v>
      </c>
    </row>
    <row r="48" spans="1:26">
      <c r="B48" s="149">
        <v>3</v>
      </c>
      <c r="C48" s="149" t="s">
        <v>1741</v>
      </c>
      <c r="D48" s="149" t="s">
        <v>520</v>
      </c>
      <c r="E48" s="149"/>
      <c r="F48" s="160" t="s">
        <v>1939</v>
      </c>
      <c r="G48" s="149" t="s">
        <v>498</v>
      </c>
      <c r="H48" s="149"/>
      <c r="I48" s="160" t="s">
        <v>1939</v>
      </c>
      <c r="J48" s="2" t="s">
        <v>20</v>
      </c>
      <c r="L48" s="21"/>
      <c r="M48" s="21"/>
      <c r="N48" s="21">
        <f t="shared" si="33"/>
        <v>6</v>
      </c>
      <c r="O48" s="20"/>
      <c r="P48" s="20"/>
      <c r="Q48" s="20"/>
      <c r="R48" s="20"/>
      <c r="S48" s="21">
        <f t="shared" si="1"/>
        <v>6</v>
      </c>
      <c r="Y48" s="20">
        <v>2</v>
      </c>
    </row>
    <row r="49" spans="1:29">
      <c r="B49" s="149">
        <v>1</v>
      </c>
      <c r="C49" s="149" t="s">
        <v>1742</v>
      </c>
      <c r="D49" s="149" t="s">
        <v>520</v>
      </c>
      <c r="E49" s="149"/>
      <c r="F49" s="160" t="s">
        <v>1939</v>
      </c>
      <c r="G49" s="149" t="s">
        <v>505</v>
      </c>
      <c r="H49" s="149"/>
      <c r="I49" s="160" t="s">
        <v>1939</v>
      </c>
      <c r="J49" s="2" t="s">
        <v>20</v>
      </c>
      <c r="L49" s="21"/>
      <c r="M49" s="21"/>
      <c r="N49" s="21">
        <f t="shared" si="33"/>
        <v>2</v>
      </c>
      <c r="O49" s="20"/>
      <c r="P49" s="20"/>
      <c r="Q49" s="20"/>
      <c r="R49" s="20"/>
      <c r="S49" s="21">
        <f t="shared" si="1"/>
        <v>2</v>
      </c>
      <c r="Y49" s="20">
        <v>2</v>
      </c>
    </row>
    <row r="50" spans="1:29">
      <c r="B50">
        <v>2</v>
      </c>
      <c r="C50" t="s">
        <v>1743</v>
      </c>
      <c r="D50" s="149" t="s">
        <v>520</v>
      </c>
      <c r="F50" s="160" t="s">
        <v>1939</v>
      </c>
      <c r="G50" t="s">
        <v>508</v>
      </c>
      <c r="I50" s="160" t="s">
        <v>1939</v>
      </c>
      <c r="J50" s="2" t="s">
        <v>20</v>
      </c>
      <c r="L50" s="21"/>
      <c r="M50" s="21"/>
      <c r="N50" s="21">
        <f t="shared" si="33"/>
        <v>4</v>
      </c>
      <c r="O50" s="20"/>
      <c r="P50" s="20"/>
      <c r="Q50" s="20"/>
      <c r="R50" s="20"/>
      <c r="S50" s="21">
        <f t="shared" si="1"/>
        <v>4</v>
      </c>
      <c r="Y50" s="20">
        <v>2</v>
      </c>
    </row>
    <row r="51" spans="1:29">
      <c r="J51" s="18" t="s">
        <v>1113</v>
      </c>
      <c r="K51" s="47">
        <f t="shared" ref="K51:S51" si="34">SUMIF($J$6:$J$50,$J$51,K6:K50)</f>
        <v>40</v>
      </c>
      <c r="L51" s="47">
        <f t="shared" si="34"/>
        <v>280</v>
      </c>
      <c r="M51" s="47">
        <f t="shared" si="34"/>
        <v>606</v>
      </c>
      <c r="N51" s="47">
        <f t="shared" si="34"/>
        <v>304</v>
      </c>
      <c r="O51" s="47">
        <f t="shared" si="34"/>
        <v>0</v>
      </c>
      <c r="P51" s="47">
        <f t="shared" si="34"/>
        <v>0</v>
      </c>
      <c r="Q51" s="47">
        <f t="shared" si="34"/>
        <v>0</v>
      </c>
      <c r="R51" s="47">
        <f t="shared" si="34"/>
        <v>0</v>
      </c>
      <c r="S51" s="47">
        <f t="shared" si="34"/>
        <v>1230</v>
      </c>
      <c r="T51" s="39"/>
      <c r="W51" s="19"/>
      <c r="X51" s="19"/>
      <c r="AC51">
        <v>1230</v>
      </c>
    </row>
    <row r="52" spans="1:29">
      <c r="J52" s="18" t="s">
        <v>20</v>
      </c>
      <c r="K52" s="47">
        <f t="shared" ref="K52:S52" si="35">SUMIF($J$6:$J$50,$J$52,K6:K50)</f>
        <v>16</v>
      </c>
      <c r="L52" s="47">
        <f t="shared" si="35"/>
        <v>123</v>
      </c>
      <c r="M52" s="47">
        <f t="shared" si="35"/>
        <v>243</v>
      </c>
      <c r="N52" s="47">
        <f t="shared" si="35"/>
        <v>158</v>
      </c>
      <c r="O52" s="47">
        <f t="shared" si="35"/>
        <v>0</v>
      </c>
      <c r="P52" s="47">
        <f t="shared" si="35"/>
        <v>0</v>
      </c>
      <c r="Q52" s="47">
        <f t="shared" si="35"/>
        <v>0</v>
      </c>
      <c r="R52" s="47">
        <f t="shared" si="35"/>
        <v>0</v>
      </c>
      <c r="S52" s="47">
        <f t="shared" si="35"/>
        <v>540</v>
      </c>
      <c r="T52" s="39"/>
      <c r="W52" s="19"/>
      <c r="X52" s="19"/>
      <c r="AC52">
        <v>540</v>
      </c>
    </row>
    <row r="53" spans="1:29" ht="25.5">
      <c r="J53" s="123" t="s">
        <v>1595</v>
      </c>
      <c r="K53" s="47">
        <f t="shared" ref="K53:S53" si="36">SUMIF($J$6:$J$50,$J$53,K6:K50)</f>
        <v>0</v>
      </c>
      <c r="L53" s="47">
        <f t="shared" si="36"/>
        <v>0</v>
      </c>
      <c r="M53" s="47">
        <f t="shared" si="36"/>
        <v>0</v>
      </c>
      <c r="N53" s="47">
        <f t="shared" si="36"/>
        <v>20</v>
      </c>
      <c r="O53" s="47">
        <f t="shared" si="36"/>
        <v>0</v>
      </c>
      <c r="P53" s="47">
        <f t="shared" si="36"/>
        <v>0</v>
      </c>
      <c r="Q53" s="47">
        <f t="shared" si="36"/>
        <v>0</v>
      </c>
      <c r="R53" s="47">
        <f t="shared" si="36"/>
        <v>0</v>
      </c>
      <c r="S53" s="47">
        <f t="shared" si="36"/>
        <v>20</v>
      </c>
      <c r="T53" s="39"/>
      <c r="W53" s="19"/>
      <c r="X53" s="19"/>
      <c r="AC53">
        <v>20</v>
      </c>
    </row>
    <row r="54" spans="1:29">
      <c r="J54" s="55"/>
      <c r="K54" s="38"/>
      <c r="L54" s="38"/>
      <c r="M54" s="38"/>
      <c r="N54" s="38"/>
      <c r="O54" s="38"/>
      <c r="P54" s="38"/>
      <c r="Q54" s="38"/>
      <c r="R54" s="38"/>
      <c r="S54" s="38"/>
      <c r="T54" s="38"/>
    </row>
    <row r="55" spans="1:29">
      <c r="J55" s="55"/>
      <c r="K55" s="38"/>
      <c r="L55" s="38"/>
      <c r="M55" s="38"/>
      <c r="N55" s="38"/>
      <c r="O55" s="38"/>
      <c r="P55" s="38"/>
      <c r="Q55" s="38"/>
      <c r="R55" s="38"/>
      <c r="S55" s="38"/>
      <c r="T55" s="38"/>
    </row>
    <row r="56" spans="1:29">
      <c r="J56" s="55"/>
      <c r="K56" s="38"/>
      <c r="L56" s="38"/>
      <c r="M56" s="38"/>
      <c r="N56" s="38"/>
      <c r="O56" s="38"/>
      <c r="P56" s="38"/>
      <c r="Q56" s="38"/>
      <c r="R56" s="38"/>
      <c r="S56" s="38"/>
      <c r="T56" s="38"/>
    </row>
    <row r="57" spans="1:29">
      <c r="J57" s="55"/>
      <c r="K57" s="38"/>
      <c r="L57" s="38"/>
      <c r="M57" s="38"/>
      <c r="N57" s="38"/>
      <c r="O57" s="38"/>
      <c r="P57" s="38"/>
      <c r="Q57" s="38"/>
      <c r="R57" s="38"/>
      <c r="S57" s="38"/>
      <c r="T57" s="38"/>
    </row>
    <row r="58" spans="1:29">
      <c r="J58" s="55"/>
      <c r="K58" s="38"/>
      <c r="L58" s="38"/>
      <c r="M58" s="38"/>
      <c r="N58" s="38"/>
      <c r="O58" s="38"/>
      <c r="P58" s="38"/>
      <c r="Q58" s="38"/>
      <c r="R58" s="38"/>
      <c r="S58" s="38"/>
      <c r="T58" s="38"/>
    </row>
    <row r="59" spans="1:29">
      <c r="B59">
        <f>SUM(B6:B50)</f>
        <v>82</v>
      </c>
    </row>
    <row r="61" spans="1:29">
      <c r="A61" t="s">
        <v>1109</v>
      </c>
      <c r="B61">
        <f>B59*2+SUM(B6:B35)</f>
        <v>215</v>
      </c>
    </row>
    <row r="62" spans="1:29">
      <c r="A62" t="s">
        <v>1110</v>
      </c>
      <c r="B62">
        <f>(SUM(B6,B8,B10,B12,B14,B16,B18,B20,B22,B24,B26,B28,B30,B32,B34,B36:B37,B38:B39))*2</f>
        <v>96</v>
      </c>
    </row>
    <row r="63" spans="1:29" ht="45">
      <c r="A63" s="132" t="s">
        <v>1794</v>
      </c>
      <c r="B63">
        <f>(SUM(B6,B8,B10,B12,B14,B16,B18,B20,B22,B24,B26,B28,B30,B32,B34,B38:B39)*4)+(SUM(B7,B9,B11,B13,B15,B17,B19,B21,B23,B25,B27,B29,B31,B33,B35))+(SUM(B36:B37))+(SUM(B40:B50)*2)</f>
        <v>239</v>
      </c>
    </row>
    <row r="64" spans="1:29" ht="90">
      <c r="A64" s="132" t="s">
        <v>2125</v>
      </c>
      <c r="B64" s="184" t="e">
        <f>(SUM(#REF!))*2</f>
        <v>#REF!</v>
      </c>
      <c r="G64" s="64"/>
      <c r="Y64"/>
    </row>
  </sheetData>
  <mergeCells count="19">
    <mergeCell ref="G1:I2"/>
    <mergeCell ref="J1:J4"/>
    <mergeCell ref="K1:R2"/>
    <mergeCell ref="S1:S4"/>
    <mergeCell ref="D3:D4"/>
    <mergeCell ref="E3:E4"/>
    <mergeCell ref="F3:F4"/>
    <mergeCell ref="G3:G4"/>
    <mergeCell ref="H3:H4"/>
    <mergeCell ref="P3:P4"/>
    <mergeCell ref="Q3:Q4"/>
    <mergeCell ref="R3:R4"/>
    <mergeCell ref="I3:I4"/>
    <mergeCell ref="K3:K4"/>
    <mergeCell ref="L3:L4"/>
    <mergeCell ref="M3:M4"/>
    <mergeCell ref="N3:N4"/>
    <mergeCell ref="O3:O4"/>
    <mergeCell ref="D1:F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Y62"/>
  <sheetViews>
    <sheetView zoomScale="60" zoomScaleNormal="60" workbookViewId="0">
      <selection activeCell="A48" sqref="A48:XFD48"/>
    </sheetView>
  </sheetViews>
  <sheetFormatPr defaultRowHeight="15"/>
  <cols>
    <col min="1" max="1" width="18.28515625" customWidth="1"/>
    <col min="3" max="3" width="18.7109375" bestFit="1" customWidth="1"/>
    <col min="4" max="4" width="21" bestFit="1" customWidth="1"/>
    <col min="5" max="5" width="5.7109375" bestFit="1" customWidth="1"/>
    <col min="6" max="6" width="11.5703125" bestFit="1" customWidth="1"/>
    <col min="7" max="7" width="27.85546875" customWidth="1"/>
    <col min="8" max="8" width="5.7109375" bestFit="1" customWidth="1"/>
    <col min="9" max="9" width="11.5703125" bestFit="1" customWidth="1"/>
    <col min="10" max="10" width="28.28515625" bestFit="1" customWidth="1"/>
    <col min="11" max="11" width="21.7109375" bestFit="1" customWidth="1"/>
    <col min="12" max="12" width="13.140625" bestFit="1" customWidth="1"/>
    <col min="13" max="13" width="22.42578125" bestFit="1" customWidth="1"/>
    <col min="14" max="14" width="15.85546875" bestFit="1" customWidth="1"/>
    <col min="15" max="18" width="2.5703125" bestFit="1" customWidth="1"/>
    <col min="19" max="19" width="23.85546875" bestFit="1" customWidth="1"/>
    <col min="20" max="20" width="5.42578125" bestFit="1" customWidth="1"/>
    <col min="23" max="24" width="13" customWidth="1"/>
    <col min="25" max="25" width="14.28515625" style="20" customWidth="1"/>
  </cols>
  <sheetData>
    <row r="1" spans="1:25" ht="15.75" thickTop="1">
      <c r="C1" s="30" t="s">
        <v>1</v>
      </c>
      <c r="D1" s="325" t="s">
        <v>2</v>
      </c>
      <c r="E1" s="326"/>
      <c r="F1" s="327"/>
      <c r="G1" s="325" t="s">
        <v>3</v>
      </c>
      <c r="H1" s="326"/>
      <c r="I1" s="327"/>
      <c r="J1" s="331" t="s">
        <v>4</v>
      </c>
      <c r="K1" s="325" t="s">
        <v>154</v>
      </c>
      <c r="L1" s="326"/>
      <c r="M1" s="326"/>
      <c r="N1" s="326"/>
      <c r="O1" s="326"/>
      <c r="P1" s="326"/>
      <c r="Q1" s="326"/>
      <c r="R1" s="327"/>
      <c r="S1" s="325" t="s">
        <v>0</v>
      </c>
      <c r="W1" s="29"/>
      <c r="X1" s="29"/>
    </row>
    <row r="2" spans="1:25" ht="15.75" thickBot="1">
      <c r="C2" s="8" t="s">
        <v>5</v>
      </c>
      <c r="D2" s="328"/>
      <c r="E2" s="329"/>
      <c r="F2" s="330"/>
      <c r="G2" s="328"/>
      <c r="H2" s="329"/>
      <c r="I2" s="330"/>
      <c r="J2" s="332"/>
      <c r="K2" s="328"/>
      <c r="L2" s="329"/>
      <c r="M2" s="329"/>
      <c r="N2" s="329"/>
      <c r="O2" s="329"/>
      <c r="P2" s="329"/>
      <c r="Q2" s="329"/>
      <c r="R2" s="330"/>
      <c r="S2" s="333"/>
      <c r="W2" s="32"/>
      <c r="X2" s="32"/>
    </row>
    <row r="3" spans="1:25" ht="15.75" thickTop="1">
      <c r="C3" s="8" t="s">
        <v>7</v>
      </c>
      <c r="D3" s="331" t="s">
        <v>8</v>
      </c>
      <c r="E3" s="331" t="s">
        <v>9</v>
      </c>
      <c r="F3" s="331" t="s">
        <v>10</v>
      </c>
      <c r="G3" s="331" t="s">
        <v>8</v>
      </c>
      <c r="H3" s="331" t="s">
        <v>9</v>
      </c>
      <c r="I3" s="331" t="s">
        <v>10</v>
      </c>
      <c r="J3" s="332"/>
      <c r="K3" s="331" t="s">
        <v>1085</v>
      </c>
      <c r="L3" s="331" t="s">
        <v>11</v>
      </c>
      <c r="M3" s="331" t="s">
        <v>155</v>
      </c>
      <c r="N3" s="331" t="s">
        <v>12</v>
      </c>
      <c r="O3" s="331" t="s">
        <v>13</v>
      </c>
      <c r="P3" s="331" t="s">
        <v>13</v>
      </c>
      <c r="Q3" s="331" t="s">
        <v>13</v>
      </c>
      <c r="R3" s="331" t="s">
        <v>13</v>
      </c>
      <c r="S3" s="333"/>
      <c r="W3" s="28"/>
      <c r="X3" s="28"/>
    </row>
    <row r="4" spans="1:25">
      <c r="C4" s="35"/>
      <c r="D4" s="332"/>
      <c r="E4" s="332"/>
      <c r="F4" s="332"/>
      <c r="G4" s="332"/>
      <c r="H4" s="332"/>
      <c r="I4" s="332"/>
      <c r="J4" s="332"/>
      <c r="K4" s="332"/>
      <c r="L4" s="332"/>
      <c r="M4" s="332"/>
      <c r="N4" s="332"/>
      <c r="O4" s="332"/>
      <c r="P4" s="332"/>
      <c r="Q4" s="332"/>
      <c r="R4" s="332"/>
      <c r="S4" s="333"/>
      <c r="W4" s="28" t="s">
        <v>15</v>
      </c>
      <c r="X4" s="28" t="s">
        <v>16</v>
      </c>
      <c r="Y4" s="20" t="s">
        <v>149</v>
      </c>
    </row>
    <row r="5" spans="1:25">
      <c r="C5" s="142"/>
      <c r="D5" s="142"/>
      <c r="E5" s="142"/>
      <c r="F5" s="142"/>
      <c r="G5" s="142"/>
      <c r="H5" s="142"/>
      <c r="I5" s="142"/>
      <c r="J5" s="36" t="s">
        <v>528</v>
      </c>
      <c r="K5" s="2"/>
      <c r="L5" s="2"/>
      <c r="M5" s="2"/>
      <c r="N5" s="2"/>
      <c r="O5" s="2"/>
      <c r="P5" s="2"/>
      <c r="Q5" s="2"/>
      <c r="R5" s="2"/>
      <c r="S5" s="2"/>
      <c r="U5" s="22"/>
      <c r="V5" s="22"/>
      <c r="W5" s="36"/>
      <c r="X5" s="36"/>
    </row>
    <row r="6" spans="1:25">
      <c r="B6" s="160">
        <v>3</v>
      </c>
      <c r="C6" s="160" t="s">
        <v>1325</v>
      </c>
      <c r="D6" s="160" t="s">
        <v>529</v>
      </c>
      <c r="E6" s="160"/>
      <c r="F6" s="160" t="s">
        <v>1947</v>
      </c>
      <c r="G6" s="160" t="s">
        <v>530</v>
      </c>
      <c r="H6" s="160"/>
      <c r="I6" s="160" t="s">
        <v>1944</v>
      </c>
      <c r="J6" s="2" t="s">
        <v>1113</v>
      </c>
      <c r="K6" s="21">
        <f>K7*B6</f>
        <v>12</v>
      </c>
      <c r="L6" s="21">
        <f>L7*B6</f>
        <v>45</v>
      </c>
      <c r="M6" s="21">
        <f t="shared" ref="M6:M20" si="0">S6-L6-N6-K6</f>
        <v>21</v>
      </c>
      <c r="N6" s="21">
        <f>N7*B6</f>
        <v>24</v>
      </c>
      <c r="S6" s="21">
        <f>Y6*B6</f>
        <v>102</v>
      </c>
      <c r="U6" s="22"/>
      <c r="V6" s="22"/>
      <c r="W6">
        <v>18</v>
      </c>
      <c r="X6">
        <f>W6+8</f>
        <v>26</v>
      </c>
      <c r="Y6" s="20">
        <v>34</v>
      </c>
    </row>
    <row r="7" spans="1:25">
      <c r="B7" s="160">
        <v>1</v>
      </c>
      <c r="C7" s="160" t="s">
        <v>531</v>
      </c>
      <c r="D7" s="160"/>
      <c r="E7" s="160"/>
      <c r="F7" s="160"/>
      <c r="G7" s="160"/>
      <c r="H7" s="160"/>
      <c r="I7" s="160"/>
      <c r="J7" s="2" t="s">
        <v>20</v>
      </c>
      <c r="K7">
        <v>4</v>
      </c>
      <c r="L7" s="21">
        <v>15</v>
      </c>
      <c r="M7" s="21">
        <f t="shared" si="0"/>
        <v>7</v>
      </c>
      <c r="N7" s="21">
        <v>8</v>
      </c>
      <c r="S7" s="21">
        <f t="shared" ref="S7:S45" si="1">Y7*B7</f>
        <v>34</v>
      </c>
      <c r="W7">
        <v>18</v>
      </c>
      <c r="X7">
        <f t="shared" ref="X7:X33" si="2">W7+8</f>
        <v>26</v>
      </c>
      <c r="Y7" s="20">
        <v>34</v>
      </c>
    </row>
    <row r="8" spans="1:25">
      <c r="B8" s="160">
        <v>3</v>
      </c>
      <c r="C8" s="160" t="s">
        <v>1326</v>
      </c>
      <c r="D8" s="160" t="s">
        <v>529</v>
      </c>
      <c r="E8" s="160"/>
      <c r="F8" s="160" t="s">
        <v>1947</v>
      </c>
      <c r="G8" s="160" t="s">
        <v>532</v>
      </c>
      <c r="H8" s="160"/>
      <c r="I8" s="160" t="s">
        <v>1945</v>
      </c>
      <c r="J8" s="2" t="s">
        <v>1113</v>
      </c>
      <c r="K8" s="21">
        <f>K9*B8</f>
        <v>12</v>
      </c>
      <c r="L8" s="21">
        <f t="shared" ref="L8" si="3">L9*B8</f>
        <v>9</v>
      </c>
      <c r="M8" s="21">
        <f t="shared" si="0"/>
        <v>21</v>
      </c>
      <c r="N8" s="21">
        <f t="shared" ref="N8" si="4">N9*B8</f>
        <v>24</v>
      </c>
      <c r="S8" s="21">
        <f t="shared" si="1"/>
        <v>66</v>
      </c>
      <c r="W8">
        <v>9</v>
      </c>
      <c r="X8">
        <f t="shared" si="2"/>
        <v>17</v>
      </c>
      <c r="Y8" s="20">
        <v>22</v>
      </c>
    </row>
    <row r="9" spans="1:25">
      <c r="B9" s="160">
        <v>1</v>
      </c>
      <c r="C9" s="160" t="s">
        <v>533</v>
      </c>
      <c r="D9" s="160"/>
      <c r="E9" s="160"/>
      <c r="F9" s="160"/>
      <c r="G9" s="160"/>
      <c r="H9" s="160"/>
      <c r="I9" s="160"/>
      <c r="J9" s="2" t="s">
        <v>20</v>
      </c>
      <c r="K9">
        <v>4</v>
      </c>
      <c r="L9" s="21">
        <v>3</v>
      </c>
      <c r="M9" s="21">
        <f t="shared" si="0"/>
        <v>7</v>
      </c>
      <c r="N9" s="21">
        <v>8</v>
      </c>
      <c r="S9" s="21">
        <f t="shared" si="1"/>
        <v>22</v>
      </c>
      <c r="W9">
        <v>9</v>
      </c>
      <c r="X9">
        <f t="shared" si="2"/>
        <v>17</v>
      </c>
      <c r="Y9" s="20">
        <v>22</v>
      </c>
    </row>
    <row r="10" spans="1:25">
      <c r="B10" s="160">
        <v>3</v>
      </c>
      <c r="C10" s="160" t="s">
        <v>1327</v>
      </c>
      <c r="D10" s="160" t="s">
        <v>534</v>
      </c>
      <c r="E10" s="160"/>
      <c r="F10" s="160" t="s">
        <v>1947</v>
      </c>
      <c r="G10" s="160" t="s">
        <v>535</v>
      </c>
      <c r="H10" s="160"/>
      <c r="I10" s="160" t="s">
        <v>1946</v>
      </c>
      <c r="J10" s="2" t="s">
        <v>1113</v>
      </c>
      <c r="K10" s="21">
        <f>K11*B10</f>
        <v>12</v>
      </c>
      <c r="L10" s="21">
        <f t="shared" ref="L10" si="5">L11*B10</f>
        <v>9</v>
      </c>
      <c r="M10" s="21">
        <f t="shared" si="0"/>
        <v>42</v>
      </c>
      <c r="N10" s="21">
        <f t="shared" ref="N10" si="6">N11*B10</f>
        <v>24</v>
      </c>
      <c r="S10" s="21">
        <f t="shared" si="1"/>
        <v>87</v>
      </c>
      <c r="W10">
        <v>14</v>
      </c>
      <c r="X10">
        <f t="shared" si="2"/>
        <v>22</v>
      </c>
      <c r="Y10" s="20">
        <v>29</v>
      </c>
    </row>
    <row r="11" spans="1:25">
      <c r="B11" s="160">
        <v>1</v>
      </c>
      <c r="C11" s="160" t="s">
        <v>536</v>
      </c>
      <c r="D11" s="160"/>
      <c r="E11" s="160"/>
      <c r="F11" s="160"/>
      <c r="G11" s="160"/>
      <c r="H11" s="160"/>
      <c r="I11" s="160"/>
      <c r="J11" s="2" t="s">
        <v>20</v>
      </c>
      <c r="K11">
        <v>4</v>
      </c>
      <c r="L11" s="21">
        <v>3</v>
      </c>
      <c r="M11" s="21">
        <f t="shared" si="0"/>
        <v>14</v>
      </c>
      <c r="N11" s="21">
        <v>8</v>
      </c>
      <c r="S11" s="21">
        <f t="shared" si="1"/>
        <v>29</v>
      </c>
      <c r="W11">
        <v>14</v>
      </c>
      <c r="X11">
        <f t="shared" si="2"/>
        <v>22</v>
      </c>
      <c r="Y11" s="20">
        <v>29</v>
      </c>
    </row>
    <row r="12" spans="1:25">
      <c r="A12" s="42" t="s">
        <v>153</v>
      </c>
      <c r="B12" s="161">
        <v>2</v>
      </c>
      <c r="C12" s="161" t="s">
        <v>1328</v>
      </c>
      <c r="D12" s="161" t="s">
        <v>534</v>
      </c>
      <c r="E12" s="161"/>
      <c r="F12" s="160" t="s">
        <v>1947</v>
      </c>
      <c r="G12" s="161" t="s">
        <v>537</v>
      </c>
      <c r="H12" s="161"/>
      <c r="I12" s="161" t="s">
        <v>1947</v>
      </c>
      <c r="J12" s="18" t="s">
        <v>1113</v>
      </c>
      <c r="K12" s="21">
        <f>K13*B12</f>
        <v>8</v>
      </c>
      <c r="L12" s="21">
        <f t="shared" ref="L12" si="7">L13*B12</f>
        <v>8</v>
      </c>
      <c r="M12" s="21">
        <f t="shared" si="0"/>
        <v>0</v>
      </c>
      <c r="N12" s="21">
        <f t="shared" ref="N12" si="8">N13*B12</f>
        <v>16</v>
      </c>
      <c r="S12" s="21">
        <f t="shared" si="1"/>
        <v>32</v>
      </c>
      <c r="W12">
        <v>4</v>
      </c>
      <c r="X12">
        <f t="shared" si="2"/>
        <v>12</v>
      </c>
      <c r="Y12" s="20">
        <v>16</v>
      </c>
    </row>
    <row r="13" spans="1:25">
      <c r="A13" s="42"/>
      <c r="B13" s="161">
        <v>1</v>
      </c>
      <c r="C13" s="161" t="s">
        <v>538</v>
      </c>
      <c r="D13" s="161"/>
      <c r="E13" s="161"/>
      <c r="F13" s="161"/>
      <c r="G13" s="161"/>
      <c r="H13" s="161"/>
      <c r="I13" s="161"/>
      <c r="J13" s="18" t="s">
        <v>20</v>
      </c>
      <c r="K13">
        <v>4</v>
      </c>
      <c r="L13" s="21">
        <v>4</v>
      </c>
      <c r="M13" s="21">
        <f t="shared" si="0"/>
        <v>0</v>
      </c>
      <c r="N13" s="21">
        <v>8</v>
      </c>
      <c r="S13" s="21">
        <f t="shared" si="1"/>
        <v>16</v>
      </c>
      <c r="W13">
        <v>4</v>
      </c>
      <c r="X13">
        <f t="shared" si="2"/>
        <v>12</v>
      </c>
      <c r="Y13" s="20">
        <v>16</v>
      </c>
    </row>
    <row r="14" spans="1:25">
      <c r="A14" s="42" t="s">
        <v>153</v>
      </c>
      <c r="B14" s="161">
        <v>2</v>
      </c>
      <c r="C14" s="161" t="s">
        <v>1329</v>
      </c>
      <c r="D14" s="161" t="s">
        <v>534</v>
      </c>
      <c r="E14" s="161"/>
      <c r="F14" s="160" t="s">
        <v>1947</v>
      </c>
      <c r="G14" s="161" t="s">
        <v>539</v>
      </c>
      <c r="H14" s="161"/>
      <c r="I14" s="161" t="s">
        <v>1948</v>
      </c>
      <c r="J14" s="18" t="s">
        <v>1113</v>
      </c>
      <c r="L14" s="21">
        <f t="shared" ref="L14" si="9">L15*B14</f>
        <v>30</v>
      </c>
      <c r="M14" s="21">
        <f t="shared" si="0"/>
        <v>20</v>
      </c>
      <c r="N14" s="21">
        <f t="shared" ref="N14" si="10">N15*B14</f>
        <v>16</v>
      </c>
      <c r="S14" s="21">
        <f t="shared" si="1"/>
        <v>66</v>
      </c>
      <c r="W14">
        <v>17</v>
      </c>
      <c r="X14">
        <f t="shared" si="2"/>
        <v>25</v>
      </c>
      <c r="Y14" s="20">
        <v>33</v>
      </c>
    </row>
    <row r="15" spans="1:25">
      <c r="A15" s="42"/>
      <c r="B15" s="161">
        <v>1</v>
      </c>
      <c r="C15" s="161" t="s">
        <v>540</v>
      </c>
      <c r="D15" s="161"/>
      <c r="E15" s="161"/>
      <c r="F15" s="161"/>
      <c r="G15" s="161"/>
      <c r="H15" s="161"/>
      <c r="I15" s="161"/>
      <c r="J15" s="18" t="s">
        <v>20</v>
      </c>
      <c r="L15" s="21">
        <v>15</v>
      </c>
      <c r="M15" s="21">
        <f t="shared" si="0"/>
        <v>10</v>
      </c>
      <c r="N15" s="21">
        <v>8</v>
      </c>
      <c r="S15" s="21">
        <f t="shared" si="1"/>
        <v>33</v>
      </c>
      <c r="W15">
        <v>17</v>
      </c>
      <c r="X15">
        <f t="shared" si="2"/>
        <v>25</v>
      </c>
      <c r="Y15" s="20">
        <v>33</v>
      </c>
    </row>
    <row r="16" spans="1:25">
      <c r="B16" s="160">
        <v>3</v>
      </c>
      <c r="C16" s="160" t="s">
        <v>1330</v>
      </c>
      <c r="D16" s="160" t="s">
        <v>541</v>
      </c>
      <c r="E16" s="160"/>
      <c r="F16" s="160" t="s">
        <v>1947</v>
      </c>
      <c r="G16" s="160" t="s">
        <v>542</v>
      </c>
      <c r="H16" s="160"/>
      <c r="I16" s="160" t="s">
        <v>1949</v>
      </c>
      <c r="J16" s="2" t="s">
        <v>1113</v>
      </c>
      <c r="L16" s="21">
        <f t="shared" ref="L16" si="11">L17*B16</f>
        <v>21</v>
      </c>
      <c r="M16" s="21">
        <f t="shared" si="0"/>
        <v>63</v>
      </c>
      <c r="N16" s="21">
        <f t="shared" ref="N16" si="12">N17*B16</f>
        <v>24</v>
      </c>
      <c r="S16" s="21">
        <f t="shared" si="1"/>
        <v>108</v>
      </c>
      <c r="W16">
        <v>19</v>
      </c>
      <c r="X16">
        <f t="shared" si="2"/>
        <v>27</v>
      </c>
      <c r="Y16" s="20">
        <v>36</v>
      </c>
    </row>
    <row r="17" spans="1:25">
      <c r="B17" s="160">
        <v>1</v>
      </c>
      <c r="C17" s="160" t="s">
        <v>543</v>
      </c>
      <c r="D17" s="160"/>
      <c r="E17" s="160"/>
      <c r="F17" s="160"/>
      <c r="G17" s="160"/>
      <c r="H17" s="160"/>
      <c r="I17" s="160"/>
      <c r="J17" s="2" t="s">
        <v>20</v>
      </c>
      <c r="L17" s="21">
        <v>7</v>
      </c>
      <c r="M17" s="21">
        <f t="shared" si="0"/>
        <v>21</v>
      </c>
      <c r="N17" s="21">
        <v>8</v>
      </c>
      <c r="S17" s="21">
        <f t="shared" si="1"/>
        <v>36</v>
      </c>
      <c r="W17">
        <v>19</v>
      </c>
      <c r="X17">
        <f t="shared" si="2"/>
        <v>27</v>
      </c>
      <c r="Y17" s="20">
        <v>36</v>
      </c>
    </row>
    <row r="18" spans="1:25">
      <c r="B18" s="160">
        <v>3</v>
      </c>
      <c r="C18" s="160" t="s">
        <v>1331</v>
      </c>
      <c r="D18" s="160" t="s">
        <v>541</v>
      </c>
      <c r="E18" s="160"/>
      <c r="F18" s="160" t="s">
        <v>1947</v>
      </c>
      <c r="G18" s="160" t="s">
        <v>544</v>
      </c>
      <c r="H18" s="160"/>
      <c r="I18" s="160" t="s">
        <v>1950</v>
      </c>
      <c r="J18" s="2" t="s">
        <v>1113</v>
      </c>
      <c r="K18" s="21">
        <f>K19*B18</f>
        <v>12</v>
      </c>
      <c r="L18" s="21">
        <f t="shared" ref="L18" si="13">L19*B18</f>
        <v>9</v>
      </c>
      <c r="M18" s="21">
        <f t="shared" si="0"/>
        <v>87</v>
      </c>
      <c r="N18" s="21">
        <f t="shared" ref="N18" si="14">N19*B18</f>
        <v>24</v>
      </c>
      <c r="S18" s="21">
        <f t="shared" si="1"/>
        <v>132</v>
      </c>
      <c r="W18">
        <v>26</v>
      </c>
      <c r="X18">
        <f t="shared" si="2"/>
        <v>34</v>
      </c>
      <c r="Y18" s="20">
        <v>44</v>
      </c>
    </row>
    <row r="19" spans="1:25">
      <c r="B19" s="160">
        <v>1</v>
      </c>
      <c r="C19" s="160" t="s">
        <v>1088</v>
      </c>
      <c r="D19" s="160"/>
      <c r="E19" s="160"/>
      <c r="F19" s="160"/>
      <c r="G19" s="160"/>
      <c r="H19" s="160"/>
      <c r="I19" s="160"/>
      <c r="J19" s="2" t="s">
        <v>20</v>
      </c>
      <c r="K19">
        <v>4</v>
      </c>
      <c r="L19" s="21">
        <v>3</v>
      </c>
      <c r="M19" s="21">
        <f t="shared" si="0"/>
        <v>29</v>
      </c>
      <c r="N19" s="21">
        <v>8</v>
      </c>
      <c r="S19" s="21">
        <f t="shared" si="1"/>
        <v>44</v>
      </c>
      <c r="W19">
        <v>26</v>
      </c>
      <c r="X19">
        <f t="shared" si="2"/>
        <v>34</v>
      </c>
      <c r="Y19" s="20">
        <v>44</v>
      </c>
    </row>
    <row r="20" spans="1:25">
      <c r="B20" s="160">
        <v>3</v>
      </c>
      <c r="C20" s="160" t="s">
        <v>1332</v>
      </c>
      <c r="D20" s="160" t="s">
        <v>545</v>
      </c>
      <c r="E20" s="160"/>
      <c r="F20" s="160" t="s">
        <v>1952</v>
      </c>
      <c r="G20" s="160" t="s">
        <v>546</v>
      </c>
      <c r="H20" s="160"/>
      <c r="I20" s="160" t="s">
        <v>1951</v>
      </c>
      <c r="J20" s="2" t="s">
        <v>1113</v>
      </c>
      <c r="K20" s="21">
        <f>K21*B20</f>
        <v>12</v>
      </c>
      <c r="L20" s="21">
        <f>L21*B20</f>
        <v>18</v>
      </c>
      <c r="M20" s="21">
        <f t="shared" si="0"/>
        <v>117</v>
      </c>
      <c r="N20" s="21">
        <f t="shared" ref="N20" si="15">N21*B20</f>
        <v>24</v>
      </c>
      <c r="S20" s="21">
        <f t="shared" si="1"/>
        <v>171</v>
      </c>
      <c r="W20">
        <v>36</v>
      </c>
      <c r="X20">
        <f t="shared" si="2"/>
        <v>44</v>
      </c>
      <c r="Y20" s="20">
        <v>57</v>
      </c>
    </row>
    <row r="21" spans="1:25">
      <c r="B21" s="160">
        <v>1</v>
      </c>
      <c r="C21" s="160" t="s">
        <v>547</v>
      </c>
      <c r="D21" s="160"/>
      <c r="E21" s="160"/>
      <c r="F21" s="160"/>
      <c r="G21" s="160"/>
      <c r="H21" s="160"/>
      <c r="I21" s="160"/>
      <c r="J21" s="2" t="s">
        <v>20</v>
      </c>
      <c r="K21">
        <v>4</v>
      </c>
      <c r="L21" s="21">
        <v>6</v>
      </c>
      <c r="M21" s="21">
        <f>S21-L21-N21-K21</f>
        <v>39</v>
      </c>
      <c r="N21" s="21">
        <v>8</v>
      </c>
      <c r="S21" s="21">
        <f t="shared" si="1"/>
        <v>57</v>
      </c>
      <c r="W21">
        <v>36</v>
      </c>
      <c r="X21">
        <f t="shared" si="2"/>
        <v>44</v>
      </c>
      <c r="Y21" s="20">
        <v>57</v>
      </c>
    </row>
    <row r="22" spans="1:25">
      <c r="A22" s="42" t="s">
        <v>153</v>
      </c>
      <c r="B22" s="161">
        <v>2</v>
      </c>
      <c r="C22" s="161" t="s">
        <v>1333</v>
      </c>
      <c r="D22" s="161" t="s">
        <v>545</v>
      </c>
      <c r="E22" s="161"/>
      <c r="F22" s="160" t="s">
        <v>1952</v>
      </c>
      <c r="G22" s="161" t="s">
        <v>548</v>
      </c>
      <c r="H22" s="161"/>
      <c r="I22" s="161" t="s">
        <v>1952</v>
      </c>
      <c r="J22" s="18" t="s">
        <v>1113</v>
      </c>
      <c r="K22" s="21">
        <f>K23*B22</f>
        <v>8</v>
      </c>
      <c r="L22" s="21">
        <f t="shared" ref="L22" si="16">L23*B22</f>
        <v>8</v>
      </c>
      <c r="M22" s="21">
        <f t="shared" ref="M22:M31" si="17">S22-L22-N22-K22</f>
        <v>0</v>
      </c>
      <c r="N22" s="21">
        <f t="shared" ref="N22" si="18">N23*B22</f>
        <v>16</v>
      </c>
      <c r="S22" s="21">
        <f t="shared" si="1"/>
        <v>32</v>
      </c>
      <c r="W22">
        <v>4</v>
      </c>
      <c r="X22">
        <f t="shared" si="2"/>
        <v>12</v>
      </c>
      <c r="Y22" s="20">
        <v>16</v>
      </c>
    </row>
    <row r="23" spans="1:25">
      <c r="A23" s="42"/>
      <c r="B23" s="161">
        <v>1</v>
      </c>
      <c r="C23" s="161" t="s">
        <v>549</v>
      </c>
      <c r="D23" s="161"/>
      <c r="E23" s="161"/>
      <c r="F23" s="161"/>
      <c r="G23" s="161"/>
      <c r="H23" s="161"/>
      <c r="I23" s="161"/>
      <c r="J23" s="18" t="s">
        <v>20</v>
      </c>
      <c r="K23">
        <v>4</v>
      </c>
      <c r="L23" s="21">
        <v>4</v>
      </c>
      <c r="M23" s="21">
        <f t="shared" si="17"/>
        <v>0</v>
      </c>
      <c r="N23" s="21">
        <v>8</v>
      </c>
      <c r="S23" s="21">
        <f t="shared" si="1"/>
        <v>16</v>
      </c>
      <c r="W23">
        <v>4</v>
      </c>
      <c r="X23">
        <f t="shared" si="2"/>
        <v>12</v>
      </c>
      <c r="Y23" s="20">
        <v>16</v>
      </c>
    </row>
    <row r="24" spans="1:25">
      <c r="B24" s="160">
        <v>3</v>
      </c>
      <c r="C24" s="160" t="s">
        <v>1334</v>
      </c>
      <c r="D24" s="160" t="s">
        <v>550</v>
      </c>
      <c r="E24" s="160"/>
      <c r="F24" s="160" t="s">
        <v>1952</v>
      </c>
      <c r="G24" s="160" t="s">
        <v>552</v>
      </c>
      <c r="H24" s="160"/>
      <c r="I24" s="160" t="s">
        <v>1953</v>
      </c>
      <c r="J24" s="2" t="s">
        <v>1113</v>
      </c>
      <c r="K24" s="21">
        <f>K25*B24</f>
        <v>12</v>
      </c>
      <c r="L24" s="21">
        <f t="shared" ref="L24" si="19">L25*B24</f>
        <v>30</v>
      </c>
      <c r="M24" s="21">
        <f t="shared" si="17"/>
        <v>60</v>
      </c>
      <c r="N24" s="21">
        <f t="shared" ref="N24" si="20">N25*B24</f>
        <v>24</v>
      </c>
      <c r="S24" s="21">
        <f t="shared" si="1"/>
        <v>126</v>
      </c>
      <c r="W24">
        <v>24</v>
      </c>
      <c r="X24">
        <f t="shared" si="2"/>
        <v>32</v>
      </c>
      <c r="Y24" s="20">
        <v>42</v>
      </c>
    </row>
    <row r="25" spans="1:25">
      <c r="B25" s="160">
        <v>1</v>
      </c>
      <c r="C25" s="160" t="s">
        <v>551</v>
      </c>
      <c r="D25" s="160"/>
      <c r="E25" s="160"/>
      <c r="F25" s="160"/>
      <c r="G25" s="160"/>
      <c r="H25" s="160"/>
      <c r="I25" s="160"/>
      <c r="J25" s="2" t="s">
        <v>20</v>
      </c>
      <c r="K25">
        <v>4</v>
      </c>
      <c r="L25" s="21">
        <v>10</v>
      </c>
      <c r="M25" s="21">
        <f t="shared" si="17"/>
        <v>20</v>
      </c>
      <c r="N25" s="21">
        <v>8</v>
      </c>
      <c r="S25" s="21">
        <f t="shared" si="1"/>
        <v>42</v>
      </c>
      <c r="W25">
        <v>24</v>
      </c>
      <c r="X25">
        <f t="shared" si="2"/>
        <v>32</v>
      </c>
      <c r="Y25" s="20">
        <v>42</v>
      </c>
    </row>
    <row r="26" spans="1:25">
      <c r="B26" s="160">
        <v>3</v>
      </c>
      <c r="C26" s="160" t="s">
        <v>2132</v>
      </c>
      <c r="D26" s="160" t="s">
        <v>550</v>
      </c>
      <c r="E26" s="160"/>
      <c r="F26" s="160" t="s">
        <v>1952</v>
      </c>
      <c r="G26" s="160" t="s">
        <v>554</v>
      </c>
      <c r="H26" s="160"/>
      <c r="I26" s="160" t="s">
        <v>1954</v>
      </c>
      <c r="J26" s="2" t="s">
        <v>1113</v>
      </c>
      <c r="K26" s="21">
        <f>K27*B26</f>
        <v>12</v>
      </c>
      <c r="L26" s="21">
        <f t="shared" ref="L26:L30" si="21">L27*B26</f>
        <v>9</v>
      </c>
      <c r="M26" s="21">
        <f t="shared" si="17"/>
        <v>147</v>
      </c>
      <c r="N26" s="21">
        <f t="shared" ref="N26" si="22">N27*B26</f>
        <v>24</v>
      </c>
      <c r="S26" s="21">
        <f t="shared" si="1"/>
        <v>192</v>
      </c>
      <c r="W26">
        <v>41</v>
      </c>
      <c r="X26">
        <f t="shared" si="2"/>
        <v>49</v>
      </c>
      <c r="Y26" s="20">
        <v>64</v>
      </c>
    </row>
    <row r="27" spans="1:25">
      <c r="B27" s="160">
        <v>1</v>
      </c>
      <c r="C27" s="160" t="s">
        <v>2133</v>
      </c>
      <c r="D27" s="160"/>
      <c r="E27" s="160"/>
      <c r="F27" s="160"/>
      <c r="G27" s="160"/>
      <c r="H27" s="160"/>
      <c r="I27" s="160"/>
      <c r="J27" s="2" t="s">
        <v>20</v>
      </c>
      <c r="K27">
        <v>4</v>
      </c>
      <c r="L27" s="21">
        <v>3</v>
      </c>
      <c r="M27" s="21">
        <f t="shared" si="17"/>
        <v>49</v>
      </c>
      <c r="N27" s="21">
        <v>8</v>
      </c>
      <c r="S27" s="21">
        <f t="shared" si="1"/>
        <v>64</v>
      </c>
      <c r="W27">
        <v>41</v>
      </c>
      <c r="X27">
        <f t="shared" si="2"/>
        <v>49</v>
      </c>
      <c r="Y27" s="20">
        <v>64</v>
      </c>
    </row>
    <row r="28" spans="1:25">
      <c r="A28" s="42" t="s">
        <v>153</v>
      </c>
      <c r="B28" s="161">
        <v>2</v>
      </c>
      <c r="C28" s="161" t="s">
        <v>2134</v>
      </c>
      <c r="D28" s="161" t="s">
        <v>553</v>
      </c>
      <c r="E28" s="161"/>
      <c r="F28" s="160" t="s">
        <v>1952</v>
      </c>
      <c r="G28" s="161" t="s">
        <v>555</v>
      </c>
      <c r="H28" s="161"/>
      <c r="I28" s="161" t="s">
        <v>1955</v>
      </c>
      <c r="J28" s="18" t="s">
        <v>1113</v>
      </c>
      <c r="L28" s="21">
        <f t="shared" si="21"/>
        <v>30</v>
      </c>
      <c r="M28" s="21">
        <f t="shared" si="17"/>
        <v>66</v>
      </c>
      <c r="N28" s="21">
        <f>N29*B28</f>
        <v>16</v>
      </c>
      <c r="S28" s="21">
        <f t="shared" si="1"/>
        <v>112</v>
      </c>
      <c r="W28">
        <v>35</v>
      </c>
      <c r="X28">
        <f t="shared" si="2"/>
        <v>43</v>
      </c>
      <c r="Y28" s="20">
        <v>56</v>
      </c>
    </row>
    <row r="29" spans="1:25">
      <c r="A29" s="42"/>
      <c r="B29" s="161">
        <v>1</v>
      </c>
      <c r="C29" s="161" t="s">
        <v>2135</v>
      </c>
      <c r="D29" s="161"/>
      <c r="E29" s="161"/>
      <c r="F29" s="161"/>
      <c r="G29" s="161"/>
      <c r="H29" s="161"/>
      <c r="I29" s="161"/>
      <c r="J29" s="18" t="s">
        <v>20</v>
      </c>
      <c r="L29" s="21">
        <v>15</v>
      </c>
      <c r="M29" s="21">
        <f t="shared" si="17"/>
        <v>33</v>
      </c>
      <c r="N29" s="21">
        <v>8</v>
      </c>
      <c r="S29" s="21">
        <f t="shared" si="1"/>
        <v>56</v>
      </c>
      <c r="W29">
        <v>35</v>
      </c>
      <c r="X29">
        <f t="shared" si="2"/>
        <v>43</v>
      </c>
      <c r="Y29" s="20">
        <v>56</v>
      </c>
    </row>
    <row r="30" spans="1:25">
      <c r="B30" s="160">
        <v>3</v>
      </c>
      <c r="C30" s="160" t="s">
        <v>2136</v>
      </c>
      <c r="D30" s="160" t="s">
        <v>553</v>
      </c>
      <c r="E30" s="160"/>
      <c r="F30" s="160" t="s">
        <v>1952</v>
      </c>
      <c r="G30" s="160" t="s">
        <v>556</v>
      </c>
      <c r="H30" s="160"/>
      <c r="I30" s="160" t="s">
        <v>1956</v>
      </c>
      <c r="J30" s="2" t="s">
        <v>1113</v>
      </c>
      <c r="K30" s="21">
        <f>K31*B30</f>
        <v>12</v>
      </c>
      <c r="L30" s="21">
        <f t="shared" si="21"/>
        <v>18</v>
      </c>
      <c r="M30" s="21">
        <f t="shared" si="17"/>
        <v>135</v>
      </c>
      <c r="N30" s="21">
        <f>N31*B30</f>
        <v>24</v>
      </c>
      <c r="S30" s="21">
        <f t="shared" si="1"/>
        <v>189</v>
      </c>
      <c r="W30">
        <v>40</v>
      </c>
      <c r="X30">
        <f t="shared" si="2"/>
        <v>48</v>
      </c>
      <c r="Y30" s="20">
        <v>63</v>
      </c>
    </row>
    <row r="31" spans="1:25">
      <c r="B31" s="160">
        <v>1</v>
      </c>
      <c r="C31" s="160" t="s">
        <v>2137</v>
      </c>
      <c r="D31" s="160"/>
      <c r="E31" s="160"/>
      <c r="F31" s="160"/>
      <c r="G31" s="160"/>
      <c r="H31" s="160"/>
      <c r="I31" s="160"/>
      <c r="J31" s="2" t="s">
        <v>20</v>
      </c>
      <c r="K31">
        <v>4</v>
      </c>
      <c r="L31" s="21">
        <v>6</v>
      </c>
      <c r="M31" s="21">
        <f t="shared" si="17"/>
        <v>45</v>
      </c>
      <c r="N31" s="21">
        <v>8</v>
      </c>
      <c r="S31" s="21">
        <f t="shared" si="1"/>
        <v>63</v>
      </c>
      <c r="W31">
        <v>40</v>
      </c>
      <c r="X31">
        <f t="shared" si="2"/>
        <v>48</v>
      </c>
      <c r="Y31" s="20">
        <v>63</v>
      </c>
    </row>
    <row r="32" spans="1:25" s="22" customFormat="1">
      <c r="A32" s="38"/>
      <c r="B32" s="163">
        <v>1</v>
      </c>
      <c r="C32" s="163" t="s">
        <v>1614</v>
      </c>
      <c r="D32" s="163" t="s">
        <v>558</v>
      </c>
      <c r="E32" s="163"/>
      <c r="F32" s="160" t="s">
        <v>1947</v>
      </c>
      <c r="G32" s="163" t="s">
        <v>1609</v>
      </c>
      <c r="H32" s="163"/>
      <c r="I32" s="160" t="s">
        <v>1947</v>
      </c>
      <c r="J32" s="15" t="s">
        <v>1113</v>
      </c>
      <c r="K32" s="93"/>
      <c r="L32" s="122"/>
      <c r="M32" s="122">
        <f t="shared" ref="M32:M33" si="23">S32-K32-L32-N32</f>
        <v>7</v>
      </c>
      <c r="N32" s="122">
        <v>8</v>
      </c>
      <c r="O32" s="93"/>
      <c r="P32" s="93"/>
      <c r="Q32" s="93"/>
      <c r="R32" s="93"/>
      <c r="S32" s="122">
        <f>Y32*B32</f>
        <v>15</v>
      </c>
      <c r="W32" s="22">
        <v>5</v>
      </c>
      <c r="X32" s="22">
        <f t="shared" si="2"/>
        <v>13</v>
      </c>
      <c r="Y32" s="22">
        <v>15</v>
      </c>
    </row>
    <row r="33" spans="1:25" s="22" customFormat="1">
      <c r="A33" s="38"/>
      <c r="B33" s="163">
        <v>1</v>
      </c>
      <c r="C33" s="163" t="s">
        <v>1615</v>
      </c>
      <c r="D33" s="163" t="s">
        <v>560</v>
      </c>
      <c r="E33" s="163"/>
      <c r="F33" s="160" t="s">
        <v>1952</v>
      </c>
      <c r="G33" s="163" t="s">
        <v>1609</v>
      </c>
      <c r="H33" s="163"/>
      <c r="I33" s="160" t="s">
        <v>1952</v>
      </c>
      <c r="J33" s="15" t="s">
        <v>1113</v>
      </c>
      <c r="K33" s="93"/>
      <c r="L33" s="122"/>
      <c r="M33" s="122">
        <f t="shared" si="23"/>
        <v>7</v>
      </c>
      <c r="N33" s="122">
        <v>8</v>
      </c>
      <c r="O33" s="93"/>
      <c r="P33" s="93"/>
      <c r="Q33" s="93"/>
      <c r="R33" s="93"/>
      <c r="S33" s="122">
        <f>Y33*B33</f>
        <v>15</v>
      </c>
      <c r="W33" s="22">
        <v>5</v>
      </c>
      <c r="X33" s="22">
        <f t="shared" si="2"/>
        <v>13</v>
      </c>
      <c r="Y33" s="22">
        <v>15</v>
      </c>
    </row>
    <row r="34" spans="1:25">
      <c r="B34" s="160">
        <v>5</v>
      </c>
      <c r="C34" s="160" t="s">
        <v>1335</v>
      </c>
      <c r="D34" s="160" t="s">
        <v>557</v>
      </c>
      <c r="E34" s="160"/>
      <c r="F34" s="160" t="s">
        <v>1947</v>
      </c>
      <c r="G34" s="160" t="s">
        <v>558</v>
      </c>
      <c r="H34" s="160"/>
      <c r="I34" s="160" t="s">
        <v>1947</v>
      </c>
      <c r="J34" s="15" t="s">
        <v>1595</v>
      </c>
      <c r="L34" s="21"/>
      <c r="M34" s="21"/>
      <c r="N34" s="21">
        <f>S34</f>
        <v>10</v>
      </c>
      <c r="S34" s="21">
        <f t="shared" si="1"/>
        <v>10</v>
      </c>
      <c r="Y34" s="20">
        <v>2</v>
      </c>
    </row>
    <row r="35" spans="1:25">
      <c r="B35" s="160">
        <v>5</v>
      </c>
      <c r="C35" s="160" t="s">
        <v>2138</v>
      </c>
      <c r="D35" s="160" t="s">
        <v>559</v>
      </c>
      <c r="E35" s="160"/>
      <c r="F35" s="160" t="s">
        <v>1952</v>
      </c>
      <c r="G35" s="160" t="s">
        <v>560</v>
      </c>
      <c r="H35" s="160"/>
      <c r="I35" s="160" t="s">
        <v>1952</v>
      </c>
      <c r="J35" s="15" t="s">
        <v>1595</v>
      </c>
      <c r="L35" s="21"/>
      <c r="M35" s="21"/>
      <c r="N35" s="21">
        <f t="shared" ref="N35:N45" si="24">S35</f>
        <v>10</v>
      </c>
      <c r="S35" s="21">
        <f t="shared" si="1"/>
        <v>10</v>
      </c>
      <c r="Y35" s="20">
        <v>2</v>
      </c>
    </row>
    <row r="36" spans="1:25">
      <c r="B36" s="160">
        <v>1</v>
      </c>
      <c r="C36" s="160" t="s">
        <v>1612</v>
      </c>
      <c r="D36" s="160" t="s">
        <v>561</v>
      </c>
      <c r="E36" s="160"/>
      <c r="F36" s="160" t="s">
        <v>1947</v>
      </c>
      <c r="G36" s="160" t="s">
        <v>1613</v>
      </c>
      <c r="H36" s="160"/>
      <c r="I36" s="160" t="s">
        <v>1947</v>
      </c>
      <c r="J36" s="2" t="s">
        <v>20</v>
      </c>
      <c r="L36" s="21"/>
      <c r="M36" s="21"/>
      <c r="N36" s="21">
        <f t="shared" si="24"/>
        <v>2</v>
      </c>
      <c r="S36" s="21">
        <f t="shared" si="1"/>
        <v>2</v>
      </c>
      <c r="Y36" s="20">
        <v>2</v>
      </c>
    </row>
    <row r="37" spans="1:25">
      <c r="B37" s="160">
        <v>1</v>
      </c>
      <c r="C37" s="160" t="s">
        <v>562</v>
      </c>
      <c r="D37" s="160" t="s">
        <v>563</v>
      </c>
      <c r="E37" s="160"/>
      <c r="F37" s="160" t="s">
        <v>1952</v>
      </c>
      <c r="G37" s="160" t="s">
        <v>564</v>
      </c>
      <c r="H37" s="160"/>
      <c r="I37" s="160" t="s">
        <v>1952</v>
      </c>
      <c r="J37" s="2" t="s">
        <v>20</v>
      </c>
      <c r="L37" s="21"/>
      <c r="M37" s="21"/>
      <c r="N37" s="21">
        <f t="shared" si="24"/>
        <v>2</v>
      </c>
      <c r="S37" s="21">
        <f t="shared" si="1"/>
        <v>2</v>
      </c>
      <c r="Y37" s="20">
        <v>2</v>
      </c>
    </row>
    <row r="38" spans="1:25">
      <c r="B38" s="160">
        <v>1</v>
      </c>
      <c r="C38" s="160" t="s">
        <v>429</v>
      </c>
      <c r="D38" s="160" t="s">
        <v>565</v>
      </c>
      <c r="E38" s="160"/>
      <c r="F38" s="160" t="s">
        <v>1947</v>
      </c>
      <c r="G38" s="160" t="s">
        <v>566</v>
      </c>
      <c r="H38" s="160"/>
      <c r="I38" s="160" t="s">
        <v>1947</v>
      </c>
      <c r="J38" s="2" t="s">
        <v>20</v>
      </c>
      <c r="L38" s="21"/>
      <c r="M38" s="21"/>
      <c r="N38" s="21">
        <f t="shared" si="24"/>
        <v>2</v>
      </c>
      <c r="S38" s="21">
        <f t="shared" si="1"/>
        <v>2</v>
      </c>
      <c r="Y38" s="20">
        <v>2</v>
      </c>
    </row>
    <row r="39" spans="1:25">
      <c r="B39" s="160">
        <v>1</v>
      </c>
      <c r="C39" s="160" t="s">
        <v>432</v>
      </c>
      <c r="D39" s="160" t="s">
        <v>567</v>
      </c>
      <c r="E39" s="160"/>
      <c r="F39" s="160" t="s">
        <v>1952</v>
      </c>
      <c r="G39" s="160" t="s">
        <v>568</v>
      </c>
      <c r="H39" s="160"/>
      <c r="I39" s="160" t="s">
        <v>1952</v>
      </c>
      <c r="J39" s="2" t="s">
        <v>20</v>
      </c>
      <c r="L39" s="21"/>
      <c r="M39" s="21"/>
      <c r="N39" s="21">
        <f t="shared" si="24"/>
        <v>2</v>
      </c>
      <c r="S39" s="21">
        <f t="shared" si="1"/>
        <v>2</v>
      </c>
      <c r="Y39" s="20">
        <v>2</v>
      </c>
    </row>
    <row r="40" spans="1:25">
      <c r="B40" s="160">
        <v>2</v>
      </c>
      <c r="C40" s="160" t="s">
        <v>1336</v>
      </c>
      <c r="D40" s="160" t="s">
        <v>1613</v>
      </c>
      <c r="E40" s="160"/>
      <c r="F40" s="160" t="s">
        <v>1947</v>
      </c>
      <c r="G40" s="160" t="s">
        <v>529</v>
      </c>
      <c r="H40" s="160"/>
      <c r="I40" s="160" t="s">
        <v>1947</v>
      </c>
      <c r="J40" s="2" t="s">
        <v>20</v>
      </c>
      <c r="L40" s="21"/>
      <c r="M40" s="21"/>
      <c r="N40" s="21">
        <f t="shared" si="24"/>
        <v>4</v>
      </c>
      <c r="S40" s="21">
        <f t="shared" si="1"/>
        <v>4</v>
      </c>
      <c r="Y40" s="20">
        <v>2</v>
      </c>
    </row>
    <row r="41" spans="1:25">
      <c r="B41" s="160">
        <v>3</v>
      </c>
      <c r="C41" s="160" t="s">
        <v>1611</v>
      </c>
      <c r="D41" s="160" t="s">
        <v>1613</v>
      </c>
      <c r="E41" s="160"/>
      <c r="F41" s="160" t="s">
        <v>1947</v>
      </c>
      <c r="G41" s="160" t="s">
        <v>534</v>
      </c>
      <c r="H41" s="160"/>
      <c r="I41" s="160" t="s">
        <v>1947</v>
      </c>
      <c r="J41" s="2" t="s">
        <v>20</v>
      </c>
      <c r="L41" s="21"/>
      <c r="M41" s="21"/>
      <c r="N41" s="21">
        <f t="shared" si="24"/>
        <v>6</v>
      </c>
      <c r="S41" s="21">
        <f t="shared" si="1"/>
        <v>6</v>
      </c>
      <c r="Y41" s="20">
        <v>2</v>
      </c>
    </row>
    <row r="42" spans="1:25">
      <c r="B42" s="160">
        <v>2</v>
      </c>
      <c r="C42" s="160" t="s">
        <v>1337</v>
      </c>
      <c r="D42" s="160" t="s">
        <v>1613</v>
      </c>
      <c r="E42" s="160"/>
      <c r="F42" s="160" t="s">
        <v>1947</v>
      </c>
      <c r="G42" s="160" t="s">
        <v>541</v>
      </c>
      <c r="H42" s="160"/>
      <c r="I42" s="160" t="s">
        <v>1947</v>
      </c>
      <c r="J42" s="2" t="s">
        <v>20</v>
      </c>
      <c r="L42" s="21"/>
      <c r="M42" s="21"/>
      <c r="N42" s="21">
        <f t="shared" si="24"/>
        <v>6</v>
      </c>
      <c r="S42" s="21">
        <f t="shared" si="1"/>
        <v>6</v>
      </c>
      <c r="Y42" s="20">
        <v>3</v>
      </c>
    </row>
    <row r="43" spans="1:25">
      <c r="B43" s="160">
        <v>2</v>
      </c>
      <c r="C43" s="160" t="s">
        <v>1338</v>
      </c>
      <c r="D43" s="160" t="s">
        <v>564</v>
      </c>
      <c r="E43" s="160"/>
      <c r="F43" s="160" t="s">
        <v>1952</v>
      </c>
      <c r="G43" s="160" t="s">
        <v>545</v>
      </c>
      <c r="H43" s="160"/>
      <c r="I43" s="160" t="s">
        <v>1952</v>
      </c>
      <c r="J43" s="2" t="s">
        <v>20</v>
      </c>
      <c r="L43" s="21"/>
      <c r="M43" s="21"/>
      <c r="N43" s="21">
        <f t="shared" si="24"/>
        <v>4</v>
      </c>
      <c r="S43" s="21">
        <f t="shared" si="1"/>
        <v>4</v>
      </c>
      <c r="Y43" s="20">
        <v>2</v>
      </c>
    </row>
    <row r="44" spans="1:25">
      <c r="B44" s="160" t="s">
        <v>1967</v>
      </c>
      <c r="C44" s="160" t="s">
        <v>2139</v>
      </c>
      <c r="D44" s="160" t="s">
        <v>564</v>
      </c>
      <c r="E44" s="160"/>
      <c r="F44" s="160" t="s">
        <v>1952</v>
      </c>
      <c r="G44" s="160" t="s">
        <v>550</v>
      </c>
      <c r="H44" s="160"/>
      <c r="I44" s="160" t="s">
        <v>1952</v>
      </c>
      <c r="J44" s="2" t="s">
        <v>20</v>
      </c>
      <c r="L44" s="21"/>
      <c r="M44" s="21"/>
      <c r="N44" s="21">
        <f t="shared" si="24"/>
        <v>4</v>
      </c>
      <c r="S44" s="21">
        <f t="shared" si="1"/>
        <v>4</v>
      </c>
      <c r="Y44" s="20">
        <v>2</v>
      </c>
    </row>
    <row r="45" spans="1:25">
      <c r="B45" s="160">
        <v>2</v>
      </c>
      <c r="C45" s="160" t="s">
        <v>1610</v>
      </c>
      <c r="D45" s="160" t="s">
        <v>564</v>
      </c>
      <c r="E45" s="160"/>
      <c r="F45" s="160" t="s">
        <v>1952</v>
      </c>
      <c r="G45" s="160" t="s">
        <v>553</v>
      </c>
      <c r="H45" s="160"/>
      <c r="I45" s="160" t="s">
        <v>1952</v>
      </c>
      <c r="J45" s="2" t="s">
        <v>20</v>
      </c>
      <c r="L45" s="21"/>
      <c r="M45" s="21"/>
      <c r="N45" s="21">
        <f t="shared" si="24"/>
        <v>6</v>
      </c>
      <c r="S45" s="21">
        <f t="shared" si="1"/>
        <v>6</v>
      </c>
      <c r="Y45" s="20">
        <v>3</v>
      </c>
    </row>
    <row r="46" spans="1:25">
      <c r="J46" s="18" t="s">
        <v>1113</v>
      </c>
      <c r="K46" s="3">
        <f t="shared" ref="K46:S46" si="25">SUMIF($J$6:$J$45,$J$46,K6:K45)</f>
        <v>112</v>
      </c>
      <c r="L46" s="3">
        <f t="shared" si="25"/>
        <v>244</v>
      </c>
      <c r="M46" s="3">
        <f t="shared" si="25"/>
        <v>793</v>
      </c>
      <c r="N46" s="3">
        <f t="shared" si="25"/>
        <v>296</v>
      </c>
      <c r="O46" s="3">
        <f t="shared" si="25"/>
        <v>0</v>
      </c>
      <c r="P46" s="3">
        <f t="shared" si="25"/>
        <v>0</v>
      </c>
      <c r="Q46" s="3">
        <f t="shared" si="25"/>
        <v>0</v>
      </c>
      <c r="R46" s="3">
        <f t="shared" si="25"/>
        <v>0</v>
      </c>
      <c r="S46" s="3">
        <f t="shared" si="25"/>
        <v>1445</v>
      </c>
      <c r="T46" s="39"/>
      <c r="W46" s="19"/>
      <c r="X46" s="19"/>
    </row>
    <row r="47" spans="1:25">
      <c r="J47" s="18" t="s">
        <v>20</v>
      </c>
      <c r="K47" s="3">
        <f t="shared" ref="K47:S47" si="26">SUMIF($J$6:$J$45,$J$47,K6:K45)</f>
        <v>40</v>
      </c>
      <c r="L47" s="3">
        <f t="shared" si="26"/>
        <v>94</v>
      </c>
      <c r="M47" s="3">
        <f t="shared" si="26"/>
        <v>274</v>
      </c>
      <c r="N47" s="3">
        <f t="shared" si="26"/>
        <v>142</v>
      </c>
      <c r="O47" s="3">
        <f t="shared" si="26"/>
        <v>0</v>
      </c>
      <c r="P47" s="3">
        <f t="shared" si="26"/>
        <v>0</v>
      </c>
      <c r="Q47" s="3">
        <f t="shared" si="26"/>
        <v>0</v>
      </c>
      <c r="R47" s="3">
        <f t="shared" si="26"/>
        <v>0</v>
      </c>
      <c r="S47" s="3">
        <f t="shared" si="26"/>
        <v>550</v>
      </c>
      <c r="T47" s="39"/>
      <c r="W47" s="19"/>
      <c r="X47" s="19"/>
    </row>
    <row r="48" spans="1:25">
      <c r="J48" s="123" t="s">
        <v>1595</v>
      </c>
      <c r="K48" s="3">
        <f t="shared" ref="K48:S48" si="27">SUMIF($J$6:$J$45,$J$48,K6:K45)</f>
        <v>0</v>
      </c>
      <c r="L48" s="3">
        <f t="shared" si="27"/>
        <v>0</v>
      </c>
      <c r="M48" s="3">
        <f t="shared" si="27"/>
        <v>0</v>
      </c>
      <c r="N48" s="3">
        <f t="shared" si="27"/>
        <v>20</v>
      </c>
      <c r="O48" s="3">
        <f t="shared" si="27"/>
        <v>0</v>
      </c>
      <c r="P48" s="3">
        <f t="shared" si="27"/>
        <v>0</v>
      </c>
      <c r="Q48" s="3">
        <f t="shared" si="27"/>
        <v>0</v>
      </c>
      <c r="R48" s="3">
        <f t="shared" si="27"/>
        <v>0</v>
      </c>
      <c r="S48" s="3">
        <f t="shared" si="27"/>
        <v>20</v>
      </c>
      <c r="T48" s="39"/>
    </row>
    <row r="49" spans="1:25">
      <c r="J49" s="55"/>
      <c r="K49" s="38"/>
      <c r="L49" s="38"/>
      <c r="M49" s="38"/>
      <c r="N49" s="38"/>
      <c r="O49" s="38"/>
      <c r="P49" s="38"/>
      <c r="Q49" s="38"/>
      <c r="R49" s="38"/>
      <c r="S49" s="38"/>
    </row>
    <row r="50" spans="1:25">
      <c r="J50" s="55"/>
      <c r="K50" s="38"/>
      <c r="L50" s="38"/>
      <c r="M50" s="38"/>
      <c r="N50" s="38"/>
      <c r="O50" s="38"/>
      <c r="P50" s="38"/>
      <c r="Q50" s="38"/>
      <c r="R50" s="38"/>
      <c r="S50" s="38"/>
    </row>
    <row r="51" spans="1:25">
      <c r="J51" s="55"/>
      <c r="K51" s="38"/>
      <c r="L51" s="38"/>
      <c r="M51" s="38"/>
      <c r="N51" s="38"/>
      <c r="O51" s="38"/>
      <c r="P51" s="38"/>
      <c r="Q51" s="38"/>
      <c r="R51" s="38"/>
      <c r="S51" s="38"/>
    </row>
    <row r="52" spans="1:25">
      <c r="J52" s="55"/>
      <c r="K52" s="38"/>
      <c r="L52" s="38"/>
      <c r="M52" s="38"/>
      <c r="N52" s="38"/>
      <c r="O52" s="38"/>
      <c r="P52" s="38"/>
      <c r="Q52" s="38"/>
      <c r="R52" s="38"/>
      <c r="S52" s="38"/>
    </row>
    <row r="53" spans="1:25">
      <c r="J53" s="55"/>
      <c r="K53" s="38"/>
      <c r="L53" s="38"/>
      <c r="M53" s="38"/>
      <c r="N53" s="38"/>
      <c r="O53" s="38"/>
      <c r="P53" s="38"/>
      <c r="Q53" s="38"/>
      <c r="R53" s="38"/>
      <c r="S53" s="38"/>
    </row>
    <row r="54" spans="1:25">
      <c r="J54" s="55"/>
      <c r="K54" s="38"/>
      <c r="L54" s="38"/>
      <c r="M54" s="38"/>
      <c r="N54" s="38"/>
      <c r="O54" s="38"/>
      <c r="P54" s="38"/>
      <c r="Q54" s="38"/>
      <c r="R54" s="38"/>
      <c r="S54" s="38"/>
    </row>
    <row r="55" spans="1:25">
      <c r="J55" s="38"/>
      <c r="K55" s="38"/>
      <c r="L55" s="38"/>
      <c r="M55" s="38"/>
      <c r="N55" s="38"/>
      <c r="O55" s="38"/>
      <c r="P55" s="38"/>
      <c r="Q55" s="38"/>
      <c r="R55" s="38"/>
      <c r="S55" s="38"/>
    </row>
    <row r="57" spans="1:25">
      <c r="B57">
        <f>SUM(B6:B46)</f>
        <v>75</v>
      </c>
    </row>
    <row r="59" spans="1:25">
      <c r="A59" t="s">
        <v>1109</v>
      </c>
      <c r="B59">
        <f>B57*2+SUM(B6:B31)</f>
        <v>198</v>
      </c>
    </row>
    <row r="60" spans="1:25">
      <c r="A60" t="s">
        <v>1110</v>
      </c>
      <c r="B60">
        <f>(SUM(B6,B8,B10,B12,B14,B16,B18,B20,B22,B24,B26,B28,B30,B32:B35))*2</f>
        <v>94</v>
      </c>
    </row>
    <row r="61" spans="1:25" ht="45">
      <c r="A61" s="132" t="s">
        <v>1794</v>
      </c>
      <c r="B61">
        <f>(SUM(B6,B8,B10,B12,B14,B16,B18,B20,B22,B24,B26,B28,B30,B32,B34,B38:B39)*4)+(SUM(B7,B9,B11,B13,B15,B17,B19,B21,B23,B25,B27,B29,B31,B33,B35))+(SUM(B36:B37))+(SUM(B40:B45)*2)</f>
        <v>215</v>
      </c>
    </row>
    <row r="62" spans="1:25" ht="90">
      <c r="A62" s="132" t="s">
        <v>2125</v>
      </c>
      <c r="B62" s="184" t="e">
        <f>(SUM(#REF!))*2</f>
        <v>#REF!</v>
      </c>
      <c r="G62" s="64"/>
      <c r="Y62"/>
    </row>
  </sheetData>
  <mergeCells count="19">
    <mergeCell ref="G1:I2"/>
    <mergeCell ref="J1:J4"/>
    <mergeCell ref="K1:R2"/>
    <mergeCell ref="S1:S4"/>
    <mergeCell ref="D3:D4"/>
    <mergeCell ref="E3:E4"/>
    <mergeCell ref="F3:F4"/>
    <mergeCell ref="G3:G4"/>
    <mergeCell ref="H3:H4"/>
    <mergeCell ref="P3:P4"/>
    <mergeCell ref="Q3:Q4"/>
    <mergeCell ref="R3:R4"/>
    <mergeCell ref="I3:I4"/>
    <mergeCell ref="K3:K4"/>
    <mergeCell ref="L3:L4"/>
    <mergeCell ref="M3:M4"/>
    <mergeCell ref="N3:N4"/>
    <mergeCell ref="O3:O4"/>
    <mergeCell ref="D1:F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Y56"/>
  <sheetViews>
    <sheetView zoomScale="60" zoomScaleNormal="60" workbookViewId="0">
      <selection activeCell="A43" sqref="A43:XFD43"/>
    </sheetView>
  </sheetViews>
  <sheetFormatPr defaultRowHeight="15"/>
  <cols>
    <col min="1" max="1" width="20.140625" customWidth="1"/>
    <col min="3" max="3" width="18.28515625" bestFit="1" customWidth="1"/>
    <col min="4" max="4" width="20.85546875" bestFit="1" customWidth="1"/>
    <col min="5" max="5" width="5.5703125" bestFit="1" customWidth="1"/>
    <col min="6" max="6" width="11.5703125" bestFit="1" customWidth="1"/>
    <col min="7" max="7" width="26.85546875" customWidth="1"/>
    <col min="8" max="8" width="5.5703125" bestFit="1" customWidth="1"/>
    <col min="9" max="9" width="11.5703125" bestFit="1" customWidth="1"/>
    <col min="10" max="10" width="30.140625" customWidth="1"/>
    <col min="11" max="11" width="21.140625" bestFit="1" customWidth="1"/>
    <col min="12" max="12" width="12.85546875" bestFit="1" customWidth="1"/>
    <col min="13" max="13" width="22" bestFit="1" customWidth="1"/>
    <col min="14" max="14" width="15.42578125" bestFit="1" customWidth="1"/>
    <col min="15" max="18" width="2.28515625" bestFit="1" customWidth="1"/>
    <col min="19" max="19" width="23.5703125" bestFit="1" customWidth="1"/>
    <col min="20" max="20" width="5.28515625" bestFit="1" customWidth="1"/>
    <col min="23" max="23" width="16.28515625" customWidth="1"/>
    <col min="24" max="24" width="12.5703125" customWidth="1"/>
    <col min="25" max="25" width="14.7109375" style="20" customWidth="1"/>
  </cols>
  <sheetData>
    <row r="1" spans="1:25" ht="15.75" thickTop="1">
      <c r="C1" s="30" t="s">
        <v>1</v>
      </c>
      <c r="D1" s="325" t="s">
        <v>2</v>
      </c>
      <c r="E1" s="326"/>
      <c r="F1" s="327"/>
      <c r="G1" s="325" t="s">
        <v>3</v>
      </c>
      <c r="H1" s="326"/>
      <c r="I1" s="327"/>
      <c r="J1" s="331" t="s">
        <v>4</v>
      </c>
      <c r="K1" s="325" t="s">
        <v>154</v>
      </c>
      <c r="L1" s="326"/>
      <c r="M1" s="326"/>
      <c r="N1" s="326"/>
      <c r="O1" s="326"/>
      <c r="P1" s="326"/>
      <c r="Q1" s="326"/>
      <c r="R1" s="327"/>
      <c r="S1" s="325" t="s">
        <v>0</v>
      </c>
      <c r="W1" s="29"/>
      <c r="X1" s="29"/>
    </row>
    <row r="2" spans="1:25" ht="15.75" thickBot="1">
      <c r="C2" s="8" t="s">
        <v>5</v>
      </c>
      <c r="D2" s="328"/>
      <c r="E2" s="329"/>
      <c r="F2" s="330"/>
      <c r="G2" s="328"/>
      <c r="H2" s="329"/>
      <c r="I2" s="330"/>
      <c r="J2" s="332"/>
      <c r="K2" s="328"/>
      <c r="L2" s="329"/>
      <c r="M2" s="329"/>
      <c r="N2" s="329"/>
      <c r="O2" s="329"/>
      <c r="P2" s="329"/>
      <c r="Q2" s="329"/>
      <c r="R2" s="330"/>
      <c r="S2" s="333"/>
      <c r="W2" s="32"/>
      <c r="X2" s="32"/>
    </row>
    <row r="3" spans="1:25" ht="15.75" thickTop="1">
      <c r="C3" s="8" t="s">
        <v>7</v>
      </c>
      <c r="D3" s="331" t="s">
        <v>8</v>
      </c>
      <c r="E3" s="331" t="s">
        <v>9</v>
      </c>
      <c r="F3" s="331" t="s">
        <v>10</v>
      </c>
      <c r="G3" s="331" t="s">
        <v>8</v>
      </c>
      <c r="H3" s="331" t="s">
        <v>9</v>
      </c>
      <c r="I3" s="331" t="s">
        <v>10</v>
      </c>
      <c r="J3" s="332"/>
      <c r="K3" s="331" t="s">
        <v>1085</v>
      </c>
      <c r="L3" s="331" t="s">
        <v>11</v>
      </c>
      <c r="M3" s="331" t="s">
        <v>155</v>
      </c>
      <c r="N3" s="331" t="s">
        <v>12</v>
      </c>
      <c r="O3" s="331" t="s">
        <v>13</v>
      </c>
      <c r="P3" s="331" t="s">
        <v>13</v>
      </c>
      <c r="Q3" s="331" t="s">
        <v>13</v>
      </c>
      <c r="R3" s="331" t="s">
        <v>13</v>
      </c>
      <c r="S3" s="333"/>
      <c r="W3" s="28"/>
      <c r="X3" s="28"/>
    </row>
    <row r="4" spans="1:25">
      <c r="C4" s="35"/>
      <c r="D4" s="332"/>
      <c r="E4" s="332"/>
      <c r="F4" s="332"/>
      <c r="G4" s="332"/>
      <c r="H4" s="332"/>
      <c r="I4" s="332"/>
      <c r="J4" s="332"/>
      <c r="K4" s="332"/>
      <c r="L4" s="332"/>
      <c r="M4" s="332"/>
      <c r="N4" s="332"/>
      <c r="O4" s="332"/>
      <c r="P4" s="332"/>
      <c r="Q4" s="332"/>
      <c r="R4" s="332"/>
      <c r="S4" s="333"/>
      <c r="W4" s="28" t="s">
        <v>15</v>
      </c>
      <c r="X4" s="28" t="s">
        <v>16</v>
      </c>
      <c r="Y4" s="20" t="s">
        <v>149</v>
      </c>
    </row>
    <row r="5" spans="1:25">
      <c r="C5" s="142"/>
      <c r="D5" s="142"/>
      <c r="E5" s="142"/>
      <c r="F5" s="142"/>
      <c r="G5" s="142"/>
      <c r="H5" s="142"/>
      <c r="I5" s="142"/>
      <c r="J5" s="36" t="s">
        <v>570</v>
      </c>
      <c r="K5" s="2"/>
      <c r="L5" s="2"/>
      <c r="M5" s="2"/>
      <c r="N5" s="2"/>
      <c r="O5" s="2"/>
      <c r="P5" s="2"/>
      <c r="Q5" s="2"/>
      <c r="R5" s="2"/>
      <c r="S5" s="2"/>
      <c r="U5" s="22"/>
      <c r="V5" s="22"/>
      <c r="W5" s="36"/>
      <c r="X5" s="36"/>
    </row>
    <row r="6" spans="1:25">
      <c r="A6" s="42" t="s">
        <v>153</v>
      </c>
      <c r="B6" s="161">
        <v>2</v>
      </c>
      <c r="C6" s="161" t="s">
        <v>1339</v>
      </c>
      <c r="D6" s="161" t="s">
        <v>571</v>
      </c>
      <c r="E6" s="161"/>
      <c r="F6" s="161" t="s">
        <v>1958</v>
      </c>
      <c r="G6" s="161" t="s">
        <v>574</v>
      </c>
      <c r="H6" s="161"/>
      <c r="I6" s="161" t="s">
        <v>1957</v>
      </c>
      <c r="J6" s="18" t="s">
        <v>1113</v>
      </c>
      <c r="L6" s="21">
        <f>L7*B8</f>
        <v>20</v>
      </c>
      <c r="M6" s="21">
        <f>S6-L6-N6-K6</f>
        <v>26</v>
      </c>
      <c r="N6" s="21">
        <f>N7*B8</f>
        <v>16</v>
      </c>
      <c r="O6" s="20"/>
      <c r="P6" s="20"/>
      <c r="Q6" s="20"/>
      <c r="R6" s="20"/>
      <c r="S6" s="21">
        <f>Y6*B6</f>
        <v>62</v>
      </c>
      <c r="W6">
        <v>16</v>
      </c>
      <c r="X6">
        <f>W6+8</f>
        <v>24</v>
      </c>
      <c r="Y6" s="20">
        <v>31</v>
      </c>
    </row>
    <row r="7" spans="1:25">
      <c r="A7" s="42"/>
      <c r="B7" s="161">
        <v>1</v>
      </c>
      <c r="C7" s="161" t="s">
        <v>573</v>
      </c>
      <c r="D7" s="161"/>
      <c r="E7" s="161"/>
      <c r="F7" s="161"/>
      <c r="G7" s="161"/>
      <c r="H7" s="161"/>
      <c r="I7" s="161"/>
      <c r="J7" s="18" t="s">
        <v>20</v>
      </c>
      <c r="L7" s="21">
        <v>10</v>
      </c>
      <c r="M7" s="21">
        <f t="shared" ref="M7:M25" si="0">S7-L7-N7-K7</f>
        <v>13</v>
      </c>
      <c r="N7" s="21">
        <v>8</v>
      </c>
      <c r="O7" s="20"/>
      <c r="P7" s="20"/>
      <c r="Q7" s="20"/>
      <c r="R7" s="20"/>
      <c r="S7" s="21">
        <f>Y7*B7</f>
        <v>31</v>
      </c>
      <c r="W7">
        <v>16</v>
      </c>
      <c r="X7">
        <f>W7+8</f>
        <v>24</v>
      </c>
      <c r="Y7" s="20">
        <v>31</v>
      </c>
    </row>
    <row r="8" spans="1:25">
      <c r="A8" s="42" t="s">
        <v>153</v>
      </c>
      <c r="B8" s="161">
        <v>2</v>
      </c>
      <c r="C8" s="161" t="s">
        <v>1340</v>
      </c>
      <c r="D8" s="161" t="s">
        <v>571</v>
      </c>
      <c r="E8" s="161"/>
      <c r="F8" s="161" t="s">
        <v>1958</v>
      </c>
      <c r="G8" s="161" t="s">
        <v>572</v>
      </c>
      <c r="H8" s="161"/>
      <c r="I8" s="161" t="s">
        <v>1958</v>
      </c>
      <c r="J8" s="18" t="s">
        <v>1113</v>
      </c>
      <c r="K8" s="21">
        <f>K9*B8</f>
        <v>8</v>
      </c>
      <c r="L8" s="21">
        <f>L9*B6</f>
        <v>8</v>
      </c>
      <c r="M8" s="21">
        <f t="shared" si="0"/>
        <v>0</v>
      </c>
      <c r="N8" s="21">
        <f>N9*B6</f>
        <v>16</v>
      </c>
      <c r="O8" s="20"/>
      <c r="P8" s="20"/>
      <c r="Q8" s="20"/>
      <c r="R8" s="20"/>
      <c r="S8" s="21">
        <f>Y8*B8</f>
        <v>32</v>
      </c>
      <c r="U8" s="22"/>
      <c r="V8" s="22"/>
      <c r="W8">
        <v>4</v>
      </c>
      <c r="X8">
        <f>W8+8</f>
        <v>12</v>
      </c>
      <c r="Y8" s="20">
        <v>16</v>
      </c>
    </row>
    <row r="9" spans="1:25">
      <c r="A9" s="42"/>
      <c r="B9" s="161">
        <v>1</v>
      </c>
      <c r="C9" s="161" t="s">
        <v>575</v>
      </c>
      <c r="D9" s="161"/>
      <c r="E9" s="161"/>
      <c r="F9" s="161"/>
      <c r="G9" s="161"/>
      <c r="H9" s="161"/>
      <c r="I9" s="161"/>
      <c r="J9" s="18" t="s">
        <v>20</v>
      </c>
      <c r="K9">
        <v>4</v>
      </c>
      <c r="L9" s="21">
        <v>4</v>
      </c>
      <c r="M9" s="21">
        <f t="shared" si="0"/>
        <v>0</v>
      </c>
      <c r="N9" s="21">
        <v>8</v>
      </c>
      <c r="O9" s="20"/>
      <c r="P9" s="20"/>
      <c r="Q9" s="20"/>
      <c r="R9" s="20"/>
      <c r="S9" s="21">
        <f>Y9*B9</f>
        <v>16</v>
      </c>
      <c r="W9">
        <v>4</v>
      </c>
      <c r="X9">
        <f>W9+8</f>
        <v>12</v>
      </c>
      <c r="Y9" s="20">
        <v>16</v>
      </c>
    </row>
    <row r="10" spans="1:25">
      <c r="B10" s="160">
        <v>3</v>
      </c>
      <c r="C10" s="160" t="s">
        <v>1341</v>
      </c>
      <c r="D10" s="160" t="s">
        <v>571</v>
      </c>
      <c r="E10" s="160"/>
      <c r="F10" s="161" t="s">
        <v>1958</v>
      </c>
      <c r="G10" s="160" t="s">
        <v>576</v>
      </c>
      <c r="H10" s="160"/>
      <c r="I10" s="160" t="s">
        <v>1959</v>
      </c>
      <c r="J10" s="2" t="s">
        <v>1113</v>
      </c>
      <c r="L10" s="21">
        <f t="shared" ref="L10" si="1">L11*B10</f>
        <v>21</v>
      </c>
      <c r="M10" s="21">
        <f t="shared" si="0"/>
        <v>57</v>
      </c>
      <c r="N10" s="21">
        <f t="shared" ref="N10" si="2">N11*B10</f>
        <v>24</v>
      </c>
      <c r="O10" s="20"/>
      <c r="P10" s="20"/>
      <c r="Q10" s="20"/>
      <c r="R10" s="20"/>
      <c r="S10" s="21">
        <f t="shared" ref="S10:S17" si="3">Y10*B10</f>
        <v>102</v>
      </c>
      <c r="W10">
        <v>18</v>
      </c>
      <c r="X10">
        <f t="shared" ref="X10:X17" si="4">W10+8</f>
        <v>26</v>
      </c>
      <c r="Y10" s="20">
        <v>34</v>
      </c>
    </row>
    <row r="11" spans="1:25">
      <c r="B11" s="160">
        <v>1</v>
      </c>
      <c r="C11" s="160" t="s">
        <v>577</v>
      </c>
      <c r="D11" s="160"/>
      <c r="E11" s="160"/>
      <c r="F11" s="160"/>
      <c r="G11" s="160"/>
      <c r="H11" s="160"/>
      <c r="I11" s="160"/>
      <c r="J11" s="2" t="s">
        <v>20</v>
      </c>
      <c r="L11" s="21">
        <v>7</v>
      </c>
      <c r="M11" s="21">
        <f t="shared" si="0"/>
        <v>19</v>
      </c>
      <c r="N11" s="21">
        <v>8</v>
      </c>
      <c r="O11" s="20"/>
      <c r="P11" s="20"/>
      <c r="Q11" s="20"/>
      <c r="R11" s="20"/>
      <c r="S11" s="21">
        <f t="shared" si="3"/>
        <v>34</v>
      </c>
      <c r="W11">
        <v>18</v>
      </c>
      <c r="X11">
        <f t="shared" si="4"/>
        <v>26</v>
      </c>
      <c r="Y11" s="20">
        <v>34</v>
      </c>
    </row>
    <row r="12" spans="1:25">
      <c r="B12" s="160">
        <v>3</v>
      </c>
      <c r="C12" s="160" t="s">
        <v>1342</v>
      </c>
      <c r="D12" s="160" t="s">
        <v>578</v>
      </c>
      <c r="E12" s="160"/>
      <c r="F12" s="161" t="s">
        <v>1958</v>
      </c>
      <c r="G12" s="160" t="s">
        <v>579</v>
      </c>
      <c r="H12" s="160"/>
      <c r="I12" s="160" t="s">
        <v>1961</v>
      </c>
      <c r="J12" s="2" t="s">
        <v>1113</v>
      </c>
      <c r="L12" s="21">
        <f t="shared" ref="L12" si="5">L13*B12</f>
        <v>21</v>
      </c>
      <c r="M12" s="21">
        <f t="shared" si="0"/>
        <v>51</v>
      </c>
      <c r="N12" s="21">
        <f t="shared" ref="N12" si="6">N13*B12</f>
        <v>24</v>
      </c>
      <c r="O12" s="20"/>
      <c r="P12" s="20"/>
      <c r="Q12" s="20"/>
      <c r="R12" s="20"/>
      <c r="S12" s="21">
        <f t="shared" si="3"/>
        <v>96</v>
      </c>
      <c r="W12">
        <v>16</v>
      </c>
      <c r="X12">
        <f t="shared" si="4"/>
        <v>24</v>
      </c>
      <c r="Y12" s="20">
        <v>32</v>
      </c>
    </row>
    <row r="13" spans="1:25">
      <c r="B13" s="160">
        <v>1</v>
      </c>
      <c r="C13" s="160" t="s">
        <v>580</v>
      </c>
      <c r="D13" s="160"/>
      <c r="E13" s="160"/>
      <c r="F13" s="160"/>
      <c r="G13" s="160"/>
      <c r="H13" s="160"/>
      <c r="I13" s="160"/>
      <c r="J13" s="2" t="s">
        <v>20</v>
      </c>
      <c r="L13" s="21">
        <v>7</v>
      </c>
      <c r="M13" s="21">
        <f t="shared" si="0"/>
        <v>17</v>
      </c>
      <c r="N13" s="21">
        <v>8</v>
      </c>
      <c r="O13" s="20"/>
      <c r="P13" s="20"/>
      <c r="Q13" s="20"/>
      <c r="R13" s="20"/>
      <c r="S13" s="21">
        <f t="shared" si="3"/>
        <v>32</v>
      </c>
      <c r="W13">
        <v>16</v>
      </c>
      <c r="X13">
        <f t="shared" si="4"/>
        <v>24</v>
      </c>
      <c r="Y13" s="20">
        <v>32</v>
      </c>
    </row>
    <row r="14" spans="1:25">
      <c r="B14" s="160">
        <v>3</v>
      </c>
      <c r="C14" s="160" t="s">
        <v>1343</v>
      </c>
      <c r="D14" s="160" t="s">
        <v>578</v>
      </c>
      <c r="E14" s="160"/>
      <c r="F14" s="161" t="s">
        <v>1958</v>
      </c>
      <c r="G14" s="160" t="s">
        <v>581</v>
      </c>
      <c r="H14" s="160"/>
      <c r="I14" s="160" t="s">
        <v>1960</v>
      </c>
      <c r="J14" s="2" t="s">
        <v>1113</v>
      </c>
      <c r="K14" s="21">
        <f>K15*B14</f>
        <v>12</v>
      </c>
      <c r="L14" s="21">
        <f t="shared" ref="L14" si="7">L15*B14</f>
        <v>9</v>
      </c>
      <c r="M14" s="21">
        <f t="shared" si="0"/>
        <v>63</v>
      </c>
      <c r="N14" s="21">
        <f t="shared" ref="N14" si="8">N15*B14</f>
        <v>24</v>
      </c>
      <c r="O14" s="20"/>
      <c r="P14" s="20"/>
      <c r="Q14" s="20"/>
      <c r="R14" s="20"/>
      <c r="S14" s="21">
        <f t="shared" si="3"/>
        <v>108</v>
      </c>
      <c r="W14">
        <v>20</v>
      </c>
      <c r="X14">
        <f t="shared" si="4"/>
        <v>28</v>
      </c>
      <c r="Y14" s="20">
        <v>36</v>
      </c>
    </row>
    <row r="15" spans="1:25">
      <c r="B15" s="160">
        <v>1</v>
      </c>
      <c r="C15" s="160" t="s">
        <v>607</v>
      </c>
      <c r="D15" s="160"/>
      <c r="E15" s="160"/>
      <c r="F15" s="160"/>
      <c r="G15" s="160"/>
      <c r="H15" s="160"/>
      <c r="I15" s="160"/>
      <c r="J15" s="2" t="s">
        <v>20</v>
      </c>
      <c r="K15">
        <v>4</v>
      </c>
      <c r="L15" s="21">
        <v>3</v>
      </c>
      <c r="M15" s="21">
        <f t="shared" si="0"/>
        <v>21</v>
      </c>
      <c r="N15" s="21">
        <v>8</v>
      </c>
      <c r="O15" s="20"/>
      <c r="P15" s="20"/>
      <c r="Q15" s="20"/>
      <c r="R15" s="20"/>
      <c r="S15" s="21">
        <f t="shared" si="3"/>
        <v>36</v>
      </c>
      <c r="W15">
        <v>20</v>
      </c>
      <c r="X15">
        <f t="shared" si="4"/>
        <v>28</v>
      </c>
      <c r="Y15" s="20">
        <v>36</v>
      </c>
    </row>
    <row r="16" spans="1:25">
      <c r="B16" s="160">
        <v>3</v>
      </c>
      <c r="C16" s="160" t="s">
        <v>1344</v>
      </c>
      <c r="D16" s="160" t="s">
        <v>582</v>
      </c>
      <c r="E16" s="160"/>
      <c r="F16" s="160" t="s">
        <v>1964</v>
      </c>
      <c r="G16" s="160" t="s">
        <v>583</v>
      </c>
      <c r="H16" s="160"/>
      <c r="I16" s="160" t="s">
        <v>1962</v>
      </c>
      <c r="J16" s="2" t="s">
        <v>1113</v>
      </c>
      <c r="L16" s="21">
        <f t="shared" ref="L16" si="9">L17*B16</f>
        <v>21</v>
      </c>
      <c r="M16" s="21">
        <f t="shared" si="0"/>
        <v>126</v>
      </c>
      <c r="N16" s="21">
        <f t="shared" ref="N16" si="10">N17*B16</f>
        <v>24</v>
      </c>
      <c r="O16" s="20"/>
      <c r="P16" s="20"/>
      <c r="Q16" s="20"/>
      <c r="R16" s="20"/>
      <c r="S16" s="21">
        <f t="shared" si="3"/>
        <v>171</v>
      </c>
      <c r="W16">
        <v>36</v>
      </c>
      <c r="X16">
        <f t="shared" si="4"/>
        <v>44</v>
      </c>
      <c r="Y16" s="20">
        <v>57</v>
      </c>
    </row>
    <row r="17" spans="1:25">
      <c r="B17" s="160">
        <v>1</v>
      </c>
      <c r="C17" s="160" t="s">
        <v>584</v>
      </c>
      <c r="D17" s="160"/>
      <c r="E17" s="160"/>
      <c r="F17" s="160"/>
      <c r="G17" s="160"/>
      <c r="H17" s="160"/>
      <c r="I17" s="160"/>
      <c r="J17" s="2" t="s">
        <v>20</v>
      </c>
      <c r="L17" s="21">
        <v>7</v>
      </c>
      <c r="M17" s="21">
        <f t="shared" si="0"/>
        <v>42</v>
      </c>
      <c r="N17" s="21">
        <v>8</v>
      </c>
      <c r="O17" s="20"/>
      <c r="P17" s="20"/>
      <c r="Q17" s="20"/>
      <c r="R17" s="20"/>
      <c r="S17" s="21">
        <f t="shared" si="3"/>
        <v>57</v>
      </c>
      <c r="W17">
        <v>36</v>
      </c>
      <c r="X17">
        <f t="shared" si="4"/>
        <v>44</v>
      </c>
      <c r="Y17" s="20">
        <v>57</v>
      </c>
    </row>
    <row r="18" spans="1:25">
      <c r="B18" s="160">
        <v>3</v>
      </c>
      <c r="C18" s="160" t="s">
        <v>1345</v>
      </c>
      <c r="D18" s="160" t="s">
        <v>585</v>
      </c>
      <c r="E18" s="160"/>
      <c r="F18" s="160" t="s">
        <v>1964</v>
      </c>
      <c r="G18" s="160" t="s">
        <v>586</v>
      </c>
      <c r="H18" s="160"/>
      <c r="I18" s="160" t="s">
        <v>1965</v>
      </c>
      <c r="J18" s="2" t="s">
        <v>1113</v>
      </c>
      <c r="K18" s="21">
        <f>K19*B18</f>
        <v>12</v>
      </c>
      <c r="L18" s="21">
        <f t="shared" ref="L18" si="11">L19*B18</f>
        <v>9</v>
      </c>
      <c r="M18" s="21">
        <f>S18-L18-N18-K18</f>
        <v>30</v>
      </c>
      <c r="N18" s="21">
        <f t="shared" ref="N18" si="12">N19*B18</f>
        <v>24</v>
      </c>
      <c r="O18" s="20"/>
      <c r="P18" s="20"/>
      <c r="Q18" s="20"/>
      <c r="R18" s="20"/>
      <c r="S18" s="21">
        <f t="shared" ref="S18:S19" si="13">Y18*B18</f>
        <v>75</v>
      </c>
      <c r="W18">
        <v>11</v>
      </c>
      <c r="X18">
        <f t="shared" ref="X18:X19" si="14">W18+8</f>
        <v>19</v>
      </c>
      <c r="Y18" s="20">
        <v>25</v>
      </c>
    </row>
    <row r="19" spans="1:25">
      <c r="B19" s="160">
        <v>1</v>
      </c>
      <c r="C19" s="160" t="s">
        <v>587</v>
      </c>
      <c r="D19" s="160"/>
      <c r="E19" s="160"/>
      <c r="F19" s="160"/>
      <c r="G19" s="160"/>
      <c r="H19" s="160"/>
      <c r="I19" s="160"/>
      <c r="J19" s="2" t="s">
        <v>20</v>
      </c>
      <c r="K19">
        <v>4</v>
      </c>
      <c r="L19" s="21">
        <v>3</v>
      </c>
      <c r="M19" s="21">
        <f>S19-L19-N19-K19</f>
        <v>10</v>
      </c>
      <c r="N19" s="21">
        <v>8</v>
      </c>
      <c r="O19" s="20"/>
      <c r="P19" s="20"/>
      <c r="Q19" s="20"/>
      <c r="R19" s="20"/>
      <c r="S19" s="21">
        <f t="shared" si="13"/>
        <v>25</v>
      </c>
      <c r="W19">
        <v>11</v>
      </c>
      <c r="X19">
        <f t="shared" si="14"/>
        <v>19</v>
      </c>
      <c r="Y19" s="20">
        <v>25</v>
      </c>
    </row>
    <row r="20" spans="1:25">
      <c r="A20" s="22"/>
      <c r="B20" s="163" t="s">
        <v>1966</v>
      </c>
      <c r="C20" s="163" t="s">
        <v>1346</v>
      </c>
      <c r="D20" s="163" t="s">
        <v>588</v>
      </c>
      <c r="E20" s="163"/>
      <c r="F20" s="160" t="s">
        <v>1964</v>
      </c>
      <c r="G20" s="163" t="s">
        <v>589</v>
      </c>
      <c r="H20" s="163"/>
      <c r="I20" s="163" t="s">
        <v>1959</v>
      </c>
      <c r="J20" s="15" t="s">
        <v>1113</v>
      </c>
      <c r="L20" s="21">
        <f t="shared" ref="L20" si="15">L21*B20</f>
        <v>21</v>
      </c>
      <c r="M20" s="21">
        <f>S20-L20-N20-K20</f>
        <v>105</v>
      </c>
      <c r="N20" s="21">
        <f t="shared" ref="N20" si="16">N21*B20</f>
        <v>24</v>
      </c>
      <c r="O20" s="20"/>
      <c r="P20" s="20"/>
      <c r="Q20" s="20"/>
      <c r="R20" s="20"/>
      <c r="S20" s="21">
        <f>Y20*B20</f>
        <v>150</v>
      </c>
      <c r="W20">
        <v>29</v>
      </c>
      <c r="X20">
        <f t="shared" ref="X20:X25" si="17">W20+8</f>
        <v>37</v>
      </c>
      <c r="Y20" s="20">
        <v>50</v>
      </c>
    </row>
    <row r="21" spans="1:25">
      <c r="A21" s="22"/>
      <c r="B21" s="163">
        <v>1</v>
      </c>
      <c r="C21" s="163" t="s">
        <v>590</v>
      </c>
      <c r="D21" s="163"/>
      <c r="E21" s="163"/>
      <c r="F21" s="163"/>
      <c r="G21" s="163"/>
      <c r="H21" s="163"/>
      <c r="I21" s="163"/>
      <c r="J21" s="15" t="s">
        <v>20</v>
      </c>
      <c r="L21" s="21">
        <v>7</v>
      </c>
      <c r="M21" s="21">
        <f>S21-L21-N21-K21</f>
        <v>35</v>
      </c>
      <c r="N21" s="21">
        <v>8</v>
      </c>
      <c r="O21" s="20"/>
      <c r="P21" s="20"/>
      <c r="Q21" s="20"/>
      <c r="R21" s="20"/>
      <c r="S21" s="21">
        <f>Y21*B21</f>
        <v>50</v>
      </c>
      <c r="W21">
        <v>29</v>
      </c>
      <c r="X21">
        <f t="shared" si="17"/>
        <v>37</v>
      </c>
      <c r="Y21" s="20">
        <v>50</v>
      </c>
    </row>
    <row r="22" spans="1:25">
      <c r="A22" s="42"/>
      <c r="B22" s="161" t="s">
        <v>1967</v>
      </c>
      <c r="C22" s="161" t="s">
        <v>1347</v>
      </c>
      <c r="D22" s="161" t="s">
        <v>588</v>
      </c>
      <c r="E22" s="161"/>
      <c r="F22" s="160" t="s">
        <v>1964</v>
      </c>
      <c r="G22" s="161" t="s">
        <v>2140</v>
      </c>
      <c r="H22" s="161"/>
      <c r="I22" s="161" t="s">
        <v>1964</v>
      </c>
      <c r="J22" s="15" t="s">
        <v>1113</v>
      </c>
      <c r="K22" s="21">
        <f>K23*B24</f>
        <v>8</v>
      </c>
      <c r="L22" s="21">
        <f>L23*B24</f>
        <v>8</v>
      </c>
      <c r="M22" s="21">
        <f t="shared" si="0"/>
        <v>2</v>
      </c>
      <c r="N22" s="21">
        <f>N23*B24</f>
        <v>16</v>
      </c>
      <c r="O22" s="20"/>
      <c r="P22" s="20"/>
      <c r="Q22" s="20"/>
      <c r="R22" s="20"/>
      <c r="S22" s="21">
        <f>Y22*B24</f>
        <v>34</v>
      </c>
      <c r="W22">
        <v>4</v>
      </c>
      <c r="X22">
        <f t="shared" si="17"/>
        <v>12</v>
      </c>
      <c r="Y22" s="20">
        <v>17</v>
      </c>
    </row>
    <row r="23" spans="1:25">
      <c r="A23" s="42"/>
      <c r="B23" s="161">
        <v>1</v>
      </c>
      <c r="C23" s="161" t="s">
        <v>1111</v>
      </c>
      <c r="D23" s="161"/>
      <c r="E23" s="161"/>
      <c r="F23" s="161"/>
      <c r="G23" s="161"/>
      <c r="H23" s="161"/>
      <c r="I23" s="161"/>
      <c r="J23" s="15" t="s">
        <v>20</v>
      </c>
      <c r="K23">
        <v>4</v>
      </c>
      <c r="L23" s="21">
        <v>4</v>
      </c>
      <c r="M23" s="21">
        <f t="shared" si="0"/>
        <v>1</v>
      </c>
      <c r="N23" s="21">
        <v>8</v>
      </c>
      <c r="O23" s="20"/>
      <c r="P23" s="20"/>
      <c r="Q23" s="20"/>
      <c r="R23" s="20"/>
      <c r="S23" s="21">
        <f>Y23*B25</f>
        <v>17</v>
      </c>
      <c r="W23">
        <v>4</v>
      </c>
      <c r="X23">
        <f t="shared" si="17"/>
        <v>12</v>
      </c>
      <c r="Y23" s="20">
        <v>17</v>
      </c>
    </row>
    <row r="24" spans="1:25">
      <c r="A24" s="42" t="s">
        <v>153</v>
      </c>
      <c r="B24" s="161">
        <v>2</v>
      </c>
      <c r="C24" s="161" t="s">
        <v>1348</v>
      </c>
      <c r="D24" s="161" t="s">
        <v>588</v>
      </c>
      <c r="E24" s="161"/>
      <c r="F24" s="160" t="s">
        <v>1964</v>
      </c>
      <c r="G24" s="161" t="s">
        <v>591</v>
      </c>
      <c r="H24" s="161"/>
      <c r="I24" s="161" t="s">
        <v>1963</v>
      </c>
      <c r="J24" s="18" t="s">
        <v>1113</v>
      </c>
      <c r="L24" s="21">
        <f>L25*B22</f>
        <v>20</v>
      </c>
      <c r="M24" s="21">
        <f t="shared" si="0"/>
        <v>54</v>
      </c>
      <c r="N24" s="21">
        <f>N25*B22</f>
        <v>16</v>
      </c>
      <c r="O24" s="20"/>
      <c r="P24" s="20"/>
      <c r="Q24" s="20"/>
      <c r="R24" s="20"/>
      <c r="S24" s="21">
        <f>Y24*B22</f>
        <v>90</v>
      </c>
      <c r="W24">
        <v>26</v>
      </c>
      <c r="X24">
        <f t="shared" si="17"/>
        <v>34</v>
      </c>
      <c r="Y24" s="20">
        <v>45</v>
      </c>
    </row>
    <row r="25" spans="1:25">
      <c r="A25" s="42"/>
      <c r="B25" s="161">
        <v>1</v>
      </c>
      <c r="C25" s="161" t="s">
        <v>1112</v>
      </c>
      <c r="D25" s="161"/>
      <c r="E25" s="161"/>
      <c r="F25" s="161"/>
      <c r="G25" s="161"/>
      <c r="H25" s="161"/>
      <c r="I25" s="161"/>
      <c r="J25" s="18" t="s">
        <v>20</v>
      </c>
      <c r="L25" s="21">
        <v>10</v>
      </c>
      <c r="M25" s="21">
        <f t="shared" si="0"/>
        <v>27</v>
      </c>
      <c r="N25" s="21">
        <v>8</v>
      </c>
      <c r="O25" s="20"/>
      <c r="P25" s="20"/>
      <c r="Q25" s="20"/>
      <c r="R25" s="20"/>
      <c r="S25" s="21">
        <f>Y25*B23</f>
        <v>45</v>
      </c>
      <c r="W25">
        <v>26</v>
      </c>
      <c r="X25">
        <f t="shared" si="17"/>
        <v>34</v>
      </c>
      <c r="Y25" s="20">
        <v>45</v>
      </c>
    </row>
    <row r="26" spans="1:25" s="22" customFormat="1">
      <c r="A26" s="38"/>
      <c r="B26" s="163">
        <v>1</v>
      </c>
      <c r="C26" s="163" t="s">
        <v>1746</v>
      </c>
      <c r="D26" s="163" t="s">
        <v>593</v>
      </c>
      <c r="E26" s="163"/>
      <c r="F26" s="163"/>
      <c r="G26" s="163" t="s">
        <v>1609</v>
      </c>
      <c r="H26" s="163"/>
      <c r="I26" s="163"/>
      <c r="J26" s="15" t="s">
        <v>1113</v>
      </c>
      <c r="K26" s="93"/>
      <c r="L26" s="122"/>
      <c r="M26" s="122">
        <f t="shared" ref="M26:M27" si="18">S26-K26-L26-N26</f>
        <v>7</v>
      </c>
      <c r="N26" s="122">
        <v>8</v>
      </c>
      <c r="O26" s="93"/>
      <c r="P26" s="93"/>
      <c r="Q26" s="93"/>
      <c r="R26" s="93"/>
      <c r="S26" s="122">
        <f>Y26*B26</f>
        <v>15</v>
      </c>
      <c r="W26" s="22">
        <v>5</v>
      </c>
      <c r="X26" s="22">
        <f t="shared" ref="X26:X27" si="19">W26+8</f>
        <v>13</v>
      </c>
      <c r="Y26" s="22">
        <v>15</v>
      </c>
    </row>
    <row r="27" spans="1:25" s="22" customFormat="1">
      <c r="A27" s="38"/>
      <c r="B27" s="163">
        <v>1</v>
      </c>
      <c r="C27" s="163" t="s">
        <v>1747</v>
      </c>
      <c r="D27" s="163" t="s">
        <v>596</v>
      </c>
      <c r="E27" s="163"/>
      <c r="F27" s="160" t="s">
        <v>1964</v>
      </c>
      <c r="G27" s="163" t="s">
        <v>1609</v>
      </c>
      <c r="H27" s="163"/>
      <c r="I27" s="160" t="s">
        <v>1964</v>
      </c>
      <c r="J27" s="15" t="s">
        <v>1113</v>
      </c>
      <c r="K27" s="93"/>
      <c r="L27" s="122"/>
      <c r="M27" s="122">
        <f t="shared" si="18"/>
        <v>7</v>
      </c>
      <c r="N27" s="122">
        <v>8</v>
      </c>
      <c r="O27" s="93"/>
      <c r="P27" s="93"/>
      <c r="Q27" s="93"/>
      <c r="R27" s="93"/>
      <c r="S27" s="122">
        <f>Y27*B27</f>
        <v>15</v>
      </c>
      <c r="W27" s="22">
        <v>5</v>
      </c>
      <c r="X27" s="22">
        <f t="shared" si="19"/>
        <v>13</v>
      </c>
      <c r="Y27" s="22">
        <v>15</v>
      </c>
    </row>
    <row r="28" spans="1:25">
      <c r="B28" s="161">
        <v>3</v>
      </c>
      <c r="C28" s="160" t="s">
        <v>1349</v>
      </c>
      <c r="D28" s="160" t="s">
        <v>592</v>
      </c>
      <c r="E28" s="160"/>
      <c r="F28" s="160" t="s">
        <v>1958</v>
      </c>
      <c r="G28" s="160" t="s">
        <v>593</v>
      </c>
      <c r="H28" s="160"/>
      <c r="I28" s="160" t="s">
        <v>1958</v>
      </c>
      <c r="J28" s="15" t="s">
        <v>1595</v>
      </c>
      <c r="L28" s="21"/>
      <c r="M28" s="21"/>
      <c r="N28" s="21">
        <f>S28</f>
        <v>6</v>
      </c>
      <c r="O28" s="20"/>
      <c r="P28" s="20"/>
      <c r="Q28" s="20"/>
      <c r="R28" s="20"/>
      <c r="S28" s="21">
        <f t="shared" ref="S28:S40" si="20">Y28*B28</f>
        <v>6</v>
      </c>
      <c r="Y28" s="20">
        <v>2</v>
      </c>
    </row>
    <row r="29" spans="1:25">
      <c r="B29" s="161">
        <v>3</v>
      </c>
      <c r="C29" s="160" t="s">
        <v>594</v>
      </c>
      <c r="D29" s="160" t="s">
        <v>595</v>
      </c>
      <c r="E29" s="160"/>
      <c r="F29" s="160" t="s">
        <v>1964</v>
      </c>
      <c r="G29" s="160" t="s">
        <v>596</v>
      </c>
      <c r="H29" s="160"/>
      <c r="I29" s="160" t="s">
        <v>1964</v>
      </c>
      <c r="J29" s="15" t="s">
        <v>1595</v>
      </c>
      <c r="L29" s="21"/>
      <c r="M29" s="21"/>
      <c r="N29" s="21">
        <f t="shared" ref="N29:N40" si="21">S29</f>
        <v>9</v>
      </c>
      <c r="O29" s="20"/>
      <c r="P29" s="20"/>
      <c r="Q29" s="20"/>
      <c r="R29" s="20"/>
      <c r="S29" s="21">
        <f t="shared" si="20"/>
        <v>9</v>
      </c>
      <c r="Y29" s="20">
        <v>3</v>
      </c>
    </row>
    <row r="30" spans="1:25">
      <c r="B30" s="161">
        <v>1</v>
      </c>
      <c r="C30" s="160" t="s">
        <v>1089</v>
      </c>
      <c r="D30" s="160" t="s">
        <v>597</v>
      </c>
      <c r="E30" s="160"/>
      <c r="F30" s="160" t="s">
        <v>1958</v>
      </c>
      <c r="G30" s="160" t="s">
        <v>1744</v>
      </c>
      <c r="H30" s="160"/>
      <c r="I30" s="160" t="s">
        <v>1958</v>
      </c>
      <c r="J30" s="2" t="s">
        <v>20</v>
      </c>
      <c r="L30" s="21"/>
      <c r="M30" s="21"/>
      <c r="N30" s="21">
        <f t="shared" si="21"/>
        <v>2</v>
      </c>
      <c r="O30" s="20"/>
      <c r="P30" s="20"/>
      <c r="Q30" s="20"/>
      <c r="R30" s="20"/>
      <c r="S30" s="21">
        <f t="shared" si="20"/>
        <v>2</v>
      </c>
      <c r="Y30" s="20">
        <v>2</v>
      </c>
    </row>
    <row r="31" spans="1:25">
      <c r="B31" s="161">
        <v>1</v>
      </c>
      <c r="C31" s="160" t="s">
        <v>1091</v>
      </c>
      <c r="D31" s="160" t="s">
        <v>598</v>
      </c>
      <c r="E31" s="160"/>
      <c r="F31" s="160" t="s">
        <v>1964</v>
      </c>
      <c r="G31" s="160" t="s">
        <v>1745</v>
      </c>
      <c r="H31" s="160"/>
      <c r="I31" s="160" t="s">
        <v>1964</v>
      </c>
      <c r="J31" s="2" t="s">
        <v>20</v>
      </c>
      <c r="L31" s="21"/>
      <c r="M31" s="21"/>
      <c r="N31" s="21">
        <f t="shared" si="21"/>
        <v>2</v>
      </c>
      <c r="O31" s="20"/>
      <c r="P31" s="20"/>
      <c r="Q31" s="20"/>
      <c r="R31" s="20"/>
      <c r="S31" s="21">
        <f t="shared" si="20"/>
        <v>2</v>
      </c>
      <c r="Y31" s="20">
        <v>2</v>
      </c>
    </row>
    <row r="32" spans="1:25">
      <c r="B32" s="161">
        <v>1</v>
      </c>
      <c r="C32" s="160" t="s">
        <v>599</v>
      </c>
      <c r="D32" s="160" t="s">
        <v>600</v>
      </c>
      <c r="E32" s="160"/>
      <c r="F32" s="160" t="s">
        <v>1958</v>
      </c>
      <c r="G32" s="160" t="s">
        <v>601</v>
      </c>
      <c r="H32" s="160"/>
      <c r="I32" s="160" t="s">
        <v>1958</v>
      </c>
      <c r="J32" s="2" t="s">
        <v>20</v>
      </c>
      <c r="L32" s="21"/>
      <c r="M32" s="21"/>
      <c r="N32" s="21">
        <f t="shared" si="21"/>
        <v>2</v>
      </c>
      <c r="O32" s="20"/>
      <c r="P32" s="20"/>
      <c r="Q32" s="20"/>
      <c r="R32" s="20"/>
      <c r="S32" s="21">
        <f t="shared" si="20"/>
        <v>2</v>
      </c>
      <c r="Y32" s="20">
        <v>2</v>
      </c>
    </row>
    <row r="33" spans="2:25">
      <c r="B33" s="161">
        <v>1</v>
      </c>
      <c r="C33" s="160" t="s">
        <v>602</v>
      </c>
      <c r="D33" s="160" t="s">
        <v>603</v>
      </c>
      <c r="E33" s="160"/>
      <c r="F33" s="160" t="s">
        <v>1964</v>
      </c>
      <c r="G33" s="160" t="s">
        <v>604</v>
      </c>
      <c r="H33" s="160"/>
      <c r="I33" s="160" t="s">
        <v>1964</v>
      </c>
      <c r="J33" s="2" t="s">
        <v>20</v>
      </c>
      <c r="L33" s="21"/>
      <c r="M33" s="21"/>
      <c r="N33" s="21">
        <f t="shared" si="21"/>
        <v>2</v>
      </c>
      <c r="O33" s="20"/>
      <c r="P33" s="20"/>
      <c r="Q33" s="20"/>
      <c r="R33" s="20"/>
      <c r="S33" s="21">
        <f t="shared" si="20"/>
        <v>2</v>
      </c>
      <c r="Y33" s="20">
        <v>2</v>
      </c>
    </row>
    <row r="34" spans="2:25">
      <c r="B34" s="161">
        <v>1</v>
      </c>
      <c r="C34" s="160" t="s">
        <v>1090</v>
      </c>
      <c r="D34" s="160" t="s">
        <v>1744</v>
      </c>
      <c r="E34" s="160"/>
      <c r="F34" s="160" t="s">
        <v>1958</v>
      </c>
      <c r="G34" s="160" t="s">
        <v>571</v>
      </c>
      <c r="H34" s="160"/>
      <c r="I34" s="160" t="s">
        <v>1958</v>
      </c>
      <c r="J34" s="2" t="s">
        <v>20</v>
      </c>
      <c r="L34" s="21"/>
      <c r="M34" s="21"/>
      <c r="N34" s="21">
        <f t="shared" si="21"/>
        <v>2</v>
      </c>
      <c r="O34" s="20"/>
      <c r="P34" s="20"/>
      <c r="Q34" s="20"/>
      <c r="R34" s="20"/>
      <c r="S34" s="21">
        <f t="shared" si="20"/>
        <v>2</v>
      </c>
      <c r="Y34" s="20">
        <v>2</v>
      </c>
    </row>
    <row r="35" spans="2:25">
      <c r="B35" s="161">
        <v>2</v>
      </c>
      <c r="C35" s="160" t="s">
        <v>1350</v>
      </c>
      <c r="D35" s="160" t="s">
        <v>1744</v>
      </c>
      <c r="E35" s="160"/>
      <c r="F35" s="160" t="s">
        <v>1958</v>
      </c>
      <c r="G35" s="160" t="s">
        <v>571</v>
      </c>
      <c r="H35" s="160"/>
      <c r="I35" s="160" t="s">
        <v>1958</v>
      </c>
      <c r="J35" s="2" t="s">
        <v>20</v>
      </c>
      <c r="L35" s="21"/>
      <c r="M35" s="21"/>
      <c r="N35" s="21">
        <f t="shared" si="21"/>
        <v>4</v>
      </c>
      <c r="O35" s="20"/>
      <c r="P35" s="20"/>
      <c r="Q35" s="20"/>
      <c r="R35" s="20"/>
      <c r="S35" s="21">
        <f t="shared" si="20"/>
        <v>4</v>
      </c>
      <c r="Y35" s="20">
        <v>2</v>
      </c>
    </row>
    <row r="36" spans="2:25">
      <c r="B36" s="161">
        <v>2</v>
      </c>
      <c r="C36" s="160" t="s">
        <v>1351</v>
      </c>
      <c r="D36" s="160" t="s">
        <v>1744</v>
      </c>
      <c r="E36" s="160"/>
      <c r="F36" s="160" t="s">
        <v>1958</v>
      </c>
      <c r="G36" s="160" t="s">
        <v>578</v>
      </c>
      <c r="H36" s="160"/>
      <c r="I36" s="160" t="s">
        <v>1958</v>
      </c>
      <c r="J36" s="2" t="s">
        <v>20</v>
      </c>
      <c r="L36" s="21"/>
      <c r="M36" s="21"/>
      <c r="N36" s="21">
        <f t="shared" si="21"/>
        <v>4</v>
      </c>
      <c r="O36" s="20"/>
      <c r="P36" s="20"/>
      <c r="Q36" s="20"/>
      <c r="R36" s="20"/>
      <c r="S36" s="21">
        <f t="shared" si="20"/>
        <v>4</v>
      </c>
      <c r="Y36" s="20">
        <v>2</v>
      </c>
    </row>
    <row r="37" spans="2:25">
      <c r="B37" s="161">
        <v>2</v>
      </c>
      <c r="C37" s="160" t="s">
        <v>1352</v>
      </c>
      <c r="D37" s="160" t="s">
        <v>1745</v>
      </c>
      <c r="E37" s="160"/>
      <c r="F37" s="160" t="s">
        <v>1964</v>
      </c>
      <c r="G37" s="160" t="s">
        <v>585</v>
      </c>
      <c r="H37" s="160"/>
      <c r="I37" s="160" t="s">
        <v>1964</v>
      </c>
      <c r="J37" s="2" t="s">
        <v>20</v>
      </c>
      <c r="L37" s="21"/>
      <c r="M37" s="21"/>
      <c r="N37" s="21">
        <f t="shared" si="21"/>
        <v>4</v>
      </c>
      <c r="O37" s="20"/>
      <c r="P37" s="20"/>
      <c r="Q37" s="20"/>
      <c r="R37" s="20"/>
      <c r="S37" s="21">
        <f t="shared" si="20"/>
        <v>4</v>
      </c>
      <c r="Y37" s="20">
        <v>2</v>
      </c>
    </row>
    <row r="38" spans="2:25">
      <c r="B38" s="161">
        <v>1</v>
      </c>
      <c r="C38" s="160" t="s">
        <v>605</v>
      </c>
      <c r="D38" s="160" t="s">
        <v>1745</v>
      </c>
      <c r="E38" s="160"/>
      <c r="F38" s="160" t="s">
        <v>1964</v>
      </c>
      <c r="G38" s="160" t="s">
        <v>588</v>
      </c>
      <c r="H38" s="160"/>
      <c r="I38" s="160" t="s">
        <v>1964</v>
      </c>
      <c r="J38" s="2" t="s">
        <v>20</v>
      </c>
      <c r="L38" s="21"/>
      <c r="M38" s="21"/>
      <c r="N38" s="21">
        <f t="shared" si="21"/>
        <v>2</v>
      </c>
      <c r="O38" s="20"/>
      <c r="P38" s="20"/>
      <c r="Q38" s="20"/>
      <c r="R38" s="20"/>
      <c r="S38" s="21">
        <f t="shared" si="20"/>
        <v>2</v>
      </c>
      <c r="Y38" s="20">
        <v>2</v>
      </c>
    </row>
    <row r="39" spans="2:25">
      <c r="B39" s="161">
        <v>2</v>
      </c>
      <c r="C39" s="160" t="s">
        <v>1353</v>
      </c>
      <c r="D39" s="160" t="s">
        <v>1745</v>
      </c>
      <c r="E39" s="160"/>
      <c r="F39" s="160" t="s">
        <v>1964</v>
      </c>
      <c r="G39" s="160" t="s">
        <v>606</v>
      </c>
      <c r="H39" s="160"/>
      <c r="I39" s="160" t="s">
        <v>1964</v>
      </c>
      <c r="J39" s="2" t="s">
        <v>20</v>
      </c>
      <c r="L39" s="21"/>
      <c r="M39" s="21"/>
      <c r="N39" s="21">
        <f t="shared" si="21"/>
        <v>6</v>
      </c>
      <c r="O39" s="20"/>
      <c r="P39" s="20"/>
      <c r="Q39" s="20"/>
      <c r="R39" s="20"/>
      <c r="S39" s="21">
        <f t="shared" si="20"/>
        <v>6</v>
      </c>
      <c r="Y39" s="20">
        <v>3</v>
      </c>
    </row>
    <row r="40" spans="2:25">
      <c r="B40" s="161">
        <v>1</v>
      </c>
      <c r="C40" s="160" t="s">
        <v>1092</v>
      </c>
      <c r="D40" s="160" t="s">
        <v>1745</v>
      </c>
      <c r="E40" s="160"/>
      <c r="F40" s="160" t="s">
        <v>1964</v>
      </c>
      <c r="G40" s="160" t="s">
        <v>606</v>
      </c>
      <c r="H40" s="160"/>
      <c r="I40" s="160" t="s">
        <v>1964</v>
      </c>
      <c r="J40" s="2" t="s">
        <v>20</v>
      </c>
      <c r="L40" s="21"/>
      <c r="M40" s="21"/>
      <c r="N40" s="21">
        <f t="shared" si="21"/>
        <v>2</v>
      </c>
      <c r="O40" s="20"/>
      <c r="P40" s="20"/>
      <c r="Q40" s="20"/>
      <c r="R40" s="20"/>
      <c r="S40" s="21">
        <f t="shared" si="20"/>
        <v>2</v>
      </c>
      <c r="Y40" s="20">
        <v>2</v>
      </c>
    </row>
    <row r="41" spans="2:25">
      <c r="J41" s="18" t="s">
        <v>1113</v>
      </c>
      <c r="K41" s="47">
        <f t="shared" ref="K41:S41" si="22">SUMIF($J$6:$J$40,$J$41,K6:K40)</f>
        <v>40</v>
      </c>
      <c r="L41" s="47">
        <f t="shared" si="22"/>
        <v>158</v>
      </c>
      <c r="M41" s="47">
        <f t="shared" si="22"/>
        <v>528</v>
      </c>
      <c r="N41" s="47">
        <f t="shared" si="22"/>
        <v>224</v>
      </c>
      <c r="O41" s="47">
        <f t="shared" si="22"/>
        <v>0</v>
      </c>
      <c r="P41" s="47">
        <f t="shared" si="22"/>
        <v>0</v>
      </c>
      <c r="Q41" s="47">
        <f t="shared" si="22"/>
        <v>0</v>
      </c>
      <c r="R41" s="47">
        <f t="shared" si="22"/>
        <v>0</v>
      </c>
      <c r="S41" s="47">
        <f t="shared" si="22"/>
        <v>950</v>
      </c>
      <c r="T41" s="39"/>
      <c r="W41" s="19"/>
      <c r="X41" s="19"/>
    </row>
    <row r="42" spans="2:25">
      <c r="J42" s="18" t="s">
        <v>20</v>
      </c>
      <c r="K42" s="47">
        <f t="shared" ref="K42:S42" si="23">SUMIF($J$6:$J$40,$J$42,K6:K40)</f>
        <v>16</v>
      </c>
      <c r="L42" s="47">
        <f t="shared" si="23"/>
        <v>62</v>
      </c>
      <c r="M42" s="47">
        <f t="shared" si="23"/>
        <v>185</v>
      </c>
      <c r="N42" s="47">
        <f t="shared" si="23"/>
        <v>112</v>
      </c>
      <c r="O42" s="47">
        <f t="shared" si="23"/>
        <v>0</v>
      </c>
      <c r="P42" s="47">
        <f t="shared" si="23"/>
        <v>0</v>
      </c>
      <c r="Q42" s="47">
        <f t="shared" si="23"/>
        <v>0</v>
      </c>
      <c r="R42" s="47">
        <f t="shared" si="23"/>
        <v>0</v>
      </c>
      <c r="S42" s="47">
        <f t="shared" si="23"/>
        <v>375</v>
      </c>
      <c r="T42" s="39"/>
      <c r="W42" s="19"/>
      <c r="X42" s="19"/>
    </row>
    <row r="43" spans="2:25">
      <c r="J43" s="123" t="s">
        <v>1595</v>
      </c>
      <c r="K43" s="47">
        <f t="shared" ref="K43:S43" si="24">SUMIF($J$6:$J$40,$J$43,K6:K40)</f>
        <v>0</v>
      </c>
      <c r="L43" s="47">
        <f t="shared" si="24"/>
        <v>0</v>
      </c>
      <c r="M43" s="47">
        <f t="shared" si="24"/>
        <v>0</v>
      </c>
      <c r="N43" s="47">
        <f t="shared" si="24"/>
        <v>15</v>
      </c>
      <c r="O43" s="47">
        <f t="shared" si="24"/>
        <v>0</v>
      </c>
      <c r="P43" s="47">
        <f t="shared" si="24"/>
        <v>0</v>
      </c>
      <c r="Q43" s="47">
        <f t="shared" si="24"/>
        <v>0</v>
      </c>
      <c r="R43" s="47">
        <f t="shared" si="24"/>
        <v>0</v>
      </c>
      <c r="S43" s="47">
        <f t="shared" si="24"/>
        <v>15</v>
      </c>
      <c r="T43" s="39"/>
    </row>
    <row r="44" spans="2:25">
      <c r="J44" s="55"/>
      <c r="K44" s="38"/>
      <c r="L44" s="38"/>
      <c r="M44" s="38"/>
      <c r="N44" s="38"/>
      <c r="O44" s="38"/>
      <c r="P44" s="38"/>
      <c r="Q44" s="38"/>
      <c r="R44" s="38"/>
      <c r="S44" s="38"/>
    </row>
    <row r="45" spans="2:25">
      <c r="J45" s="55"/>
      <c r="K45" s="38"/>
      <c r="L45" s="38"/>
      <c r="M45" s="38"/>
      <c r="N45" s="38"/>
      <c r="O45" s="38"/>
      <c r="P45" s="38"/>
      <c r="Q45" s="38"/>
      <c r="R45" s="38"/>
      <c r="S45" s="38"/>
    </row>
    <row r="46" spans="2:25">
      <c r="J46" s="55"/>
      <c r="K46" s="38"/>
      <c r="L46" s="38"/>
      <c r="M46" s="38"/>
      <c r="N46" s="38"/>
      <c r="O46" s="38"/>
      <c r="P46" s="38"/>
      <c r="Q46" s="38"/>
      <c r="R46" s="38"/>
      <c r="S46" s="38"/>
    </row>
    <row r="47" spans="2:25">
      <c r="J47" s="55"/>
      <c r="K47" s="38"/>
      <c r="L47" s="38"/>
      <c r="M47" s="38"/>
      <c r="N47" s="38"/>
      <c r="O47" s="38"/>
      <c r="P47" s="38"/>
      <c r="Q47" s="38"/>
      <c r="R47" s="38"/>
      <c r="S47" s="38"/>
    </row>
    <row r="48" spans="2:25">
      <c r="J48" s="55"/>
      <c r="K48" s="38"/>
      <c r="L48" s="38"/>
      <c r="M48" s="38"/>
      <c r="N48" s="38"/>
      <c r="O48" s="38"/>
      <c r="P48" s="38"/>
      <c r="Q48" s="38"/>
      <c r="R48" s="38"/>
      <c r="S48" s="38"/>
    </row>
    <row r="49" spans="1:25">
      <c r="J49" s="55"/>
      <c r="K49" s="38"/>
      <c r="L49" s="38"/>
      <c r="M49" s="38"/>
      <c r="N49" s="38"/>
      <c r="O49" s="38"/>
      <c r="P49" s="38"/>
      <c r="Q49" s="38"/>
      <c r="R49" s="38"/>
      <c r="S49" s="38"/>
    </row>
    <row r="50" spans="1:25">
      <c r="J50" s="38"/>
      <c r="K50" s="38"/>
      <c r="L50" s="38"/>
      <c r="M50" s="38"/>
      <c r="N50" s="38"/>
      <c r="O50" s="38"/>
      <c r="P50" s="38"/>
      <c r="Q50" s="38"/>
      <c r="R50" s="38"/>
      <c r="S50" s="38"/>
    </row>
    <row r="51" spans="1:25">
      <c r="B51">
        <f>SUM(B6:B40)</f>
        <v>54</v>
      </c>
    </row>
    <row r="52" spans="1:25">
      <c r="S52" s="11"/>
    </row>
    <row r="53" spans="1:25">
      <c r="A53" t="s">
        <v>1109</v>
      </c>
      <c r="B53">
        <f>B51*2+SUM(B6:B25)</f>
        <v>139</v>
      </c>
    </row>
    <row r="54" spans="1:25">
      <c r="A54" t="s">
        <v>1110</v>
      </c>
      <c r="B54">
        <f>(SUM(B6,B8,B10,B12,B14,B16,B20,B22,B18,B24,B26:B29))*2</f>
        <v>58</v>
      </c>
    </row>
    <row r="55" spans="1:25" ht="45">
      <c r="A55" s="132" t="s">
        <v>1794</v>
      </c>
      <c r="B55">
        <f>(SUM(B6,B8,B10,B12,B14,B16,B18,B20,B22,B24,B26:B27)*4)+(SUM(B7,B9,B11,B13,B15,B17,B19,B21,B23,B25))+(SUM(B28:B29))+(SUM(B30:B40)*2)</f>
        <v>138</v>
      </c>
    </row>
    <row r="56" spans="1:25" ht="90">
      <c r="A56" s="132" t="s">
        <v>2125</v>
      </c>
      <c r="B56" s="184" t="e">
        <f>(SUM(#REF!))*2</f>
        <v>#REF!</v>
      </c>
      <c r="G56" s="64"/>
      <c r="Y56"/>
    </row>
  </sheetData>
  <mergeCells count="19">
    <mergeCell ref="G1:I2"/>
    <mergeCell ref="J1:J4"/>
    <mergeCell ref="K1:R2"/>
    <mergeCell ref="S1:S4"/>
    <mergeCell ref="D3:D4"/>
    <mergeCell ref="E3:E4"/>
    <mergeCell ref="F3:F4"/>
    <mergeCell ref="G3:G4"/>
    <mergeCell ref="H3:H4"/>
    <mergeCell ref="P3:P4"/>
    <mergeCell ref="Q3:Q4"/>
    <mergeCell ref="R3:R4"/>
    <mergeCell ref="I3:I4"/>
    <mergeCell ref="K3:K4"/>
    <mergeCell ref="L3:L4"/>
    <mergeCell ref="M3:M4"/>
    <mergeCell ref="N3:N4"/>
    <mergeCell ref="O3:O4"/>
    <mergeCell ref="D1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44</vt:i4>
      </vt:variant>
      <vt:variant>
        <vt:lpstr>Именованные диапазоны</vt:lpstr>
      </vt:variant>
      <vt:variant>
        <vt:i4>1</vt:i4>
      </vt:variant>
    </vt:vector>
  </HeadingPairs>
  <TitlesOfParts>
    <vt:vector size="45" baseType="lpstr">
      <vt:lpstr>Лист1</vt:lpstr>
      <vt:lpstr>-3</vt:lpstr>
      <vt:lpstr>-2</vt:lpstr>
      <vt:lpstr>-1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спецификация</vt:lpstr>
      <vt:lpstr>ВР-3</vt:lpstr>
      <vt:lpstr>ВР-2</vt:lpstr>
      <vt:lpstr>ВР-1</vt:lpstr>
      <vt:lpstr>ВР1</vt:lpstr>
      <vt:lpstr>ВР2</vt:lpstr>
      <vt:lpstr>ВР3</vt:lpstr>
      <vt:lpstr>ВР4</vt:lpstr>
      <vt:lpstr>ВР5</vt:lpstr>
      <vt:lpstr>ВР6</vt:lpstr>
      <vt:lpstr>ВР7</vt:lpstr>
      <vt:lpstr>ВР8</vt:lpstr>
      <vt:lpstr>ВР9</vt:lpstr>
      <vt:lpstr>ВР10</vt:lpstr>
      <vt:lpstr>ВР11</vt:lpstr>
      <vt:lpstr>ВР12</vt:lpstr>
      <vt:lpstr>ВР13</vt:lpstr>
      <vt:lpstr>ВР14</vt:lpstr>
      <vt:lpstr>ВР15</vt:lpstr>
      <vt:lpstr>ВР16</vt:lpstr>
      <vt:lpstr>ВР17</vt:lpstr>
      <vt:lpstr>ВР18</vt:lpstr>
      <vt:lpstr>спецификация!InvNum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Усольцева Марина Владимировна</dc:creator>
  <cp:lastModifiedBy>Andrey</cp:lastModifiedBy>
  <dcterms:created xsi:type="dcterms:W3CDTF">2016-08-10T08:54:25Z</dcterms:created>
  <dcterms:modified xsi:type="dcterms:W3CDTF">2018-10-23T09:25:39Z</dcterms:modified>
</cp:coreProperties>
</file>