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tatjanazurbriggen/Desktop/Supplementary Materials/01_input_data_new/"/>
    </mc:Choice>
  </mc:AlternateContent>
  <xr:revisionPtr revIDLastSave="0" documentId="13_ncr:1_{2CACC35F-49F5-B344-B255-EDEC33DBA920}" xr6:coauthVersionLast="47" xr6:coauthVersionMax="47" xr10:uidLastSave="{00000000-0000-0000-0000-000000000000}"/>
  <bookViews>
    <workbookView xWindow="8800" yWindow="500" windowWidth="21760" windowHeight="19540" activeTab="1" xr2:uid="{D4D345FC-6235-2142-91E5-E7442352A506}"/>
  </bookViews>
  <sheets>
    <sheet name="All Projects" sheetId="17" r:id="rId1"/>
    <sheet name="Projects (optimistic)" sheetId="18" r:id="rId2"/>
    <sheet name="Sources" sheetId="9" r:id="rId3"/>
  </sheets>
  <externalReferences>
    <externalReference r:id="rId4"/>
  </externalReferences>
  <definedNames>
    <definedName name="ElectrolysisConvF">[1]Lists!$D$3:$F$6</definedName>
    <definedName name="H2dens">0.089</definedName>
    <definedName name="HoursInYear">8760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 i="18" l="1"/>
  <c r="L74" i="18"/>
  <c r="M74" i="18" s="1"/>
  <c r="L112" i="18" l="1"/>
  <c r="L113" i="18"/>
  <c r="L116" i="18"/>
  <c r="L117" i="18"/>
  <c r="L135" i="18"/>
  <c r="L140" i="18"/>
  <c r="L144" i="18"/>
  <c r="L145" i="18"/>
  <c r="L149" i="18"/>
  <c r="M24" i="18" l="1"/>
  <c r="M46" i="18"/>
  <c r="M47" i="18"/>
  <c r="M49" i="18"/>
  <c r="M50" i="18"/>
  <c r="M51" i="18"/>
  <c r="M52" i="18"/>
  <c r="M53" i="18"/>
  <c r="M54" i="18"/>
  <c r="M55" i="18"/>
  <c r="M59" i="18"/>
  <c r="M60" i="18"/>
  <c r="M61" i="18"/>
  <c r="M8" i="18"/>
  <c r="M9" i="18"/>
  <c r="M11" i="18"/>
  <c r="M12" i="18"/>
  <c r="M13" i="18"/>
  <c r="M14" i="18"/>
  <c r="M16" i="18"/>
  <c r="M17" i="18"/>
  <c r="M18" i="18"/>
  <c r="M19" i="18"/>
  <c r="M20" i="18"/>
  <c r="M22" i="18"/>
  <c r="M26" i="18"/>
  <c r="M27" i="18"/>
  <c r="M40" i="18"/>
  <c r="M41" i="18"/>
  <c r="M42" i="18"/>
  <c r="M43" i="18"/>
  <c r="M62" i="18"/>
  <c r="M65" i="18"/>
  <c r="M66" i="18"/>
  <c r="M67" i="18"/>
  <c r="M71" i="18"/>
  <c r="M75" i="18"/>
  <c r="M76"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42" i="18"/>
  <c r="M143" i="18"/>
  <c r="M144" i="18"/>
  <c r="M145" i="18"/>
  <c r="M147" i="18"/>
  <c r="M149" i="18"/>
  <c r="L10" i="18" l="1"/>
  <c r="M10" i="18" s="1"/>
  <c r="L73" i="18"/>
  <c r="M73" i="18" s="1"/>
  <c r="L65" i="18"/>
  <c r="L18" i="18"/>
  <c r="L8" i="18"/>
  <c r="L71" i="18"/>
  <c r="L66" i="18"/>
  <c r="L63" i="18"/>
  <c r="M63" i="18" s="1"/>
  <c r="L60" i="18"/>
  <c r="L59" i="18"/>
  <c r="L55" i="18"/>
  <c r="L54" i="18"/>
  <c r="L46" i="18"/>
  <c r="L41" i="18"/>
  <c r="L44" i="18"/>
  <c r="M44" i="18" s="1"/>
  <c r="L48" i="18"/>
  <c r="M48" i="18" s="1"/>
  <c r="L61" i="18"/>
  <c r="L37" i="18"/>
  <c r="M37" i="18" s="1"/>
  <c r="L38" i="18"/>
  <c r="M38" i="18" s="1"/>
  <c r="L39" i="18"/>
  <c r="M39" i="18" s="1"/>
  <c r="L32" i="18"/>
  <c r="M32" i="18" s="1"/>
  <c r="K149" i="18"/>
  <c r="M148" i="18"/>
  <c r="M146" i="18"/>
  <c r="K145" i="18"/>
  <c r="K144" i="18"/>
  <c r="M141" i="18"/>
  <c r="K140" i="18"/>
  <c r="M140" i="18" s="1"/>
  <c r="M139" i="18"/>
  <c r="M138" i="18"/>
  <c r="M137" i="18"/>
  <c r="M136" i="18"/>
  <c r="K135" i="18"/>
  <c r="M135" i="18" s="1"/>
  <c r="M134" i="18"/>
  <c r="K117" i="18"/>
  <c r="K116" i="18"/>
  <c r="K113" i="18"/>
  <c r="K112" i="18"/>
  <c r="L36" i="18"/>
  <c r="M36" i="18" s="1"/>
  <c r="L35" i="18"/>
  <c r="M35" i="18" s="1"/>
  <c r="L34" i="18"/>
  <c r="M34" i="18" s="1"/>
  <c r="L31" i="18"/>
  <c r="M31" i="18" s="1"/>
  <c r="L30" i="18"/>
  <c r="M30" i="18" s="1"/>
  <c r="L29" i="18"/>
  <c r="M29" i="18" s="1"/>
  <c r="L28" i="18"/>
  <c r="M28" i="18" s="1"/>
  <c r="L21" i="18"/>
  <c r="M21" i="18" s="1"/>
  <c r="L15" i="18"/>
  <c r="M15" i="18" s="1"/>
  <c r="L6" i="18"/>
  <c r="M6" i="18" s="1"/>
  <c r="K61" i="18"/>
  <c r="L20" i="18"/>
  <c r="L22" i="18"/>
  <c r="L11" i="18"/>
  <c r="K11" i="18"/>
  <c r="L644" i="18"/>
  <c r="K64" i="18" l="1"/>
  <c r="L64" i="18" s="1"/>
  <c r="M64" i="18" s="1"/>
  <c r="K74" i="18"/>
  <c r="K104" i="18"/>
  <c r="K105" i="18"/>
  <c r="K68" i="18"/>
  <c r="L68" i="18" s="1"/>
  <c r="M68" i="18" s="1"/>
  <c r="K65" i="18"/>
  <c r="K71" i="18"/>
  <c r="K54" i="18"/>
  <c r="K58" i="18"/>
  <c r="L58" i="18" s="1"/>
  <c r="M58" i="18" s="1"/>
  <c r="K57" i="18"/>
  <c r="L57" i="18" s="1"/>
  <c r="M57" i="18" s="1"/>
  <c r="K56" i="18"/>
  <c r="L56" i="18" s="1"/>
  <c r="M56" i="18" s="1"/>
  <c r="K55" i="18"/>
  <c r="K59" i="18"/>
  <c r="K45" i="18"/>
  <c r="L45" i="18" s="1"/>
  <c r="M45" i="18" s="1"/>
  <c r="K41" i="18"/>
  <c r="K33" i="18"/>
  <c r="L33" i="18" s="1"/>
  <c r="M33" i="18" s="1"/>
  <c r="K95" i="17"/>
  <c r="K82" i="17"/>
  <c r="K63" i="17"/>
  <c r="K93" i="17"/>
  <c r="K92" i="17"/>
  <c r="K77" i="17"/>
  <c r="K69" i="17"/>
  <c r="K107" i="17"/>
  <c r="K90" i="17"/>
  <c r="K88" i="17"/>
  <c r="K32" i="17"/>
  <c r="K76" i="17"/>
  <c r="K71" i="17"/>
  <c r="K70" i="17"/>
  <c r="K75" i="17"/>
  <c r="K74" i="17"/>
  <c r="K35" i="17"/>
  <c r="K98" i="17"/>
  <c r="K86" i="17"/>
  <c r="K60" i="17"/>
  <c r="K83" i="17"/>
  <c r="K101" i="17"/>
  <c r="K91" i="17"/>
  <c r="K50" i="17"/>
  <c r="L72" i="18" l="1"/>
  <c r="M72" i="18" s="1"/>
  <c r="K103" i="18"/>
  <c r="K102" i="18"/>
  <c r="K101" i="18"/>
  <c r="K100" i="18"/>
  <c r="K99" i="18"/>
  <c r="K98" i="18"/>
  <c r="K97" i="18"/>
  <c r="K96" i="18"/>
  <c r="K95" i="18"/>
  <c r="K94" i="18"/>
  <c r="K93" i="18"/>
  <c r="K83" i="18"/>
  <c r="K82" i="18"/>
  <c r="K81" i="18"/>
  <c r="K80" i="18"/>
  <c r="K66" i="18"/>
  <c r="K60" i="18"/>
  <c r="K46" i="18"/>
  <c r="K25" i="18"/>
  <c r="L25" i="18" s="1"/>
  <c r="M25" i="18" s="1"/>
  <c r="K23" i="18"/>
  <c r="L23" i="18" s="1"/>
  <c r="M23" i="18" s="1"/>
  <c r="K22" i="18"/>
  <c r="K20" i="18"/>
  <c r="K18" i="18"/>
  <c r="K8" i="18"/>
  <c r="K5" i="18"/>
  <c r="L5" i="18" s="1"/>
  <c r="M5" i="18" s="1"/>
  <c r="L70" i="18" l="1"/>
  <c r="M70" i="18" s="1"/>
  <c r="L69" i="18"/>
  <c r="M69" i="18" s="1"/>
  <c r="L77" i="18"/>
  <c r="M77" i="18" s="1"/>
  <c r="K135" i="17"/>
  <c r="K68" i="17" l="1"/>
  <c r="K99" i="17"/>
  <c r="K85" i="17"/>
  <c r="K5" i="17"/>
  <c r="K9" i="17"/>
  <c r="K13" i="17"/>
  <c r="K25" i="17"/>
  <c r="K31" i="17"/>
  <c r="K34" i="17"/>
  <c r="K36" i="17"/>
  <c r="K37" i="17"/>
  <c r="K38" i="17"/>
  <c r="K40" i="17"/>
  <c r="K59" i="17"/>
  <c r="K66" i="17"/>
  <c r="K67" i="17"/>
  <c r="K87" i="17"/>
  <c r="K89" i="17"/>
  <c r="K94" i="17"/>
  <c r="K96" i="17"/>
  <c r="K122" i="17"/>
  <c r="K123" i="17"/>
  <c r="K124" i="17"/>
  <c r="K125" i="17"/>
  <c r="K136" i="17"/>
  <c r="K137" i="17"/>
  <c r="K138" i="17"/>
  <c r="K139" i="17"/>
  <c r="K140" i="17"/>
  <c r="K141" i="17"/>
  <c r="K142" i="17"/>
  <c r="K143" i="17"/>
  <c r="K144" i="17"/>
  <c r="K145" i="17"/>
  <c r="K146" i="17"/>
  <c r="K147"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96" authorId="0" shapeId="0" xr:uid="{BCBBA62C-EAB0-7D41-9A8E-DD77AA5394E8}">
      <text>
        <r>
          <rPr>
            <b/>
            <sz val="9"/>
            <color indexed="81"/>
            <rFont val="Tahoma"/>
            <family val="2"/>
          </rPr>
          <t>Author:</t>
        </r>
        <r>
          <rPr>
            <sz val="9"/>
            <color indexed="81"/>
            <rFont val="Tahoma"/>
            <family val="2"/>
          </rPr>
          <t xml:space="preserve">
May include other projects already in the database</t>
        </r>
      </text>
    </comment>
    <comment ref="B297" authorId="0" shapeId="0" xr:uid="{845983DB-BDA0-F445-8BFB-1D341F4612A9}">
      <text>
        <r>
          <rPr>
            <b/>
            <sz val="9"/>
            <color indexed="81"/>
            <rFont val="Tahoma"/>
            <family val="2"/>
          </rPr>
          <t>Author:</t>
        </r>
        <r>
          <rPr>
            <sz val="9"/>
            <color indexed="81"/>
            <rFont val="Tahoma"/>
            <family val="2"/>
          </rPr>
          <t xml:space="preserve">
May include other projects already in the database</t>
        </r>
      </text>
    </comment>
    <comment ref="B300" authorId="0" shapeId="0" xr:uid="{AC2ADD4D-8D10-764E-AF26-4729C3F88E97}">
      <text>
        <r>
          <rPr>
            <b/>
            <sz val="9"/>
            <color indexed="81"/>
            <rFont val="Tahoma"/>
            <family val="2"/>
          </rPr>
          <t>Author:</t>
        </r>
        <r>
          <rPr>
            <sz val="9"/>
            <color indexed="81"/>
            <rFont val="Tahoma"/>
            <family val="2"/>
          </rPr>
          <t xml:space="preserve">
May include other projects already in the database</t>
        </r>
      </text>
    </comment>
    <comment ref="B302" authorId="0" shapeId="0" xr:uid="{2FB647C7-F85D-DD44-A45E-9DAF91C95ECC}">
      <text>
        <r>
          <rPr>
            <b/>
            <sz val="9"/>
            <color indexed="81"/>
            <rFont val="Tahoma"/>
            <family val="2"/>
          </rPr>
          <t>Author:</t>
        </r>
        <r>
          <rPr>
            <sz val="9"/>
            <color indexed="81"/>
            <rFont val="Tahoma"/>
            <family val="2"/>
          </rPr>
          <t xml:space="preserve">
May include other projects already in the database</t>
        </r>
      </text>
    </comment>
    <comment ref="B428" authorId="0" shapeId="0" xr:uid="{D3C93B87-7FD9-1B4E-B3EB-7241AD74F6D4}">
      <text>
        <r>
          <rPr>
            <b/>
            <sz val="9"/>
            <color indexed="81"/>
            <rFont val="Tahoma"/>
            <family val="2"/>
          </rPr>
          <t>Author:</t>
        </r>
        <r>
          <rPr>
            <sz val="9"/>
            <color indexed="81"/>
            <rFont val="Tahoma"/>
            <family val="2"/>
          </rPr>
          <t xml:space="preserve"> There are over 20 different projects with over 100 partners  under HYPOS, see: 
http://www.hypos-eastgermany.de/die-projektvorhaben/hypos-projekte/</t>
        </r>
      </text>
    </comment>
    <comment ref="B570" authorId="0" shapeId="0" xr:uid="{22123EBA-CF2C-EE48-BDB0-30B245EA03F2}">
      <text>
        <r>
          <rPr>
            <b/>
            <sz val="9"/>
            <color indexed="81"/>
            <rFont val="Tahoma"/>
            <family val="2"/>
          </rPr>
          <t>Author:</t>
        </r>
        <r>
          <rPr>
            <sz val="9"/>
            <color indexed="81"/>
            <rFont val="Tahoma"/>
            <family val="2"/>
          </rPr>
          <t xml:space="preserve">
May include other projects already in the database</t>
        </r>
      </text>
    </comment>
    <comment ref="B644" authorId="0" shapeId="0" xr:uid="{E1055339-5BC1-EE44-8E1F-5BCC5BE85B1C}">
      <text>
        <r>
          <rPr>
            <b/>
            <sz val="9"/>
            <color indexed="81"/>
            <rFont val="Tahoma"/>
            <family val="2"/>
          </rPr>
          <t>Author:</t>
        </r>
        <r>
          <rPr>
            <sz val="9"/>
            <color indexed="81"/>
            <rFont val="Tahoma"/>
            <family val="2"/>
          </rPr>
          <t xml:space="preserve">
May include other projects already in the database</t>
        </r>
      </text>
    </comment>
    <comment ref="B706" authorId="0" shapeId="0" xr:uid="{D55A9B01-FC94-7748-BB94-081F3412570F}">
      <text>
        <r>
          <rPr>
            <b/>
            <sz val="9"/>
            <color indexed="81"/>
            <rFont val="Tahoma"/>
            <family val="2"/>
          </rPr>
          <t>Author:</t>
        </r>
        <r>
          <rPr>
            <sz val="9"/>
            <color indexed="81"/>
            <rFont val="Tahoma"/>
            <family val="2"/>
          </rPr>
          <t xml:space="preserve">
May include other projects already in the database</t>
        </r>
      </text>
    </comment>
    <comment ref="B815" authorId="0" shapeId="0" xr:uid="{67CCA0C1-7A4E-F544-93CB-C019CAB585FD}">
      <text>
        <r>
          <rPr>
            <b/>
            <sz val="9"/>
            <color indexed="81"/>
            <rFont val="Tahoma"/>
            <family val="2"/>
          </rPr>
          <t>Author:</t>
        </r>
        <r>
          <rPr>
            <sz val="9"/>
            <color indexed="81"/>
            <rFont val="Tahoma"/>
            <family val="2"/>
          </rPr>
          <t xml:space="preserve">
May include other projects already in the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35" authorId="0" shapeId="0" xr:uid="{47F458A9-1723-9844-A2E2-C1AFACB63BC8}">
      <text>
        <r>
          <rPr>
            <b/>
            <sz val="9"/>
            <color indexed="81"/>
            <rFont val="Tahoma"/>
            <family val="2"/>
          </rPr>
          <t>Author:</t>
        </r>
        <r>
          <rPr>
            <sz val="9"/>
            <color indexed="81"/>
            <rFont val="Tahoma"/>
            <family val="2"/>
          </rPr>
          <t xml:space="preserve">
May include other projects already in the database</t>
        </r>
      </text>
    </comment>
    <comment ref="B236" authorId="0" shapeId="0" xr:uid="{1686AE60-374E-604B-A792-31F180091B53}">
      <text>
        <r>
          <rPr>
            <b/>
            <sz val="9"/>
            <color indexed="81"/>
            <rFont val="Tahoma"/>
            <family val="2"/>
          </rPr>
          <t>Author:</t>
        </r>
        <r>
          <rPr>
            <sz val="9"/>
            <color indexed="81"/>
            <rFont val="Tahoma"/>
            <family val="2"/>
          </rPr>
          <t xml:space="preserve">
May include other projects already in the database</t>
        </r>
      </text>
    </comment>
    <comment ref="B239" authorId="0" shapeId="0" xr:uid="{1E2CADFE-4B1C-354E-A746-4A00B955DC6A}">
      <text>
        <r>
          <rPr>
            <b/>
            <sz val="9"/>
            <color indexed="81"/>
            <rFont val="Tahoma"/>
            <family val="2"/>
          </rPr>
          <t>Author:</t>
        </r>
        <r>
          <rPr>
            <sz val="9"/>
            <color indexed="81"/>
            <rFont val="Tahoma"/>
            <family val="2"/>
          </rPr>
          <t xml:space="preserve">
May include other projects already in the database</t>
        </r>
      </text>
    </comment>
    <comment ref="B241" authorId="0" shapeId="0" xr:uid="{9EC80C05-2C73-9842-A292-1002FE6FE199}">
      <text>
        <r>
          <rPr>
            <b/>
            <sz val="9"/>
            <color indexed="81"/>
            <rFont val="Tahoma"/>
            <family val="2"/>
          </rPr>
          <t>Author:</t>
        </r>
        <r>
          <rPr>
            <sz val="9"/>
            <color indexed="81"/>
            <rFont val="Tahoma"/>
            <family val="2"/>
          </rPr>
          <t xml:space="preserve">
May include other projects already in the database</t>
        </r>
      </text>
    </comment>
    <comment ref="B367" authorId="0" shapeId="0" xr:uid="{D940DD15-A253-074F-9C1E-D1E9EB4F5838}">
      <text>
        <r>
          <rPr>
            <b/>
            <sz val="9"/>
            <color indexed="81"/>
            <rFont val="Tahoma"/>
            <family val="2"/>
          </rPr>
          <t>Author:</t>
        </r>
        <r>
          <rPr>
            <sz val="9"/>
            <color indexed="81"/>
            <rFont val="Tahoma"/>
            <family val="2"/>
          </rPr>
          <t xml:space="preserve"> There are over 20 different projects with over 100 partners  under HYPOS, see: 
http://www.hypos-eastgermany.de/die-projektvorhaben/hypos-projekte/</t>
        </r>
      </text>
    </comment>
    <comment ref="B509" authorId="0" shapeId="0" xr:uid="{7D8EC9BA-2A8F-8848-B052-6F8C44784C9C}">
      <text>
        <r>
          <rPr>
            <b/>
            <sz val="9"/>
            <color indexed="81"/>
            <rFont val="Tahoma"/>
            <family val="2"/>
          </rPr>
          <t>Author:</t>
        </r>
        <r>
          <rPr>
            <sz val="9"/>
            <color indexed="81"/>
            <rFont val="Tahoma"/>
            <family val="2"/>
          </rPr>
          <t xml:space="preserve">
May include other projects already in the database</t>
        </r>
      </text>
    </comment>
    <comment ref="B583" authorId="0" shapeId="0" xr:uid="{9CFCA233-6E75-0640-A722-49CE81F5F499}">
      <text>
        <r>
          <rPr>
            <b/>
            <sz val="9"/>
            <color indexed="81"/>
            <rFont val="Tahoma"/>
            <family val="2"/>
          </rPr>
          <t>Author:</t>
        </r>
        <r>
          <rPr>
            <sz val="9"/>
            <color indexed="81"/>
            <rFont val="Tahoma"/>
            <family val="2"/>
          </rPr>
          <t xml:space="preserve">
May include other projects already in the database</t>
        </r>
      </text>
    </comment>
    <comment ref="B645" authorId="0" shapeId="0" xr:uid="{AA16D29A-711D-0B4A-9693-71A65207F020}">
      <text>
        <r>
          <rPr>
            <b/>
            <sz val="9"/>
            <color indexed="81"/>
            <rFont val="Tahoma"/>
            <family val="2"/>
          </rPr>
          <t>Author:</t>
        </r>
        <r>
          <rPr>
            <sz val="9"/>
            <color indexed="81"/>
            <rFont val="Tahoma"/>
            <family val="2"/>
          </rPr>
          <t xml:space="preserve">
May include other projects already in the database</t>
        </r>
      </text>
    </comment>
    <comment ref="B754" authorId="0" shapeId="0" xr:uid="{82CF0F01-4CB0-BB4D-B655-DFCDA496FC70}">
      <text>
        <r>
          <rPr>
            <b/>
            <sz val="9"/>
            <color indexed="81"/>
            <rFont val="Tahoma"/>
            <family val="2"/>
          </rPr>
          <t>Author:</t>
        </r>
        <r>
          <rPr>
            <sz val="9"/>
            <color indexed="81"/>
            <rFont val="Tahoma"/>
            <family val="2"/>
          </rPr>
          <t xml:space="preserve">
May include other projects already in the database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025EAF-A111-9E4E-836D-0FE981DBD7D7}" keepAlive="1" name="Abfrage - co2-capture-by-direct-air-capture-planned-projects-and-in-the-net-zero-emiss (2)" description="Verbindung mit der Abfrage 'co2-capture-by-direct-air-capture-planned-projects-and-in-the-net-zero-emiss (2)' in der Arbeitsmappe." type="5" refreshedVersion="8" background="1" saveData="1">
    <dbPr connection="Provider=Microsoft.Mashup.OleDb.1;Data Source=$Workbook$;Location=&quot;co2-capture-by-direct-air-capture-planned-projects-and-in-the-net-zero-emiss (2)&quot;;Extended Properties=&quot;&quot;" command="SELECT * FROM [co2-capture-by-direct-air-capture-planned-projects-and-in-the-net-zero-emiss (2)]"/>
  </connection>
  <connection id="2" xr16:uid="{A3B1B3BF-0BF2-6344-81FD-DCE490270959}" keepAlive="1" name="Abfrage - co2-capture-by-direct-air-capture-planned-projects-and-in-the-net-zero-emiss (3)" description="Verbindung mit der Abfrage 'co2-capture-by-direct-air-capture-planned-projects-and-in-the-net-zero-emiss (3)' in der Arbeitsmappe." type="5" refreshedVersion="0" background="1">
    <dbPr connection="Provider=Microsoft.Mashup.OleDb.1;Data Source=$Workbook$;Location=&quot;co2-capture-by-direct-air-capture-planned-projects-and-in-the-net-zero-emiss (3)&quot;;Extended Properties=&quot;&quot;" command="SELECT * FROM [co2-capture-by-direct-air-capture-planned-projects-and-in-the-net-zero-emiss (3)]"/>
  </connection>
  <connection id="3" xr16:uid="{4DB4C80D-49DF-3549-BED4-5E418968C822}" keepAlive="1" name="Abfrage - co2-capture-by-direct-air-capture-planned-projects-and-in-the-net-zero-emissions" description="Verbindung mit der Abfrage 'co2-capture-by-direct-air-capture-planned-projects-and-in-the-net-zero-emissions' in der Arbeitsmappe." type="5" refreshedVersion="0" background="1">
    <dbPr connection="Provider=Microsoft.Mashup.OleDb.1;Data Source=$Workbook$;Location=co2-capture-by-direct-air-capture-planned-projects-and-in-the-net-zero-emissions;Extended Properties=&quot;&quot;" command="SELECT * FROM [co2-capture-by-direct-air-capture-planned-projects-and-in-the-net-zero-emissions]"/>
  </connection>
</connections>
</file>

<file path=xl/sharedStrings.xml><?xml version="1.0" encoding="utf-8"?>
<sst xmlns="http://schemas.openxmlformats.org/spreadsheetml/2006/main" count="1824" uniqueCount="390">
  <si>
    <t>Carbon Engineering</t>
  </si>
  <si>
    <t>Anonymous DAC Company</t>
  </si>
  <si>
    <t>Parallel Carbon</t>
  </si>
  <si>
    <t>Soletair</t>
  </si>
  <si>
    <t>Heirloom</t>
  </si>
  <si>
    <t>Capture6</t>
  </si>
  <si>
    <t>Climeworks</t>
  </si>
  <si>
    <t>Notes</t>
  </si>
  <si>
    <t>Reference</t>
  </si>
  <si>
    <t>Climeworks Direct Air Capture and Mineralization</t>
  </si>
  <si>
    <t>Cambridge Carbon Capture Ltd Direct Air CO2 Capture and Mineralisation</t>
  </si>
  <si>
    <t>Mission Zero Direct Air Capture Coupled with Utilization by O.C.O. Technology</t>
  </si>
  <si>
    <t>Mission Zero</t>
  </si>
  <si>
    <t>Carbon Engineering Project Dreamcatcher - Low Carbon Direct Air Capture</t>
  </si>
  <si>
    <t>AspiraDAC</t>
  </si>
  <si>
    <t>https://www.aspiradac.com/news</t>
  </si>
  <si>
    <t>Carbon Engineering OXY And Carbon Engineering Direct Air Capture and EOR</t>
  </si>
  <si>
    <t>https://co2re.co/FacilityData</t>
  </si>
  <si>
    <t>Sizewell C, University Of Nottingham, Strata Technology, Atkins, Doosan Babcock Direct Air Capture Powered by Nuclear Power Plant</t>
  </si>
  <si>
    <t>CO2 CirculAIR, OGTC, Heriot-Watt University Research Center For Carbon Solutions SMART-DAC Sustainable Membrane Absorption &amp; Regeneration Technology for Direct Air Capture</t>
  </si>
  <si>
    <t>https://www.hw.ac.uk/news/articles/2021/university-to-deliver-technology-innovation.htm</t>
  </si>
  <si>
    <t>Climeworks Mammoth - Climeworks</t>
  </si>
  <si>
    <t>DACCS Deployment</t>
  </si>
  <si>
    <t>Global Thermostat</t>
  </si>
  <si>
    <t>1PointFive/Carbon Engineering</t>
  </si>
  <si>
    <t>CarbonCapture</t>
  </si>
  <si>
    <t>Country</t>
  </si>
  <si>
    <t>R&amp;D</t>
  </si>
  <si>
    <t>Customer R&amp;D</t>
  </si>
  <si>
    <t>Use</t>
  </si>
  <si>
    <t>Power-to-X</t>
  </si>
  <si>
    <t>Greenhouse fertilisation</t>
  </si>
  <si>
    <t>Storage</t>
  </si>
  <si>
    <t>Beverage carbonation</t>
  </si>
  <si>
    <t>Sustaera</t>
  </si>
  <si>
    <t>Noya</t>
  </si>
  <si>
    <t>RepAir</t>
  </si>
  <si>
    <t>https://www.nature.com/articles/s43247-023-01056-1</t>
  </si>
  <si>
    <t>https://docs.google.com/spreadsheets/d/1p88XFojrUKGnXxYVc4c3i4ceQBL94OB7G_O-SYQ47Co/edit#gid=0</t>
  </si>
  <si>
    <t>StateOfCDR</t>
  </si>
  <si>
    <t>https://www.iea.org/data-and-statistics/charts/co2-capture-by-direct-air-capture-planned-projects-and-in-the-net-zero-emissions-by-2050-scenario-2020-2030</t>
  </si>
  <si>
    <t>StateOfCDRDeployment</t>
  </si>
  <si>
    <t>https://www.iea.org/events/direct-air-capture-a-key-technology-for-net-zero#</t>
  </si>
  <si>
    <t>https://www.sciencedirect.com/science/article/pii/S2589004222002607</t>
  </si>
  <si>
    <t>USA</t>
  </si>
  <si>
    <t>StateOfCDRCapacity</t>
  </si>
  <si>
    <t>1PointFive</t>
  </si>
  <si>
    <t>Power-to-X (L-DAC, use Carbon Engneering DAC technology)</t>
  </si>
  <si>
    <t>DATABASE</t>
  </si>
  <si>
    <t>Ref</t>
  </si>
  <si>
    <t>Project name</t>
  </si>
  <si>
    <t>Date online</t>
  </si>
  <si>
    <t>Decomission date</t>
  </si>
  <si>
    <t>Status</t>
  </si>
  <si>
    <t>Technology</t>
  </si>
  <si>
    <t>Product</t>
  </si>
  <si>
    <t>Announced Size</t>
  </si>
  <si>
    <t>Refs</t>
  </si>
  <si>
    <t>Technology Comments</t>
  </si>
  <si>
    <t>t CO₂ captured/y</t>
  </si>
  <si>
    <t>Column1</t>
  </si>
  <si>
    <t>Column2</t>
  </si>
  <si>
    <t>Column3</t>
  </si>
  <si>
    <t>Column4</t>
  </si>
  <si>
    <t>Column5</t>
  </si>
  <si>
    <t>Column6</t>
  </si>
  <si>
    <t>Column7</t>
  </si>
  <si>
    <t>Column8</t>
  </si>
  <si>
    <t>Column9</t>
  </si>
  <si>
    <t>Column10</t>
  </si>
  <si>
    <t>Column11</t>
  </si>
  <si>
    <t>Column12</t>
  </si>
  <si>
    <t>Operational</t>
  </si>
  <si>
    <t>Unknown</t>
  </si>
  <si>
    <t>[1]</t>
  </si>
  <si>
    <t>Center for Negative Carbon Emissions</t>
  </si>
  <si>
    <t>Origen Carbon Solutions</t>
  </si>
  <si>
    <t>https://origencarbonsolutions.com/8-rivers-calcite-and-origen-carbon-solutions-announce-joint-project-in-the-uk-selection-by-frontier/</t>
  </si>
  <si>
    <t>Repair</t>
  </si>
  <si>
    <t>Susaera</t>
  </si>
  <si>
    <t>Rolls Royce, Commonwealth Scientific and Industrial Research Organisation (CSIRO) Environmental CO2 Removal</t>
  </si>
  <si>
    <t>https://www.csiro.au/en/work-with-us/ip-commercialisation/marketplace/co2gen</t>
  </si>
  <si>
    <t>efuels</t>
  </si>
  <si>
    <t>CO2 removal</t>
  </si>
  <si>
    <t>2026 (planned)</t>
  </si>
  <si>
    <t>2030 (under discussion)</t>
  </si>
  <si>
    <t>Carbon Engineering (liquid absorption)</t>
  </si>
  <si>
    <t>https://www.sciencedirect.com/science/article/pii/S0009250923009727</t>
  </si>
  <si>
    <t>[2]</t>
  </si>
  <si>
    <t>[3]</t>
  </si>
  <si>
    <t>[4]</t>
  </si>
  <si>
    <t>[5]</t>
  </si>
  <si>
    <t>[6]</t>
  </si>
  <si>
    <t>[7]</t>
  </si>
  <si>
    <t>Direct Air capture (DAC) deployment: A review of the industrial deployment</t>
  </si>
  <si>
    <t>[8]</t>
  </si>
  <si>
    <t>CO2 disposal</t>
  </si>
  <si>
    <t>Carbon Engineering (liquid absorption), Dreamcatcher</t>
  </si>
  <si>
    <t>Carbon Engineering (liquid absorption), AtmosFUEL</t>
  </si>
  <si>
    <t>Climeworks (adsorption)</t>
  </si>
  <si>
    <t xml:space="preserve">Climeworks (adsorption), Capricorn </t>
  </si>
  <si>
    <t>1Pointfive (OXY Low Carbon Ventures)</t>
  </si>
  <si>
    <t>Design and Engineering Phase</t>
  </si>
  <si>
    <t xml:space="preserve">Feasibility Study </t>
  </si>
  <si>
    <t xml:space="preserve">Under Construction </t>
  </si>
  <si>
    <t>100 milion litres fuel per year</t>
  </si>
  <si>
    <t>10 ktCO2/y</t>
  </si>
  <si>
    <t>0.001 ktCO2/y</t>
  </si>
  <si>
    <t>0.05 ktCO2/y</t>
  </si>
  <si>
    <t>0.9 ktCO2/y</t>
  </si>
  <si>
    <t>0.6 ktCO2/y</t>
  </si>
  <si>
    <t>0.003 ktCO2/y</t>
  </si>
  <si>
    <t>0.15 ktCO2/y</t>
  </si>
  <si>
    <t>4 ktCO2/y</t>
  </si>
  <si>
    <t>2 plants of 2 kt/y each</t>
  </si>
  <si>
    <t>2.2 kt/y each</t>
  </si>
  <si>
    <t>8.5 - 9 ktCO2/y</t>
  </si>
  <si>
    <t>1 MtCO2/y</t>
  </si>
  <si>
    <t>0.5-1 MtCO2/y</t>
  </si>
  <si>
    <t>Carbon Engineering (liquid absorption), 1PointFive (OXY)</t>
  </si>
  <si>
    <t xml:space="preserve">Climeworks (adsorption), Artic Fox </t>
  </si>
  <si>
    <t xml:space="preserve">Climeworks (adsorption), STORE &amp;GO </t>
  </si>
  <si>
    <t xml:space="preserve">Climeworks (adsorption), Kopernicus P2X </t>
  </si>
  <si>
    <t xml:space="preserve">Climeworks (adsorption), NECOC </t>
  </si>
  <si>
    <t xml:space="preserve">Climeworks (adsorption), Orca </t>
  </si>
  <si>
    <t xml:space="preserve">Climeworks (adsorption), Zenid </t>
  </si>
  <si>
    <t xml:space="preserve">Climeworks (adsorption), Mammoth </t>
  </si>
  <si>
    <t xml:space="preserve">Proof of Technology </t>
  </si>
  <si>
    <t xml:space="preserve">900 tCO2/y </t>
  </si>
  <si>
    <t>50 tCO2/y</t>
  </si>
  <si>
    <t xml:space="preserve">150 tCO2/y </t>
  </si>
  <si>
    <t>1000 liters (aviation)  fuel per day</t>
  </si>
  <si>
    <t xml:space="preserve">36 ktCO2/y </t>
  </si>
  <si>
    <t>12.5 million  liters (aviation)  fuel per year</t>
  </si>
  <si>
    <t>Global Thermostat (adsorption)</t>
  </si>
  <si>
    <t>100 ktCO2/y</t>
  </si>
  <si>
    <t>Global Thermostat (adsorption), Haro Oni</t>
  </si>
  <si>
    <t xml:space="preserve">2 ktCO2/y </t>
  </si>
  <si>
    <t>Demonstration plant by Highly Innovative Fuels (HIF )for planned 230ktco2 /y Power -to Liquid plant ,planned to be operational in 2025 using wind energy</t>
  </si>
  <si>
    <t xml:space="preserve">Verdox (electroswing adsorption, ESA) </t>
  </si>
  <si>
    <t>up to 0.365 ktCO2/y</t>
  </si>
  <si>
    <t>5 ktCO2/y</t>
  </si>
  <si>
    <t>1.5 ktCO2/y</t>
  </si>
  <si>
    <t>0.4 ktCO2/y</t>
  </si>
  <si>
    <t xml:space="preserve">estimated opernational capacity </t>
  </si>
  <si>
    <t>1200 ktCO2/y</t>
  </si>
  <si>
    <t>1500 ktCO2/y</t>
  </si>
  <si>
    <t>59000 ktCO2/y</t>
  </si>
  <si>
    <t>5000 ktCO2/y</t>
  </si>
  <si>
    <t>Planned/Announced</t>
  </si>
  <si>
    <t xml:space="preserve">individual company announcements </t>
  </si>
  <si>
    <t>estimated deployment</t>
  </si>
  <si>
    <t>0.006 MtCO2/y</t>
  </si>
  <si>
    <t>0.009 MtCO2/y</t>
  </si>
  <si>
    <t>1.5 MtCO2/y</t>
  </si>
  <si>
    <t>2.7 MtCO2/y</t>
  </si>
  <si>
    <t>build capacity</t>
  </si>
  <si>
    <t>DACCS Capacity</t>
  </si>
  <si>
    <t>Direct Air Capture planned projects and in the net zero emissions by 2050 scenario 2020-2030</t>
  </si>
  <si>
    <t>advanced development</t>
  </si>
  <si>
    <t>18 MtCO2/y</t>
  </si>
  <si>
    <t>25 MtCO2/y</t>
  </si>
  <si>
    <t>47 MtCO2/y</t>
  </si>
  <si>
    <t>early development</t>
  </si>
  <si>
    <t>91 MtCO2/y</t>
  </si>
  <si>
    <t>206 MtCO2/y</t>
  </si>
  <si>
    <t>297 MtCO2/y</t>
  </si>
  <si>
    <t>435 MtCO2/y</t>
  </si>
  <si>
    <t>530 MtCO2/y</t>
  </si>
  <si>
    <t>640 MtCO2/y</t>
  </si>
  <si>
    <t>Construction of 70 DAC large-scale facilities (1 Mtcoz/y) by 2035. The first plant will capture up to 0.50 Mtcoz/y of CO2 (120 times bigger than Mammoth site)</t>
  </si>
  <si>
    <t>Proof of Technology</t>
  </si>
  <si>
    <t>https://www.concawe.eu/wp-content/uploads/E-fuels-article.pdf</t>
  </si>
  <si>
    <t>A look into the role of e-fuels in the transport system in Europe (2030–2050)</t>
  </si>
  <si>
    <t>[9]</t>
  </si>
  <si>
    <t>10 liters fuel per day (3650 liters/y)</t>
  </si>
  <si>
    <t xml:space="preserve">Assumption: to produce 1 litre of e-fule 2.9-3.6 kg CO2 is needed. Which implies that the capacity of CO2 captured from the corresponding projects must be at least the amount of CO2 required for the production of e-fuel </t>
  </si>
  <si>
    <t>Increase of production by 2026 to 25 million liters</t>
  </si>
  <si>
    <t xml:space="preserve">Number </t>
  </si>
  <si>
    <r>
      <t xml:space="preserve">[4], </t>
    </r>
    <r>
      <rPr>
        <sz val="12"/>
        <color rgb="FF0070C0"/>
        <rFont val="Arial"/>
        <family val="2"/>
      </rPr>
      <t>[6]</t>
    </r>
    <r>
      <rPr>
        <sz val="12"/>
        <color theme="5"/>
        <rFont val="Arial"/>
        <family val="2"/>
      </rPr>
      <t xml:space="preserve">, </t>
    </r>
    <r>
      <rPr>
        <sz val="12"/>
        <color rgb="FF7030A0"/>
        <rFont val="Arial"/>
        <family val="2"/>
      </rPr>
      <t>[7]</t>
    </r>
  </si>
  <si>
    <r>
      <t xml:space="preserve">[4], </t>
    </r>
    <r>
      <rPr>
        <sz val="12"/>
        <color theme="7" tint="-0.249977111117893"/>
        <rFont val="Arial"/>
        <family val="2"/>
      </rPr>
      <t>[9]</t>
    </r>
  </si>
  <si>
    <r>
      <rPr>
        <sz val="12"/>
        <color theme="1" tint="4.9989318521683403E-2"/>
        <rFont val="Arial"/>
        <family val="2"/>
      </rPr>
      <t>[1]</t>
    </r>
    <r>
      <rPr>
        <sz val="12"/>
        <color rgb="FF941651"/>
        <rFont val="Arial"/>
        <family val="2"/>
      </rPr>
      <t>, [2]</t>
    </r>
  </si>
  <si>
    <r>
      <rPr>
        <sz val="12"/>
        <color theme="1" tint="4.9989318521683403E-2"/>
        <rFont val="Arial"/>
        <family val="2"/>
      </rPr>
      <t>[1]</t>
    </r>
    <r>
      <rPr>
        <sz val="12"/>
        <color theme="1"/>
        <rFont val="Arial"/>
        <family val="2"/>
      </rPr>
      <t xml:space="preserve">, </t>
    </r>
    <r>
      <rPr>
        <sz val="12"/>
        <color rgb="FF7A81FF"/>
        <rFont val="Arial"/>
        <family val="2"/>
      </rPr>
      <t>[3]</t>
    </r>
  </si>
  <si>
    <t xml:space="preserve">Link </t>
  </si>
  <si>
    <t>Generic Term</t>
  </si>
  <si>
    <t>IEA - International Energy Agency. (2022, 04). Direct Air Capture - A key technology for net zero. Retrieved from https://iea.blob.core.windows.net/assets/78633715-15c0-44e1-81df-41123c556d57/DirectAirCapture_Akeytechnologyfornetzero.pdf</t>
  </si>
  <si>
    <t>Oliver Geden, M. G. (2023, 01). The State of Carbon Dioxide Removal. Retrieved from https://www.stateofcdr.org</t>
  </si>
  <si>
    <t>Marta Yugo, A. S. (2019, 10). A look into the role of e-fuels in the transport system in Europe (2030–2050) (literature review). Retrieved from https://www.concawe.eu/wp-content/uploads/E-fuels-article.pdf</t>
  </si>
  <si>
    <r>
      <t xml:space="preserve">Oliver Geden, M. G. (2023, 01). </t>
    </r>
    <r>
      <rPr>
        <i/>
        <sz val="12"/>
        <color rgb="FF941651"/>
        <rFont val="Arial"/>
        <family val="2"/>
      </rPr>
      <t>The State of Carbon Dioxide Removal.</t>
    </r>
    <r>
      <rPr>
        <sz val="12"/>
        <color rgb="FF941651"/>
        <rFont val="Arial"/>
        <family val="2"/>
      </rPr>
      <t xml:space="preserve"> Retrieved from Novel CDR Deployment Data: https://docs.google.com/spreadsheets/d/1p88XFojrUKGnXxYVc4c3i4ceQBL94OB7G_O-SYQ47Co/edit#gid=0</t>
    </r>
  </si>
  <si>
    <r>
      <t xml:space="preserve">Oliver Geden, M. G. (2023, 01). </t>
    </r>
    <r>
      <rPr>
        <i/>
        <sz val="12"/>
        <color rgb="FF7A81FF"/>
        <rFont val="Arial"/>
        <family val="2"/>
      </rPr>
      <t>The State of Carbon Dioxide Removal.</t>
    </r>
    <r>
      <rPr>
        <sz val="12"/>
        <color rgb="FF7A81FF"/>
        <rFont val="Arial"/>
        <family val="2"/>
      </rPr>
      <t xml:space="preserve"> Retrieved from Copy of StateOfCDR_Figures: https://docs.google.com/spreadsheets/d/1EK0_Yr24qPndqnZcElKZlglkrZPS-4_nLnv1y3e1GwM/edit#gid=0</t>
    </r>
  </si>
  <si>
    <r>
      <t xml:space="preserve">Filippo Bisotti, K. A. (2023, 10). </t>
    </r>
    <r>
      <rPr>
        <i/>
        <sz val="12"/>
        <color theme="5"/>
        <rFont val="Arial"/>
        <family val="2"/>
      </rPr>
      <t>Direct Air capture (DAC) deployment: A review of the industrial deployment.</t>
    </r>
    <r>
      <rPr>
        <sz val="12"/>
        <color theme="5"/>
        <rFont val="Arial"/>
        <family val="2"/>
      </rPr>
      <t xml:space="preserve"> Retrieved from https://www.sciencedirect.com/science/article/pii/S0009250923009727</t>
    </r>
  </si>
  <si>
    <r>
      <t xml:space="preserve">Mihrimah Ozkan, S. P. (2022, 04). </t>
    </r>
    <r>
      <rPr>
        <i/>
        <sz val="12"/>
        <color rgb="FF7030A0"/>
        <rFont val="Arial"/>
        <family val="2"/>
      </rPr>
      <t>Current status and pillars of direct air capture technologies.</t>
    </r>
    <r>
      <rPr>
        <sz val="12"/>
        <color rgb="FF7030A0"/>
        <rFont val="Arial"/>
        <family val="2"/>
      </rPr>
      <t xml:space="preserve"> Retrieved from https://www.sciencedirect.com/science/article/pii/S2589004222002607</t>
    </r>
  </si>
  <si>
    <t>IEA General Database</t>
  </si>
  <si>
    <t>IEA DAC: A key Technology for Net Zero</t>
  </si>
  <si>
    <t>Current status and pillars of direct air capture technologies</t>
  </si>
  <si>
    <t>cummulative announced capacity</t>
  </si>
  <si>
    <t>after 2026 (planned)</t>
  </si>
  <si>
    <t>after 2030</t>
  </si>
  <si>
    <t>PtX</t>
  </si>
  <si>
    <t>Capacity</t>
  </si>
  <si>
    <t>25 million  liters (aviation)  fuel per year</t>
  </si>
  <si>
    <t>Construction of 70 DAC large-scale facilities (1 Mtco2/y) by 2035. The first plant will capture up to 0.50 Mtcoz/y of CO2 (120 times bigger than Mammoth site)</t>
  </si>
  <si>
    <t>Power-to-Liquid</t>
  </si>
  <si>
    <t xml:space="preserve">230 ktCO2/y </t>
  </si>
  <si>
    <t>DEU</t>
  </si>
  <si>
    <t>CAN</t>
  </si>
  <si>
    <t>CHE</t>
  </si>
  <si>
    <t>ISL</t>
  </si>
  <si>
    <t>ITA</t>
  </si>
  <si>
    <t>NLD</t>
  </si>
  <si>
    <t>NOR</t>
  </si>
  <si>
    <t>CHL</t>
  </si>
  <si>
    <t>USA/CAN</t>
  </si>
  <si>
    <t>GBR</t>
  </si>
  <si>
    <t>ISR</t>
  </si>
  <si>
    <t>OMN</t>
  </si>
  <si>
    <t>AUS</t>
  </si>
  <si>
    <t>Dataset on the Adoption of Historical Technologies</t>
  </si>
  <si>
    <t>Nemet, G., Greene, J., Müller-Hansen, F. et al. Dataset on the adoption of historical technologies informs the scale-up of emerging carbon dioxide removal measures. Commun Earth Environ 4, 397 (2023). https://doi.org/10.1038/s43247-023-01056-1</t>
  </si>
  <si>
    <t>https://web.archive.org/web/20221013191148/https://www.carboncapture.com/project-bison</t>
  </si>
  <si>
    <t>[10]</t>
  </si>
  <si>
    <r>
      <t xml:space="preserve">[8], </t>
    </r>
    <r>
      <rPr>
        <sz val="12"/>
        <color rgb="FF00ACFE"/>
        <rFont val="Arial"/>
        <family val="2"/>
      </rPr>
      <t>[10]</t>
    </r>
  </si>
  <si>
    <r>
      <t>[8],</t>
    </r>
    <r>
      <rPr>
        <sz val="12"/>
        <color rgb="FF00ACFE"/>
        <rFont val="Arial"/>
        <family val="2"/>
      </rPr>
      <t xml:space="preserve"> [10]</t>
    </r>
  </si>
  <si>
    <r>
      <t xml:space="preserve">[8], </t>
    </r>
    <r>
      <rPr>
        <sz val="12"/>
        <color rgb="FF00ACFE"/>
        <rFont val="Arial"/>
        <family val="2"/>
      </rPr>
      <t>[11]</t>
    </r>
  </si>
  <si>
    <t>https://climeworks.com/plant-mammoth</t>
  </si>
  <si>
    <t>[11]</t>
  </si>
  <si>
    <r>
      <t xml:space="preserve">[8], </t>
    </r>
    <r>
      <rPr>
        <sz val="12"/>
        <color rgb="FF00ACFE"/>
        <rFont val="Arial"/>
        <family val="2"/>
      </rPr>
      <t>[12]</t>
    </r>
  </si>
  <si>
    <t>https://www.heirloomcarbon.com/#product-intr</t>
  </si>
  <si>
    <t>[12]</t>
  </si>
  <si>
    <t>Carbon Engineering (1PointFive)</t>
  </si>
  <si>
    <r>
      <t>[8],</t>
    </r>
    <r>
      <rPr>
        <sz val="12"/>
        <color rgb="FF00ACFE"/>
        <rFont val="Arial"/>
        <family val="2"/>
      </rPr>
      <t xml:space="preserve"> [13]</t>
    </r>
  </si>
  <si>
    <t>https://www.1pointfive.com/mission</t>
  </si>
  <si>
    <t>[13]</t>
  </si>
  <si>
    <r>
      <t xml:space="preserve">[8], </t>
    </r>
    <r>
      <rPr>
        <sz val="12"/>
        <color rgb="FF00ACFE"/>
        <rFont val="Arial"/>
        <family val="2"/>
      </rPr>
      <t>[14]</t>
    </r>
  </si>
  <si>
    <t>https://www.parallelcarbon.com/tech</t>
  </si>
  <si>
    <t>[14]</t>
  </si>
  <si>
    <t>Unspecified</t>
  </si>
  <si>
    <t>https://web.archive.org/web/20221022202705/https:/capture6.org/faqs/</t>
  </si>
  <si>
    <t>[15]</t>
  </si>
  <si>
    <r>
      <t xml:space="preserve">[8], </t>
    </r>
    <r>
      <rPr>
        <sz val="12"/>
        <color rgb="FF00ACFE"/>
        <rFont val="Arial"/>
        <family val="2"/>
      </rPr>
      <t>[15]</t>
    </r>
  </si>
  <si>
    <r>
      <t xml:space="preserve">IEA - International Energy Agency. (2023, 07). </t>
    </r>
    <r>
      <rPr>
        <i/>
        <sz val="12"/>
        <color rgb="FF205648"/>
        <rFont val="Arial"/>
        <family val="2"/>
      </rPr>
      <t>CO2 capture by direct air capture, planned projects and in the Net Zero Emissions by 2050 Scenario, 2020-2030</t>
    </r>
    <r>
      <rPr>
        <sz val="12"/>
        <color rgb="FF205648"/>
        <rFont val="Arial"/>
        <family val="2"/>
      </rPr>
      <t xml:space="preserve">. Retrieved from </t>
    </r>
    <r>
      <rPr>
        <i/>
        <sz val="12"/>
        <color rgb="FF205648"/>
        <rFont val="Arial"/>
        <family val="2"/>
      </rPr>
      <t xml:space="preserve">https://www.iea.org/data-and-statistics/charts/co2-capture-by-direct-air-capture-planned-projects-and-in-the-net-zero-emissions-by-2050-scenario-2020-2030 </t>
    </r>
  </si>
  <si>
    <t>https://www.soletairpower.fi/keywords/case-studies/</t>
  </si>
  <si>
    <r>
      <t xml:space="preserve">[8], </t>
    </r>
    <r>
      <rPr>
        <sz val="12"/>
        <color rgb="FF00B0F0"/>
        <rFont val="Arial"/>
        <family val="2"/>
      </rPr>
      <t>[16]</t>
    </r>
  </si>
  <si>
    <t>[16]</t>
  </si>
  <si>
    <t>ParallelCarbon</t>
  </si>
  <si>
    <r>
      <t xml:space="preserve">[1], </t>
    </r>
    <r>
      <rPr>
        <b/>
        <sz val="12"/>
        <color rgb="FF00ACFE"/>
        <rFont val="Arial"/>
        <family val="2"/>
      </rPr>
      <t>[11]</t>
    </r>
  </si>
  <si>
    <r>
      <t xml:space="preserve">[1], </t>
    </r>
    <r>
      <rPr>
        <b/>
        <sz val="12"/>
        <color rgb="FF00ACFE"/>
        <rFont val="Arial"/>
        <family val="2"/>
      </rPr>
      <t>[17]</t>
    </r>
  </si>
  <si>
    <t>[17]</t>
  </si>
  <si>
    <t>https://carbonengineering.com/our-story/</t>
  </si>
  <si>
    <t>CarbonEngineering</t>
  </si>
  <si>
    <t>[18]</t>
  </si>
  <si>
    <r>
      <t xml:space="preserve">[1], </t>
    </r>
    <r>
      <rPr>
        <sz val="12"/>
        <color rgb="FF00ACFE"/>
        <rFont val="Arial"/>
        <family val="2"/>
      </rPr>
      <t>[18]</t>
    </r>
  </si>
  <si>
    <r>
      <t xml:space="preserve">[1], </t>
    </r>
    <r>
      <rPr>
        <sz val="12"/>
        <color rgb="FF00ACFE"/>
        <rFont val="Arial"/>
        <family val="2"/>
      </rPr>
      <t>[19]</t>
    </r>
  </si>
  <si>
    <t>[19]</t>
  </si>
  <si>
    <t>CambrigeCarbonCapture</t>
  </si>
  <si>
    <t>https://www.co2loc.com/news/£3m-contract-award</t>
  </si>
  <si>
    <r>
      <t>[1],</t>
    </r>
    <r>
      <rPr>
        <sz val="12"/>
        <color rgb="FF00ACFE"/>
        <rFont val="Arial"/>
        <family val="2"/>
      </rPr>
      <t xml:space="preserve"> [20]</t>
    </r>
  </si>
  <si>
    <t>[20]</t>
  </si>
  <si>
    <t>https://globalfutures.asu.edu/cnce/</t>
  </si>
  <si>
    <r>
      <t xml:space="preserve">[1], </t>
    </r>
    <r>
      <rPr>
        <sz val="12"/>
        <color rgb="FF00ACFE"/>
        <rFont val="Arial"/>
        <family val="2"/>
      </rPr>
      <t>[21]</t>
    </r>
  </si>
  <si>
    <t>[21]</t>
  </si>
  <si>
    <t>https://www.noya.co/how-it-works</t>
  </si>
  <si>
    <r>
      <t xml:space="preserve">[1], </t>
    </r>
    <r>
      <rPr>
        <sz val="12"/>
        <color rgb="FF00ACFE"/>
        <rFont val="Arial"/>
        <family val="2"/>
      </rPr>
      <t>[22]</t>
    </r>
  </si>
  <si>
    <t>[22]</t>
  </si>
  <si>
    <t>https://www.missionzero.tech/news/uk-first-direct-air-capture-plant</t>
  </si>
  <si>
    <r>
      <t xml:space="preserve">[1], </t>
    </r>
    <r>
      <rPr>
        <sz val="12"/>
        <color rgb="FF00ACFE"/>
        <rFont val="Arial"/>
        <family val="2"/>
      </rPr>
      <t>[23]</t>
    </r>
  </si>
  <si>
    <t>[23]</t>
  </si>
  <si>
    <t>https://www.heirloomcarbon.com/news/heirloom-unveils-americas-first-commercial-direct-air-capture-facility</t>
  </si>
  <si>
    <r>
      <t xml:space="preserve">[1], </t>
    </r>
    <r>
      <rPr>
        <sz val="12"/>
        <color rgb="FF00ACFE"/>
        <rFont val="Arial"/>
        <family val="2"/>
      </rPr>
      <t>[24]</t>
    </r>
  </si>
  <si>
    <t>[24]</t>
  </si>
  <si>
    <t>https://www.repair-carbon.com/blog/repair-news</t>
  </si>
  <si>
    <t>[25]</t>
  </si>
  <si>
    <r>
      <t xml:space="preserve">[1], </t>
    </r>
    <r>
      <rPr>
        <sz val="12"/>
        <color rgb="FF00ACFE"/>
        <rFont val="Arial"/>
        <family val="2"/>
      </rPr>
      <t xml:space="preserve"> [25]</t>
    </r>
  </si>
  <si>
    <t>CarbonEngineering (Dreamcatcher)</t>
  </si>
  <si>
    <t>https://assets.publishing.service.gov.uk/media/62a054bf8fa8f5038ccc1a7b/pale-blue-dot-project-dreamcatcher.pdf</t>
  </si>
  <si>
    <t>[26]</t>
  </si>
  <si>
    <r>
      <t xml:space="preserve">[1], </t>
    </r>
    <r>
      <rPr>
        <sz val="12"/>
        <color rgb="FF00ACFE"/>
        <rFont val="Arial"/>
        <family val="2"/>
      </rPr>
      <t>[26]</t>
    </r>
  </si>
  <si>
    <r>
      <t xml:space="preserve">[1], </t>
    </r>
    <r>
      <rPr>
        <sz val="12"/>
        <color rgb="FF00ACFE"/>
        <rFont val="Arial"/>
        <family val="2"/>
      </rPr>
      <t>[27]</t>
    </r>
  </si>
  <si>
    <t>[27]</t>
  </si>
  <si>
    <t>https://4401.earth/news/</t>
  </si>
  <si>
    <t>https://www.sustaera.com/about</t>
  </si>
  <si>
    <t>[28]</t>
  </si>
  <si>
    <r>
      <t xml:space="preserve">[1], </t>
    </r>
    <r>
      <rPr>
        <sz val="12"/>
        <color rgb="FF00ACFE"/>
        <rFont val="Arial"/>
        <family val="2"/>
      </rPr>
      <t>[28]</t>
    </r>
  </si>
  <si>
    <r>
      <t xml:space="preserve">[1], </t>
    </r>
    <r>
      <rPr>
        <sz val="12"/>
        <color rgb="FF00ACFE"/>
        <rFont val="Arial"/>
        <family val="2"/>
      </rPr>
      <t>[13]</t>
    </r>
  </si>
  <si>
    <r>
      <t xml:space="preserve">[6], </t>
    </r>
    <r>
      <rPr>
        <sz val="12"/>
        <color rgb="FF00ACFE"/>
        <rFont val="Arial"/>
        <family val="2"/>
      </rPr>
      <t>[13]</t>
    </r>
  </si>
  <si>
    <t>CarbonEngineering (OXY, EOR)</t>
  </si>
  <si>
    <t>[29]</t>
  </si>
  <si>
    <r>
      <t xml:space="preserve">[1], </t>
    </r>
    <r>
      <rPr>
        <b/>
        <sz val="12"/>
        <color rgb="FF00ACFE"/>
        <rFont val="Arial"/>
        <family val="2"/>
      </rPr>
      <t>[29]</t>
    </r>
  </si>
  <si>
    <t>https://www.sizewellc.com/news-views/sizewell-c-and-partners-awarded-dac-funding/</t>
  </si>
  <si>
    <t>Sizewell</t>
  </si>
  <si>
    <t>[30]</t>
  </si>
  <si>
    <r>
      <t xml:space="preserve">[1], </t>
    </r>
    <r>
      <rPr>
        <b/>
        <sz val="12"/>
        <color rgb="FF00ACFE"/>
        <rFont val="Arial"/>
        <family val="2"/>
      </rPr>
      <t>[30]</t>
    </r>
  </si>
  <si>
    <r>
      <t xml:space="preserve">[1], </t>
    </r>
    <r>
      <rPr>
        <b/>
        <sz val="12"/>
        <color rgb="FF00ACFE"/>
        <rFont val="Arial"/>
        <family val="2"/>
      </rPr>
      <t>[31]</t>
    </r>
  </si>
  <si>
    <t>[31]</t>
  </si>
  <si>
    <t>CO2 CirculAIR</t>
  </si>
  <si>
    <r>
      <t>[1],</t>
    </r>
    <r>
      <rPr>
        <b/>
        <sz val="12"/>
        <color rgb="FF00ACFE"/>
        <rFont val="Arial"/>
        <family val="2"/>
      </rPr>
      <t xml:space="preserve"> [32]</t>
    </r>
  </si>
  <si>
    <t>[32]</t>
  </si>
  <si>
    <t>CSIRO</t>
  </si>
  <si>
    <t>[33]</t>
  </si>
  <si>
    <t>GlobalThermostat</t>
  </si>
  <si>
    <t>https://www.globalthermostat.com/news-and-updates/m-series-design</t>
  </si>
  <si>
    <r>
      <t xml:space="preserve">[1], </t>
    </r>
    <r>
      <rPr>
        <b/>
        <sz val="12"/>
        <color rgb="FF00ACFE"/>
        <rFont val="Arial"/>
        <family val="2"/>
      </rPr>
      <t>[33]</t>
    </r>
  </si>
  <si>
    <t>"we have been awarded almost £3million to build a Direct Air Capture and Mineralisation (DACMIN) pilot"</t>
  </si>
  <si>
    <t>"Noya has raised an $11M Series A led by Union Square Ventures and Collaborative Fund. This investment will allow us to hire new team members, expand testing and manufacturing capabilities, and deploy a first commercial pilot later this year"</t>
  </si>
  <si>
    <t xml:space="preserve">"Arizona State University’s Center for Negative Carbon Emissions (CNCE), with our commercial partner, Carbon Collect, is testing a prototype technology that would remove CO2 from the air through the use of MechanicalTrees™." </t>
  </si>
  <si>
    <t>Non-Allocable Projects</t>
  </si>
  <si>
    <t>Double-Named Projects (more pessimistic)</t>
  </si>
  <si>
    <t>CCU</t>
  </si>
  <si>
    <t>Capture</t>
  </si>
  <si>
    <t>0.25 MtCO2/y</t>
  </si>
  <si>
    <t>Announcement: 2022</t>
  </si>
  <si>
    <t>Announcement: 2021</t>
  </si>
  <si>
    <t>0.3 MtCO2/y</t>
  </si>
  <si>
    <t xml:space="preserve">Full Chain </t>
  </si>
  <si>
    <t>Announcement: 2022, FID: 2022</t>
  </si>
  <si>
    <t>0.036 MtCO2/y</t>
  </si>
  <si>
    <t>Announcement: 2020, FID: 2023</t>
  </si>
  <si>
    <t>Column13</t>
  </si>
  <si>
    <t xml:space="preserve">NOR </t>
  </si>
  <si>
    <t>Announcement: 2020</t>
  </si>
  <si>
    <t>0.17 MtCO2/y</t>
  </si>
  <si>
    <t>0.004 MtCO2/y</t>
  </si>
  <si>
    <t>Announcement: 2019, FID: 2022</t>
  </si>
  <si>
    <t>0.5 MtCO2/y</t>
  </si>
  <si>
    <t>Announcement: 2019</t>
  </si>
  <si>
    <t>0.23 MtCO2/y</t>
  </si>
  <si>
    <t>Announcement: 2021, FID: 2023</t>
  </si>
  <si>
    <t>1.3 MtCO2/y</t>
  </si>
  <si>
    <t xml:space="preserve">2.2 MtCO2/y </t>
  </si>
  <si>
    <t>0.01 MtCO2/y</t>
  </si>
  <si>
    <t>0.2 MtCO2/y</t>
  </si>
  <si>
    <t>0.8 MtCO2/y</t>
  </si>
  <si>
    <t>4 MtCO2/y</t>
  </si>
  <si>
    <t>0.001 MtCO2/y</t>
  </si>
  <si>
    <t>0.002 MtCO2/y</t>
  </si>
  <si>
    <t>0.05 MtCO2/y</t>
  </si>
  <si>
    <t>AirCapture DACU at Nutrien Kennewick Fertilizer (WA) (AirCapture, Nutrien)</t>
  </si>
  <si>
    <t>AirCapture Nuclear DAC at JM Farley Nuclear (AL), (Southern Company, Battelle, AirCapture LLC)</t>
  </si>
  <si>
    <t>Carbon Engineering Constellation Nuclear DACS at Byron Generation Station (IL), (Constellation, 1PointFive, Worley, Carbon Engineering, PNNL, U of IL)</t>
  </si>
  <si>
    <t>CarbonCapture DACU Carbon Cure at Gary Works (IN), (Carbon Capture, CarbonCure, US Steel)</t>
  </si>
  <si>
    <t xml:space="preserve">CarbonEngineering Lanzatech Project AtmosFUEL, (LanzaTech, Carbon Engineering, Virgin Atlantic, Brithish Airways) </t>
  </si>
  <si>
    <t>Climeworks DAC at Brawley Geothermal (CA), (University of Illinios, Climeworks)</t>
  </si>
  <si>
    <t>Climeworks Gulf Coast MoU (LA), (Climeworks, Gulf Cost Sequestation)</t>
  </si>
  <si>
    <t>Climeworks Mammoth Project, (Climeworks, Carbfix)</t>
  </si>
  <si>
    <t>Climeworks Norsk e fuel phase 1, (Sunfire GmbH, Climeworks AG, Paul Wurth SA (SMS group), Valinor (Norsk Vind)</t>
  </si>
  <si>
    <t>Climeworks Norsk e fuel phase 2, (Sunfire GmbH, Climeworks AG, Paul Wurth SA (SMS group), Valinor (Norsk Vind)</t>
  </si>
  <si>
    <t>Climeworks Norsk e fuel phase 3,  (Sunfire GmbH, Climeworks AG, Paul Wurth SA (SMS group), Valinor (Norsk Vind)</t>
  </si>
  <si>
    <t>Climeworks Orca, (Climeworks, Carbfix)</t>
  </si>
  <si>
    <t>DAC-1 Ector County (TX) train 1, (Occidental, 1PointFive, Carbon Engineering)</t>
  </si>
  <si>
    <t>DAC-1 Ector County (TX) train 2,  (Occidental, 1PointFive, Carbon Engineering)</t>
  </si>
  <si>
    <t>Haru Oni HIF Chile eFuels Magallanes phase 1, (HIF, Porsche, Siemens Energy, Enel Green Power, Enap, Empresas Gasco, ExxconMobil, Global thermostat)</t>
  </si>
  <si>
    <t>Haru Oni HIF Chile eFuels Magallanes phase 2, (HIF, Porsche, Siemens Energy, Enel Green Power, Enap, Empresas Gasco, ExxconMobil, Global thermostat)</t>
  </si>
  <si>
    <t>HIF USA eFuels Matagorda County (TX), (HIF USA)</t>
  </si>
  <si>
    <t>Kollsnes DAC facility, (Carbon Removal, Carbon Engineering, Oxy Low Carbon Ventures)</t>
  </si>
  <si>
    <t>Merritt Electrofuels Project DAC (BC), (Huron Clean Energy , Oxy Low Carbon Ventures, Upper Nicola Band and Carbon Engineering)</t>
  </si>
  <si>
    <t>Northeast Scotland DAC, (Storegga, Carbon Engineering. This project is led by Storegga, through its wholly owned subsidiary Pale Blue Dot Energy, with technology partner Carbon Engineering (CE), engineering partner Petrofac Facilities Management, and support from the Universities of Cambridge and Edinburgh)</t>
  </si>
  <si>
    <t>Oxy CE DAC 100 plants announcement (- 30 in Texas) expansion 2030, (1PointFive, Carbon Engineering)</t>
  </si>
  <si>
    <t>Oxy CE DAC 100 plants announcement (- 30 in Texas) expansion 2035, (1PointFive, Carbon Engineering)</t>
  </si>
  <si>
    <t>Oxy CE Kleberg County DAC plants (TX), (Occidental, 1PointFive, Carbon Engineering)</t>
  </si>
  <si>
    <t>Oxy CE Kleberg County DAC plants (TX) expansion 2030 (15 plants), (Occidental, 1PointFive, Carbon Engineering)</t>
  </si>
  <si>
    <t>Oxy CE Kleberg County DAC plants (TX) expansion 2035  (15 plants), (Occidental, 1PointFive, Carbon Engineering)</t>
  </si>
  <si>
    <t>Project Bison (WY) Phase 1, (CarbonCapture, Frontier Carbon Solutions)</t>
  </si>
  <si>
    <t>Project Bison (WY) Phase 2,  (CarbonCapture, Frontier Carbon Solutions)</t>
  </si>
  <si>
    <t>Project Bison (WY) Phase 3,  (CarbonCapture, Frontier Carbon Solutions)</t>
  </si>
  <si>
    <t>Project Bison (WY) Phase 4,  (CarbonCapture, Frontier Carbon Solutions)</t>
  </si>
  <si>
    <t>Project Hajar, (Mission Zero, 44.01)</t>
  </si>
  <si>
    <t>Removr large-scale plant, (Removr. Carbfix)</t>
  </si>
  <si>
    <t>Sizewell C nuclear-powered DAC Full-scale, (Sizewell C,  Nottingham University, Strata Technology, Atkins and Doosan Babcock)</t>
  </si>
  <si>
    <t xml:space="preserve">IEA CCUS Database </t>
  </si>
  <si>
    <t xml:space="preserve"> IEA (2023), CCUS Projects Database, IEA, Paris, http://www.iea.org/data-and-statistics/data-product/ccus-projects-database</t>
  </si>
  <si>
    <t>FID</t>
  </si>
  <si>
    <t>CarbonCapture (Project Bison Phase 3)</t>
  </si>
  <si>
    <t>Climeworks (CHE = Headquater)</t>
  </si>
  <si>
    <t>http://www.iea.org/data-and-statistics/data-product/ccus-projects-database</t>
  </si>
  <si>
    <r>
      <t>[8],</t>
    </r>
    <r>
      <rPr>
        <b/>
        <sz val="12"/>
        <color rgb="FF00ACFE"/>
        <rFont val="Arial"/>
        <family val="2"/>
      </rPr>
      <t xml:space="preserve"> [10]</t>
    </r>
  </si>
  <si>
    <t xml:space="preserve">Capacity </t>
  </si>
  <si>
    <r>
      <t>Global Thermostat (adsorption), Haro Oni</t>
    </r>
    <r>
      <rPr>
        <i/>
        <sz val="12"/>
        <color theme="5"/>
        <rFont val="Arial"/>
        <family val="2"/>
      </rPr>
      <t xml:space="preserve"> (phase 0)</t>
    </r>
  </si>
  <si>
    <r>
      <t>Global Thermostat (adsorption), Haro Oni</t>
    </r>
    <r>
      <rPr>
        <i/>
        <sz val="12"/>
        <color theme="5"/>
        <rFont val="Arial"/>
        <family val="2"/>
      </rPr>
      <t xml:space="preserve"> (phase 1)</t>
    </r>
  </si>
  <si>
    <t>Project has ended</t>
  </si>
  <si>
    <t>Global Thermostat (Manlo Park)</t>
  </si>
  <si>
    <t>Global Thermostat (Huntsville)</t>
  </si>
  <si>
    <t>CarbonCapture (Project Bison)</t>
  </si>
  <si>
    <t>CarbonCapture (project Bison)</t>
  </si>
  <si>
    <t>effective additional tCO2 captured/ y / Project</t>
  </si>
  <si>
    <t>effective additional MtCO2 captured/ y / Project</t>
  </si>
  <si>
    <t>Column132</t>
  </si>
  <si>
    <t>[0]</t>
  </si>
  <si>
    <t>Also, i calculated the effective additional tCO2 captured / y, since some projects already capture CO2 some years before. Since it is cummulative, it would therefore count a lot of capacity mulitple of times otherwise</t>
  </si>
  <si>
    <t>Description: DAC Capacity Database without double named projects (if there were 2 same projects i always went for the more optimistic case, the original database with all announcements with different sources can be found in "All Projects"</t>
  </si>
  <si>
    <t>Optimistic = for all double named projects i chose the more optimisitc one, which starts either earlier or / and should have a greater capacity or a more developed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</si>
</sst>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4" x14ac:knownFonts="1">
    <font>
      <sz val="12"/>
      <color theme="1"/>
      <name val="Calibri"/>
      <family val="2"/>
      <scheme val="minor"/>
    </font>
    <font>
      <u/>
      <sz val="12"/>
      <color theme="10"/>
      <name val="Calibri"/>
      <family val="2"/>
      <scheme val="minor"/>
    </font>
    <font>
      <sz val="10"/>
      <name val="Arial"/>
      <family val="2"/>
    </font>
    <font>
      <sz val="11"/>
      <color theme="1"/>
      <name val="Calibri"/>
      <family val="2"/>
      <scheme val="minor"/>
    </font>
    <font>
      <sz val="8"/>
      <name val="Calibri"/>
      <family val="2"/>
      <scheme val="minor"/>
    </font>
    <font>
      <sz val="10"/>
      <color theme="1"/>
      <name val="Calibri"/>
      <family val="2"/>
      <scheme val="minor"/>
    </font>
    <font>
      <b/>
      <sz val="9"/>
      <color indexed="81"/>
      <name val="Tahoma"/>
      <family val="2"/>
    </font>
    <font>
      <sz val="9"/>
      <color indexed="81"/>
      <name val="Tahoma"/>
      <family val="2"/>
    </font>
    <font>
      <sz val="12"/>
      <color theme="0"/>
      <name val="Arial"/>
      <family val="2"/>
    </font>
    <font>
      <sz val="12"/>
      <color theme="1"/>
      <name val="Arial"/>
      <family val="2"/>
    </font>
    <font>
      <sz val="12"/>
      <color theme="5"/>
      <name val="Arial"/>
      <family val="2"/>
    </font>
    <font>
      <sz val="12"/>
      <color rgb="FF0070C0"/>
      <name val="Arial"/>
      <family val="2"/>
    </font>
    <font>
      <sz val="12"/>
      <color rgb="FF7030A0"/>
      <name val="Arial"/>
      <family val="2"/>
    </font>
    <font>
      <sz val="12"/>
      <color rgb="FF000000"/>
      <name val="Arial"/>
      <family val="2"/>
    </font>
    <font>
      <sz val="12"/>
      <color theme="7" tint="-0.249977111117893"/>
      <name val="Arial"/>
      <family val="2"/>
    </font>
    <font>
      <sz val="12"/>
      <color theme="1" tint="4.9989318521683403E-2"/>
      <name val="Arial"/>
      <family val="2"/>
    </font>
    <font>
      <b/>
      <sz val="12"/>
      <color rgb="FF000000"/>
      <name val="Arial"/>
      <family val="2"/>
    </font>
    <font>
      <b/>
      <sz val="12"/>
      <color theme="1" tint="4.9989318521683403E-2"/>
      <name val="Arial"/>
      <family val="2"/>
    </font>
    <font>
      <b/>
      <sz val="12"/>
      <color rgb="FF0070C0"/>
      <name val="Arial"/>
      <family val="2"/>
    </font>
    <font>
      <b/>
      <sz val="12"/>
      <color theme="5"/>
      <name val="Arial"/>
      <family val="2"/>
    </font>
    <font>
      <b/>
      <sz val="12"/>
      <color theme="1"/>
      <name val="Arial"/>
      <family val="2"/>
    </font>
    <font>
      <sz val="12"/>
      <color rgb="FF205648"/>
      <name val="Arial"/>
      <family val="2"/>
    </font>
    <font>
      <sz val="12"/>
      <color rgb="FFFF40FF"/>
      <name val="Arial"/>
      <family val="2"/>
    </font>
    <font>
      <sz val="12"/>
      <color rgb="FF941651"/>
      <name val="Arial"/>
      <family val="2"/>
    </font>
    <font>
      <b/>
      <sz val="12"/>
      <color rgb="FF941651"/>
      <name val="Arial"/>
      <family val="2"/>
    </font>
    <font>
      <sz val="12"/>
      <color rgb="FF7A81FF"/>
      <name val="Arial"/>
      <family val="2"/>
    </font>
    <font>
      <b/>
      <sz val="12"/>
      <color rgb="FF205648"/>
      <name val="Arial"/>
      <family val="2"/>
    </font>
    <font>
      <sz val="12"/>
      <name val="Arial"/>
      <family val="2"/>
    </font>
    <font>
      <b/>
      <sz val="12"/>
      <color rgb="FF7A81FF"/>
      <name val="Arial"/>
      <family val="2"/>
    </font>
    <font>
      <b/>
      <sz val="12"/>
      <color rgb="FF7030A0"/>
      <name val="Arial"/>
      <family val="2"/>
    </font>
    <font>
      <b/>
      <sz val="12"/>
      <color rgb="FFFF40FF"/>
      <name val="Arial"/>
      <family val="2"/>
    </font>
    <font>
      <b/>
      <sz val="12"/>
      <color theme="7" tint="-0.249977111117893"/>
      <name val="Arial"/>
      <family val="2"/>
    </font>
    <font>
      <sz val="12"/>
      <color rgb="FF00B0F0"/>
      <name val="Arial"/>
      <family val="2"/>
    </font>
    <font>
      <i/>
      <sz val="12"/>
      <color rgb="FF941651"/>
      <name val="Arial"/>
      <family val="2"/>
    </font>
    <font>
      <i/>
      <sz val="12"/>
      <color rgb="FF7A81FF"/>
      <name val="Arial"/>
      <family val="2"/>
    </font>
    <font>
      <i/>
      <sz val="12"/>
      <color theme="5"/>
      <name val="Arial"/>
      <family val="2"/>
    </font>
    <font>
      <i/>
      <sz val="12"/>
      <color rgb="FF205648"/>
      <name val="Arial"/>
      <family val="2"/>
    </font>
    <font>
      <i/>
      <sz val="12"/>
      <color rgb="FF7030A0"/>
      <name val="Arial"/>
      <family val="2"/>
    </font>
    <font>
      <u/>
      <sz val="12"/>
      <color theme="5"/>
      <name val="Arial"/>
      <family val="2"/>
    </font>
    <font>
      <u/>
      <sz val="12"/>
      <color rgb="FF205648"/>
      <name val="Arial"/>
      <family val="2"/>
    </font>
    <font>
      <u/>
      <sz val="12"/>
      <color rgb="FF7030A0"/>
      <name val="Arial"/>
      <family val="2"/>
    </font>
    <font>
      <sz val="12"/>
      <color rgb="FFFF0000"/>
      <name val="Arial"/>
      <family val="2"/>
    </font>
    <font>
      <b/>
      <sz val="12"/>
      <color rgb="FFFF0000"/>
      <name val="Arial"/>
      <family val="2"/>
    </font>
    <font>
      <sz val="12"/>
      <color rgb="FF00ACFE"/>
      <name val="Arial"/>
      <family val="2"/>
    </font>
    <font>
      <u/>
      <sz val="12"/>
      <color rgb="FF0070C0"/>
      <name val="Arial"/>
      <family val="2"/>
    </font>
    <font>
      <b/>
      <sz val="12"/>
      <color rgb="FF00ACFE"/>
      <name val="Arial"/>
      <family val="2"/>
    </font>
    <font>
      <b/>
      <sz val="14"/>
      <color theme="1" tint="4.9989318521683403E-2"/>
      <name val="Arial"/>
      <family val="2"/>
    </font>
    <font>
      <b/>
      <sz val="12"/>
      <color theme="0"/>
      <name val="Arial"/>
      <family val="2"/>
    </font>
    <font>
      <sz val="12"/>
      <color rgb="FFC00000"/>
      <name val="Arial"/>
      <family val="2"/>
    </font>
    <font>
      <sz val="6"/>
      <color theme="1"/>
      <name val="Calibri"/>
      <family val="2"/>
      <scheme val="minor"/>
    </font>
    <font>
      <sz val="9"/>
      <color theme="1"/>
      <name val="Calibri"/>
      <family val="2"/>
      <scheme val="minor"/>
    </font>
    <font>
      <u/>
      <sz val="11"/>
      <color theme="10"/>
      <name val="Calibri"/>
      <family val="2"/>
      <scheme val="minor"/>
    </font>
    <font>
      <b/>
      <sz val="12"/>
      <color rgb="FFC00000"/>
      <name val="Arial"/>
      <family val="2"/>
    </font>
    <font>
      <sz val="12"/>
      <color rgb="FFC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3A987D"/>
        <bgColor indexed="64"/>
      </patternFill>
    </fill>
    <fill>
      <patternFill patternType="solid">
        <fgColor rgb="FF3A987D"/>
        <bgColor rgb="FFD8D8D8"/>
      </patternFill>
    </fill>
    <fill>
      <patternFill patternType="solid">
        <fgColor rgb="FFFFD5D9"/>
        <bgColor indexed="64"/>
      </patternFill>
    </fill>
    <fill>
      <patternFill patternType="solid">
        <fgColor rgb="FFE2EFDA"/>
        <bgColor rgb="FFE2EFDA"/>
      </patternFill>
    </fill>
  </fills>
  <borders count="14">
    <border>
      <left/>
      <right/>
      <top/>
      <bottom/>
      <diagonal/>
    </border>
    <border>
      <left/>
      <right/>
      <top/>
      <bottom style="double">
        <color indexed="64"/>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
      <left/>
      <right/>
      <top style="thin">
        <color theme="4" tint="0.39997558519241921"/>
      </top>
      <bottom style="thin">
        <color theme="4" tint="0.39997558519241921"/>
      </bottom>
      <diagonal/>
    </border>
    <border>
      <left/>
      <right/>
      <top style="double">
        <color indexed="64"/>
      </top>
      <bottom style="double">
        <color indexed="64"/>
      </bottom>
      <diagonal/>
    </border>
    <border>
      <left/>
      <right/>
      <top style="thin">
        <color theme="6" tint="0.39997558519241921"/>
      </top>
      <bottom style="thin">
        <color theme="6" tint="0.39997558519241921"/>
      </bottom>
      <diagonal/>
    </border>
    <border>
      <left style="thin">
        <color theme="0"/>
      </left>
      <right style="thin">
        <color theme="0"/>
      </right>
      <top style="thin">
        <color theme="0"/>
      </top>
      <bottom style="thin">
        <color theme="0"/>
      </bottom>
      <diagonal/>
    </border>
  </borders>
  <cellStyleXfs count="10">
    <xf numFmtId="0" fontId="0" fillId="0" borderId="0"/>
    <xf numFmtId="0" fontId="1" fillId="0" borderId="0" applyNumberFormat="0" applyFill="0" applyBorder="0" applyAlignment="0" applyProtection="0"/>
    <xf numFmtId="0" fontId="2" fillId="0" borderId="0"/>
    <xf numFmtId="0" fontId="1" fillId="0" borderId="0" applyNumberFormat="0" applyFill="0" applyBorder="0" applyAlignment="0" applyProtection="0"/>
    <xf numFmtId="0" fontId="5" fillId="0" borderId="0" applyNumberFormat="0" applyBorder="0" applyAlignment="0">
      <alignment horizontal="left" vertical="center" wrapText="1"/>
    </xf>
    <xf numFmtId="2" fontId="49" fillId="0" borderId="12" applyBorder="0">
      <alignment horizontal="left"/>
    </xf>
    <xf numFmtId="0" fontId="50" fillId="0" borderId="0" applyBorder="0" applyAlignment="0">
      <alignment horizontal="center" vertical="center"/>
    </xf>
    <xf numFmtId="0" fontId="51" fillId="0" borderId="0" applyNumberFormat="0" applyFill="0" applyBorder="0" applyAlignment="0" applyProtection="0"/>
    <xf numFmtId="0" fontId="3" fillId="0" borderId="0"/>
    <xf numFmtId="9" fontId="3" fillId="0" borderId="0" applyFont="0" applyFill="0" applyBorder="0" applyAlignment="0" applyProtection="0"/>
  </cellStyleXfs>
  <cellXfs count="212">
    <xf numFmtId="0" fontId="0" fillId="0" borderId="0" xfId="0"/>
    <xf numFmtId="0" fontId="10" fillId="0" borderId="0" xfId="0" applyFont="1" applyAlignment="1">
      <alignment horizontal="left" vertical="center"/>
    </xf>
    <xf numFmtId="0" fontId="9" fillId="0" borderId="0" xfId="0" applyFont="1" applyAlignment="1">
      <alignment vertical="center"/>
    </xf>
    <xf numFmtId="0" fontId="9" fillId="0" borderId="0" xfId="0" applyFont="1" applyAlignment="1">
      <alignment horizontal="left" vertical="center"/>
    </xf>
    <xf numFmtId="0" fontId="11" fillId="0" borderId="0" xfId="0" applyFont="1" applyAlignment="1">
      <alignment horizontal="left" vertical="center"/>
    </xf>
    <xf numFmtId="0" fontId="10" fillId="0" borderId="0" xfId="0" applyFont="1" applyAlignment="1">
      <alignment horizontal="left" vertical="center" wrapText="1"/>
    </xf>
    <xf numFmtId="0" fontId="13" fillId="0" borderId="0" xfId="0" applyFont="1" applyAlignment="1">
      <alignment horizontal="left" vertical="center"/>
    </xf>
    <xf numFmtId="0" fontId="22" fillId="0" borderId="0" xfId="0" applyFont="1" applyAlignment="1">
      <alignment horizontal="left" vertical="center"/>
    </xf>
    <xf numFmtId="0" fontId="22" fillId="0" borderId="0" xfId="0" applyFont="1" applyAlignment="1">
      <alignment horizontal="left" vertical="center" wrapText="1"/>
    </xf>
    <xf numFmtId="0" fontId="23" fillId="0" borderId="0" xfId="0" applyFont="1" applyAlignment="1">
      <alignment horizontal="left" vertical="center"/>
    </xf>
    <xf numFmtId="0" fontId="25" fillId="0" borderId="0" xfId="0" applyFont="1" applyAlignment="1">
      <alignment horizontal="left" vertical="center"/>
    </xf>
    <xf numFmtId="0" fontId="21" fillId="0" borderId="0" xfId="0" applyFont="1" applyAlignment="1">
      <alignment horizontal="left" vertical="center"/>
    </xf>
    <xf numFmtId="0" fontId="9" fillId="0" borderId="0" xfId="0" applyFont="1" applyAlignment="1">
      <alignment horizontal="left" vertical="center" wrapText="1"/>
    </xf>
    <xf numFmtId="0" fontId="9" fillId="0" borderId="0" xfId="0" applyFont="1"/>
    <xf numFmtId="0" fontId="10" fillId="0" borderId="0" xfId="0" applyFont="1"/>
    <xf numFmtId="0" fontId="20" fillId="0" borderId="0" xfId="0" applyFont="1" applyAlignment="1">
      <alignment horizontal="center"/>
    </xf>
    <xf numFmtId="0" fontId="20" fillId="0" borderId="0" xfId="0" applyFont="1"/>
    <xf numFmtId="0" fontId="24" fillId="0" borderId="0" xfId="0" applyFont="1"/>
    <xf numFmtId="0" fontId="28" fillId="0" borderId="0" xfId="0" applyFont="1"/>
    <xf numFmtId="0" fontId="19" fillId="0" borderId="0" xfId="0" applyFont="1"/>
    <xf numFmtId="0" fontId="26" fillId="0" borderId="0" xfId="0" applyFont="1"/>
    <xf numFmtId="0" fontId="29" fillId="0" borderId="0" xfId="0" applyFont="1"/>
    <xf numFmtId="0" fontId="30" fillId="0" borderId="0" xfId="0" applyFont="1"/>
    <xf numFmtId="0" fontId="31" fillId="0" borderId="0" xfId="0" applyFont="1" applyAlignment="1">
      <alignment vertical="center"/>
    </xf>
    <xf numFmtId="0" fontId="23" fillId="0" borderId="0" xfId="0" applyFont="1" applyAlignment="1">
      <alignment horizontal="left" vertical="center" wrapText="1"/>
    </xf>
    <xf numFmtId="0" fontId="23" fillId="0" borderId="0" xfId="0" applyFont="1"/>
    <xf numFmtId="0" fontId="25" fillId="0" borderId="0" xfId="0" applyFont="1" applyAlignment="1">
      <alignment horizontal="left" vertical="center" wrapText="1"/>
    </xf>
    <xf numFmtId="0" fontId="25" fillId="0" borderId="0" xfId="0" applyFont="1"/>
    <xf numFmtId="0" fontId="10" fillId="0" borderId="0" xfId="0" applyFont="1" applyAlignment="1">
      <alignment vertical="center" wrapText="1"/>
    </xf>
    <xf numFmtId="0" fontId="21" fillId="0" borderId="0" xfId="0" applyFont="1" applyAlignment="1">
      <alignment horizontal="left" vertical="center" wrapText="1"/>
    </xf>
    <xf numFmtId="0" fontId="12" fillId="0" borderId="0" xfId="0" applyFont="1" applyAlignment="1">
      <alignment wrapText="1"/>
    </xf>
    <xf numFmtId="0" fontId="22" fillId="0" borderId="0" xfId="0" applyFont="1" applyAlignment="1">
      <alignment vertical="center" wrapText="1"/>
    </xf>
    <xf numFmtId="0" fontId="14" fillId="0" borderId="0" xfId="0" applyFont="1" applyAlignment="1">
      <alignment vertical="center" wrapText="1"/>
    </xf>
    <xf numFmtId="0" fontId="14" fillId="2" borderId="0" xfId="0" applyFont="1" applyFill="1" applyAlignment="1">
      <alignment vertical="center" wrapText="1"/>
    </xf>
    <xf numFmtId="0" fontId="38" fillId="0" borderId="0" xfId="3" applyFont="1"/>
    <xf numFmtId="0" fontId="21" fillId="0" borderId="0" xfId="0" applyFont="1"/>
    <xf numFmtId="0" fontId="39" fillId="0" borderId="0" xfId="3" applyFont="1"/>
    <xf numFmtId="0" fontId="32" fillId="0" borderId="0" xfId="0" applyFont="1"/>
    <xf numFmtId="0" fontId="12" fillId="0" borderId="0" xfId="0" applyFont="1"/>
    <xf numFmtId="0" fontId="40" fillId="0" borderId="0" xfId="3" applyFont="1"/>
    <xf numFmtId="0" fontId="22" fillId="0" borderId="0" xfId="0" applyFont="1"/>
    <xf numFmtId="0" fontId="14" fillId="0" borderId="0" xfId="0" applyFont="1" applyAlignment="1">
      <alignment vertical="center"/>
    </xf>
    <xf numFmtId="0" fontId="31" fillId="0" borderId="0" xfId="0" applyFont="1" applyAlignment="1">
      <alignment horizontal="left" vertical="center"/>
    </xf>
    <xf numFmtId="0" fontId="20" fillId="0" borderId="0" xfId="0" applyFont="1" applyAlignment="1">
      <alignment horizontal="left" vertical="center"/>
    </xf>
    <xf numFmtId="0" fontId="24" fillId="0" borderId="0" xfId="0" applyFont="1" applyAlignment="1">
      <alignment horizontal="left" vertical="center"/>
    </xf>
    <xf numFmtId="0" fontId="28"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horizontal="left" vertical="center"/>
    </xf>
    <xf numFmtId="0" fontId="29" fillId="0" borderId="0" xfId="0" applyFont="1" applyAlignment="1">
      <alignment horizontal="left" vertical="center"/>
    </xf>
    <xf numFmtId="0" fontId="30" fillId="0" borderId="0" xfId="0" applyFont="1" applyAlignment="1">
      <alignment horizontal="left" vertical="center"/>
    </xf>
    <xf numFmtId="0" fontId="20" fillId="0" borderId="0" xfId="0" applyFont="1" applyAlignment="1">
      <alignment horizontal="center" vertical="center"/>
    </xf>
    <xf numFmtId="0" fontId="24" fillId="0" borderId="0" xfId="0" applyFont="1" applyAlignment="1">
      <alignment horizontal="center" vertical="center"/>
    </xf>
    <xf numFmtId="0" fontId="28" fillId="0" borderId="0" xfId="0" applyFont="1" applyAlignment="1">
      <alignment horizontal="center" vertical="center"/>
    </xf>
    <xf numFmtId="0" fontId="19" fillId="0" borderId="0" xfId="0" applyFont="1" applyAlignment="1">
      <alignment horizontal="center" vertical="center"/>
    </xf>
    <xf numFmtId="0" fontId="26" fillId="0" borderId="0" xfId="0" applyFont="1" applyAlignment="1">
      <alignment horizontal="center" vertical="center"/>
    </xf>
    <xf numFmtId="0" fontId="29" fillId="0" borderId="0" xfId="0" applyFont="1" applyAlignment="1">
      <alignment horizontal="center" vertical="center"/>
    </xf>
    <xf numFmtId="0" fontId="30" fillId="0" borderId="0" xfId="0" applyFont="1" applyAlignment="1">
      <alignment horizontal="center" vertical="center"/>
    </xf>
    <xf numFmtId="0" fontId="9" fillId="3" borderId="0" xfId="0" applyFont="1" applyFill="1" applyAlignment="1">
      <alignment horizontal="left" vertical="center"/>
    </xf>
    <xf numFmtId="0" fontId="8" fillId="3" borderId="5" xfId="0" applyFont="1" applyFill="1" applyBorder="1" applyAlignment="1">
      <alignment horizontal="left" vertical="center"/>
    </xf>
    <xf numFmtId="0" fontId="8" fillId="3" borderId="6" xfId="0" applyFont="1" applyFill="1" applyBorder="1" applyAlignment="1">
      <alignment horizontal="left" vertical="center"/>
    </xf>
    <xf numFmtId="0" fontId="8" fillId="3" borderId="4" xfId="0" applyFont="1" applyFill="1" applyBorder="1" applyAlignment="1">
      <alignment horizontal="left" vertical="center"/>
    </xf>
    <xf numFmtId="2" fontId="8" fillId="3" borderId="4" xfId="0" applyNumberFormat="1" applyFont="1" applyFill="1" applyBorder="1" applyAlignment="1">
      <alignment horizontal="left" vertical="center"/>
    </xf>
    <xf numFmtId="2" fontId="8" fillId="3" borderId="7" xfId="0" applyNumberFormat="1" applyFont="1" applyFill="1" applyBorder="1" applyAlignment="1">
      <alignment horizontal="left" vertical="center"/>
    </xf>
    <xf numFmtId="0" fontId="8" fillId="3" borderId="4" xfId="0" applyFont="1" applyFill="1" applyBorder="1" applyAlignment="1">
      <alignment horizontal="left" vertical="center" wrapText="1"/>
    </xf>
    <xf numFmtId="0" fontId="8" fillId="3" borderId="8" xfId="0" applyFont="1" applyFill="1" applyBorder="1" applyAlignment="1">
      <alignment horizontal="left" vertical="center"/>
    </xf>
    <xf numFmtId="2" fontId="8" fillId="3" borderId="8" xfId="0" applyNumberFormat="1" applyFont="1" applyFill="1" applyBorder="1" applyAlignment="1">
      <alignment horizontal="left" vertical="center"/>
    </xf>
    <xf numFmtId="0" fontId="8" fillId="3" borderId="8" xfId="0" applyFont="1" applyFill="1" applyBorder="1" applyAlignment="1">
      <alignment horizontal="left" vertical="center" wrapText="1"/>
    </xf>
    <xf numFmtId="0" fontId="8" fillId="4" borderId="9" xfId="0" applyFont="1" applyFill="1" applyBorder="1" applyAlignment="1">
      <alignment horizontal="left" vertical="center" wrapText="1"/>
    </xf>
    <xf numFmtId="0" fontId="8" fillId="3" borderId="9" xfId="0" applyFont="1" applyFill="1" applyBorder="1" applyAlignment="1">
      <alignment horizontal="left" vertical="center"/>
    </xf>
    <xf numFmtId="2" fontId="8" fillId="3" borderId="9" xfId="0" applyNumberFormat="1" applyFont="1" applyFill="1" applyBorder="1" applyAlignment="1">
      <alignment horizontal="left" vertical="center"/>
    </xf>
    <xf numFmtId="0" fontId="8" fillId="3" borderId="9" xfId="0" applyFont="1" applyFill="1" applyBorder="1" applyAlignment="1">
      <alignment horizontal="left" vertical="center" wrapText="1"/>
    </xf>
    <xf numFmtId="2" fontId="10" fillId="0" borderId="0" xfId="0" applyNumberFormat="1" applyFont="1" applyAlignment="1">
      <alignment horizontal="left" vertical="center"/>
    </xf>
    <xf numFmtId="2" fontId="10" fillId="2" borderId="0" xfId="0" applyNumberFormat="1" applyFont="1" applyFill="1" applyAlignment="1">
      <alignment horizontal="left" vertical="center" wrapText="1"/>
    </xf>
    <xf numFmtId="2" fontId="10" fillId="0" borderId="0" xfId="0" applyNumberFormat="1" applyFont="1" applyAlignment="1">
      <alignment horizontal="left" vertical="center" wrapText="1"/>
    </xf>
    <xf numFmtId="2" fontId="9" fillId="0" borderId="0" xfId="0" applyNumberFormat="1" applyFont="1" applyAlignment="1">
      <alignment horizontal="left" vertical="center"/>
    </xf>
    <xf numFmtId="2" fontId="23" fillId="0" borderId="0" xfId="0" applyNumberFormat="1" applyFont="1" applyAlignment="1">
      <alignment horizontal="left" vertical="center"/>
    </xf>
    <xf numFmtId="2" fontId="21" fillId="0" borderId="0" xfId="0" applyNumberFormat="1" applyFont="1" applyAlignment="1">
      <alignment horizontal="left" vertical="center"/>
    </xf>
    <xf numFmtId="0" fontId="9" fillId="0" borderId="10" xfId="0" applyFont="1" applyBorder="1" applyAlignment="1">
      <alignment horizontal="left" vertical="center"/>
    </xf>
    <xf numFmtId="0" fontId="27" fillId="0" borderId="0" xfId="0" applyFont="1" applyAlignment="1">
      <alignment horizontal="left" vertical="center"/>
    </xf>
    <xf numFmtId="0" fontId="41" fillId="0" borderId="0" xfId="0" applyFont="1" applyAlignment="1">
      <alignment horizontal="left" vertical="center"/>
    </xf>
    <xf numFmtId="0" fontId="16" fillId="0" borderId="0" xfId="0" applyFont="1" applyAlignment="1">
      <alignment horizontal="left" vertical="center"/>
    </xf>
    <xf numFmtId="2" fontId="9" fillId="0" borderId="0" xfId="0" applyNumberFormat="1" applyFont="1" applyAlignment="1">
      <alignment horizontal="left" vertical="center" wrapText="1"/>
    </xf>
    <xf numFmtId="0" fontId="18" fillId="0" borderId="0" xfId="0" applyFont="1" applyAlignment="1">
      <alignment horizontal="left" vertical="center"/>
    </xf>
    <xf numFmtId="0" fontId="10" fillId="5" borderId="0" xfId="0" applyFont="1" applyFill="1" applyAlignment="1">
      <alignment horizontal="left" vertical="center" wrapText="1"/>
    </xf>
    <xf numFmtId="2" fontId="20" fillId="0" borderId="0" xfId="0" applyNumberFormat="1" applyFont="1" applyAlignment="1">
      <alignment horizontal="left" vertical="center"/>
    </xf>
    <xf numFmtId="0" fontId="16" fillId="0" borderId="0" xfId="0" applyFont="1" applyAlignment="1">
      <alignment horizontal="left" vertical="center" wrapText="1"/>
    </xf>
    <xf numFmtId="0" fontId="11" fillId="0" borderId="0" xfId="0" applyFont="1" applyAlignment="1">
      <alignment horizontal="left" vertical="center" wrapText="1"/>
    </xf>
    <xf numFmtId="2" fontId="11" fillId="0" borderId="0" xfId="0" applyNumberFormat="1" applyFont="1" applyAlignment="1">
      <alignment horizontal="left" vertical="center"/>
    </xf>
    <xf numFmtId="0" fontId="43" fillId="0" borderId="0" xfId="0" applyFont="1" applyAlignment="1">
      <alignment horizontal="left" vertical="center"/>
    </xf>
    <xf numFmtId="0" fontId="32" fillId="0" borderId="0" xfId="0" applyFont="1" applyAlignment="1">
      <alignment horizontal="center" vertical="center"/>
    </xf>
    <xf numFmtId="0" fontId="32" fillId="0" borderId="0" xfId="0" applyFont="1" applyAlignment="1">
      <alignment vertical="center" wrapText="1"/>
    </xf>
    <xf numFmtId="0" fontId="18" fillId="0" borderId="0" xfId="0" applyFont="1" applyAlignment="1">
      <alignment horizontal="center" vertical="center"/>
    </xf>
    <xf numFmtId="0" fontId="11" fillId="0" borderId="0" xfId="0" applyFont="1" applyAlignment="1">
      <alignment horizontal="left" wrapText="1"/>
    </xf>
    <xf numFmtId="0" fontId="11" fillId="0" borderId="0" xfId="0" applyFont="1"/>
    <xf numFmtId="0" fontId="44" fillId="0" borderId="0" xfId="3" applyFont="1"/>
    <xf numFmtId="0" fontId="18" fillId="0" borderId="0" xfId="0" applyFont="1"/>
    <xf numFmtId="0" fontId="42" fillId="0" borderId="0" xfId="0" applyFont="1" applyAlignment="1">
      <alignment horizontal="left" vertical="center"/>
    </xf>
    <xf numFmtId="0" fontId="43" fillId="0" borderId="0" xfId="0" applyFont="1" applyAlignment="1">
      <alignment horizontal="center" vertical="center"/>
    </xf>
    <xf numFmtId="2" fontId="21" fillId="0" borderId="0" xfId="0" applyNumberFormat="1" applyFont="1" applyAlignment="1">
      <alignment horizontal="left" vertical="center" wrapText="1"/>
    </xf>
    <xf numFmtId="0" fontId="21" fillId="0" borderId="1" xfId="0" applyFont="1" applyBorder="1" applyAlignment="1">
      <alignment horizontal="left" vertical="center"/>
    </xf>
    <xf numFmtId="2" fontId="21" fillId="0" borderId="1" xfId="0" applyNumberFormat="1" applyFont="1" applyBorder="1" applyAlignment="1">
      <alignment horizontal="left" vertical="center"/>
    </xf>
    <xf numFmtId="0" fontId="45" fillId="0" borderId="0" xfId="0" applyFont="1" applyAlignment="1">
      <alignment horizontal="left" vertical="center"/>
    </xf>
    <xf numFmtId="0" fontId="43" fillId="0" borderId="0" xfId="0" applyFont="1"/>
    <xf numFmtId="0" fontId="43" fillId="0" borderId="0" xfId="0" applyFont="1" applyAlignment="1">
      <alignment horizontal="left"/>
    </xf>
    <xf numFmtId="0" fontId="1" fillId="0" borderId="0" xfId="3"/>
    <xf numFmtId="0" fontId="15" fillId="0" borderId="0" xfId="0" applyFont="1" applyAlignment="1">
      <alignment horizontal="left" vertical="center" wrapText="1"/>
    </xf>
    <xf numFmtId="2" fontId="10" fillId="0" borderId="0" xfId="0" applyNumberFormat="1" applyFont="1" applyAlignment="1">
      <alignment horizontal="center" vertical="center"/>
    </xf>
    <xf numFmtId="2" fontId="10" fillId="2" borderId="0" xfId="0" applyNumberFormat="1" applyFont="1" applyFill="1" applyAlignment="1">
      <alignment horizontal="center" vertical="center"/>
    </xf>
    <xf numFmtId="2" fontId="13" fillId="0" borderId="0" xfId="0" applyNumberFormat="1" applyFont="1" applyAlignment="1">
      <alignment horizontal="center" vertical="center"/>
    </xf>
    <xf numFmtId="2" fontId="21" fillId="0" borderId="0" xfId="0" applyNumberFormat="1" applyFont="1" applyAlignment="1">
      <alignment horizontal="center" vertical="center"/>
    </xf>
    <xf numFmtId="2" fontId="11" fillId="0" borderId="0" xfId="0" applyNumberFormat="1" applyFont="1" applyAlignment="1">
      <alignment horizontal="center" vertical="center"/>
    </xf>
    <xf numFmtId="2" fontId="16" fillId="0" borderId="0" xfId="0" applyNumberFormat="1" applyFont="1" applyAlignment="1">
      <alignment horizontal="center" vertical="center"/>
    </xf>
    <xf numFmtId="2" fontId="21" fillId="0" borderId="1" xfId="0" applyNumberFormat="1" applyFont="1" applyBorder="1" applyAlignment="1">
      <alignment horizontal="center" vertical="center"/>
    </xf>
    <xf numFmtId="2" fontId="22" fillId="0" borderId="0" xfId="0" applyNumberFormat="1" applyFont="1" applyAlignment="1">
      <alignment horizontal="center" vertical="center"/>
    </xf>
    <xf numFmtId="2" fontId="23" fillId="0" borderId="0" xfId="0" applyNumberFormat="1" applyFont="1" applyAlignment="1">
      <alignment horizontal="center" vertical="center"/>
    </xf>
    <xf numFmtId="2" fontId="25" fillId="0" borderId="0" xfId="0" applyNumberFormat="1" applyFont="1" applyAlignment="1">
      <alignment horizontal="center" vertical="center"/>
    </xf>
    <xf numFmtId="1" fontId="8" fillId="4" borderId="9" xfId="0" applyNumberFormat="1" applyFont="1" applyFill="1" applyBorder="1" applyAlignment="1">
      <alignment horizontal="left" vertical="center" textRotation="90" wrapText="1"/>
    </xf>
    <xf numFmtId="1" fontId="10" fillId="0" borderId="0" xfId="0" applyNumberFormat="1" applyFont="1" applyAlignment="1">
      <alignment horizontal="left" vertical="center"/>
    </xf>
    <xf numFmtId="1" fontId="13" fillId="0" borderId="0" xfId="0" applyNumberFormat="1" applyFont="1" applyAlignment="1">
      <alignment horizontal="left" vertical="center"/>
    </xf>
    <xf numFmtId="1" fontId="21" fillId="0" borderId="0" xfId="0" applyNumberFormat="1" applyFont="1" applyAlignment="1">
      <alignment horizontal="left" vertical="center"/>
    </xf>
    <xf numFmtId="1" fontId="11" fillId="0" borderId="0" xfId="0" applyNumberFormat="1" applyFont="1" applyAlignment="1">
      <alignment horizontal="left" vertical="center"/>
    </xf>
    <xf numFmtId="1" fontId="16" fillId="0" borderId="0" xfId="0" applyNumberFormat="1" applyFont="1" applyAlignment="1">
      <alignment horizontal="left" vertical="center"/>
    </xf>
    <xf numFmtId="1" fontId="21" fillId="0" borderId="1" xfId="0" applyNumberFormat="1" applyFont="1" applyBorder="1" applyAlignment="1">
      <alignment horizontal="left" vertical="center"/>
    </xf>
    <xf numFmtId="1" fontId="22" fillId="0" borderId="0" xfId="0" applyNumberFormat="1" applyFont="1" applyAlignment="1">
      <alignment horizontal="left" vertical="center"/>
    </xf>
    <xf numFmtId="1" fontId="23" fillId="0" borderId="0" xfId="0" applyNumberFormat="1" applyFont="1" applyAlignment="1">
      <alignment horizontal="left" vertical="center"/>
    </xf>
    <xf numFmtId="1" fontId="25" fillId="0" borderId="0" xfId="0" applyNumberFormat="1" applyFont="1" applyAlignment="1">
      <alignment horizontal="left" vertical="center"/>
    </xf>
    <xf numFmtId="1" fontId="9" fillId="0" borderId="0" xfId="0" applyNumberFormat="1" applyFont="1" applyAlignment="1">
      <alignment horizontal="left" vertical="center"/>
    </xf>
    <xf numFmtId="1" fontId="9" fillId="0" borderId="10" xfId="0" applyNumberFormat="1" applyFont="1" applyBorder="1" applyAlignment="1">
      <alignment horizontal="left" vertical="center"/>
    </xf>
    <xf numFmtId="1" fontId="27" fillId="0" borderId="0" xfId="0" applyNumberFormat="1" applyFont="1" applyAlignment="1">
      <alignment horizontal="left" vertical="center"/>
    </xf>
    <xf numFmtId="1" fontId="20" fillId="0" borderId="0" xfId="0" applyNumberFormat="1" applyFont="1" applyAlignment="1">
      <alignment horizontal="left" vertical="center"/>
    </xf>
    <xf numFmtId="0" fontId="43" fillId="0" borderId="0" xfId="0" applyFont="1" applyAlignment="1">
      <alignment horizontal="left" vertical="center" wrapText="1"/>
    </xf>
    <xf numFmtId="0" fontId="9" fillId="0" borderId="1" xfId="0" applyFont="1" applyBorder="1" applyAlignment="1">
      <alignment horizontal="left" vertical="center"/>
    </xf>
    <xf numFmtId="1" fontId="9" fillId="0" borderId="1" xfId="0" applyNumberFormat="1" applyFont="1" applyBorder="1" applyAlignment="1">
      <alignment horizontal="left" vertical="center"/>
    </xf>
    <xf numFmtId="0" fontId="41" fillId="0" borderId="1" xfId="0" applyFont="1" applyBorder="1" applyAlignment="1">
      <alignment horizontal="left" vertical="center"/>
    </xf>
    <xf numFmtId="0" fontId="22" fillId="0" borderId="1" xfId="0" applyFont="1" applyBorder="1" applyAlignment="1">
      <alignment horizontal="left" vertical="center"/>
    </xf>
    <xf numFmtId="0" fontId="43" fillId="0" borderId="1" xfId="0" applyFont="1" applyBorder="1" applyAlignment="1">
      <alignment horizontal="left" vertical="center"/>
    </xf>
    <xf numFmtId="1" fontId="22" fillId="0" borderId="1" xfId="0" applyNumberFormat="1" applyFont="1" applyBorder="1" applyAlignment="1">
      <alignment horizontal="left" vertical="center"/>
    </xf>
    <xf numFmtId="0" fontId="22" fillId="0" borderId="1" xfId="0" applyFont="1" applyBorder="1" applyAlignment="1">
      <alignment horizontal="left" vertical="center" wrapText="1"/>
    </xf>
    <xf numFmtId="2" fontId="9" fillId="0" borderId="1" xfId="0" applyNumberFormat="1" applyFont="1" applyBorder="1" applyAlignment="1">
      <alignment horizontal="left" vertical="center"/>
    </xf>
    <xf numFmtId="2" fontId="22" fillId="0" borderId="1" xfId="0" applyNumberFormat="1" applyFont="1" applyBorder="1" applyAlignment="1">
      <alignment horizontal="center" vertical="center"/>
    </xf>
    <xf numFmtId="0" fontId="9" fillId="2" borderId="11" xfId="0" applyFont="1" applyFill="1" applyBorder="1" applyAlignment="1">
      <alignment horizontal="left" vertical="center"/>
    </xf>
    <xf numFmtId="0" fontId="46" fillId="2" borderId="11" xfId="0" applyFont="1" applyFill="1" applyBorder="1" applyAlignment="1">
      <alignment horizontal="left" vertical="center"/>
    </xf>
    <xf numFmtId="1" fontId="9" fillId="2" borderId="11" xfId="0" applyNumberFormat="1" applyFont="1" applyFill="1" applyBorder="1" applyAlignment="1">
      <alignment horizontal="left" vertical="center"/>
    </xf>
    <xf numFmtId="2" fontId="9" fillId="2" borderId="11" xfId="0" applyNumberFormat="1" applyFont="1" applyFill="1" applyBorder="1" applyAlignment="1">
      <alignment horizontal="left" vertical="center"/>
    </xf>
    <xf numFmtId="2" fontId="9" fillId="2" borderId="11" xfId="0" applyNumberFormat="1" applyFont="1" applyFill="1" applyBorder="1" applyAlignment="1">
      <alignment horizontal="left" vertical="center" wrapText="1"/>
    </xf>
    <xf numFmtId="0" fontId="48" fillId="0" borderId="0" xfId="0" applyFont="1" applyAlignment="1">
      <alignment horizontal="left" vertical="center"/>
    </xf>
    <xf numFmtId="1" fontId="48" fillId="0" borderId="0" xfId="0" applyNumberFormat="1" applyFont="1" applyAlignment="1">
      <alignment horizontal="left" vertical="center"/>
    </xf>
    <xf numFmtId="2" fontId="48" fillId="0" borderId="0" xfId="0" applyNumberFormat="1" applyFont="1" applyAlignment="1">
      <alignment horizontal="left" vertical="center"/>
    </xf>
    <xf numFmtId="0" fontId="48" fillId="0" borderId="0" xfId="0" applyFont="1" applyAlignment="1">
      <alignment horizontal="left" vertical="center" wrapText="1"/>
    </xf>
    <xf numFmtId="2" fontId="48" fillId="0" borderId="0" xfId="0" applyNumberFormat="1" applyFont="1" applyAlignment="1">
      <alignment horizontal="center" vertical="center"/>
    </xf>
    <xf numFmtId="0" fontId="48" fillId="5" borderId="0" xfId="0" applyFont="1" applyFill="1" applyAlignment="1">
      <alignment horizontal="left" vertical="center"/>
    </xf>
    <xf numFmtId="0" fontId="52" fillId="0" borderId="0" xfId="0" applyFont="1" applyAlignment="1">
      <alignment horizontal="left" vertical="center"/>
    </xf>
    <xf numFmtId="0" fontId="52" fillId="5" borderId="0" xfId="0" applyFont="1" applyFill="1" applyAlignment="1">
      <alignment horizontal="left" vertical="center"/>
    </xf>
    <xf numFmtId="1" fontId="52" fillId="0" borderId="0" xfId="0" applyNumberFormat="1" applyFont="1" applyAlignment="1">
      <alignment horizontal="left" vertical="center"/>
    </xf>
    <xf numFmtId="2" fontId="48" fillId="0" borderId="0" xfId="0" applyNumberFormat="1" applyFont="1" applyAlignment="1">
      <alignment horizontal="left" vertical="center" wrapText="1"/>
    </xf>
    <xf numFmtId="0" fontId="53" fillId="0" borderId="0" xfId="4" applyFont="1" applyAlignment="1">
      <alignment horizontal="left" vertical="center"/>
    </xf>
    <xf numFmtId="0" fontId="53" fillId="0" borderId="0" xfId="0" applyFont="1" applyAlignment="1">
      <alignment horizontal="left" vertical="center"/>
    </xf>
    <xf numFmtId="0" fontId="53" fillId="0" borderId="0" xfId="4" applyFont="1" applyBorder="1" applyAlignment="1">
      <alignment horizontal="left" vertical="center"/>
    </xf>
    <xf numFmtId="2" fontId="9" fillId="0" borderId="0" xfId="0" applyNumberFormat="1" applyFont="1" applyAlignment="1">
      <alignment horizontal="center" vertical="center"/>
    </xf>
    <xf numFmtId="0" fontId="48" fillId="0" borderId="0" xfId="0" applyFont="1" applyAlignment="1">
      <alignment vertical="center"/>
    </xf>
    <xf numFmtId="0" fontId="52" fillId="0" borderId="0" xfId="0" applyFont="1" applyAlignment="1">
      <alignment horizontal="center" vertical="center"/>
    </xf>
    <xf numFmtId="0" fontId="52" fillId="0" borderId="0" xfId="0" applyFont="1" applyAlignment="1">
      <alignment vertical="center"/>
    </xf>
    <xf numFmtId="0" fontId="17" fillId="0" borderId="0" xfId="0" applyFont="1" applyAlignment="1">
      <alignment horizontal="left" vertical="center"/>
    </xf>
    <xf numFmtId="1" fontId="19" fillId="0" borderId="0" xfId="0" applyNumberFormat="1" applyFont="1" applyAlignment="1">
      <alignment horizontal="left" vertical="center"/>
    </xf>
    <xf numFmtId="0" fontId="19" fillId="0" borderId="0" xfId="0" applyFont="1" applyAlignment="1">
      <alignment horizontal="left" vertical="center" wrapText="1"/>
    </xf>
    <xf numFmtId="2" fontId="19" fillId="0" borderId="0" xfId="0" applyNumberFormat="1" applyFont="1" applyAlignment="1">
      <alignment horizontal="left" vertical="center"/>
    </xf>
    <xf numFmtId="2" fontId="19" fillId="0" borderId="0" xfId="0" applyNumberFormat="1" applyFont="1" applyAlignment="1">
      <alignment horizontal="center" vertical="center"/>
    </xf>
    <xf numFmtId="0" fontId="17" fillId="0" borderId="11" xfId="0" applyFont="1" applyBorder="1" applyAlignment="1">
      <alignment horizontal="left" vertical="center"/>
    </xf>
    <xf numFmtId="0" fontId="9" fillId="0" borderId="11" xfId="0" applyFont="1" applyBorder="1" applyAlignment="1">
      <alignment horizontal="left" vertical="center"/>
    </xf>
    <xf numFmtId="1" fontId="9" fillId="0" borderId="11" xfId="0" applyNumberFormat="1" applyFont="1" applyBorder="1" applyAlignment="1">
      <alignment horizontal="left" vertical="center"/>
    </xf>
    <xf numFmtId="2" fontId="9" fillId="0" borderId="11" xfId="0" applyNumberFormat="1" applyFont="1" applyBorder="1" applyAlignment="1">
      <alignment horizontal="left" vertical="center"/>
    </xf>
    <xf numFmtId="0" fontId="9" fillId="0" borderId="11" xfId="0" applyFont="1" applyBorder="1" applyAlignment="1">
      <alignment horizontal="left" vertical="center" wrapText="1"/>
    </xf>
    <xf numFmtId="0" fontId="31" fillId="0" borderId="0" xfId="0" applyFont="1" applyAlignment="1">
      <alignment horizontal="center" vertical="center"/>
    </xf>
    <xf numFmtId="0" fontId="48" fillId="0" borderId="0" xfId="0" applyFont="1" applyAlignment="1">
      <alignment vertical="center" wrapText="1"/>
    </xf>
    <xf numFmtId="1" fontId="30" fillId="0" borderId="0" xfId="0" applyNumberFormat="1" applyFont="1" applyAlignment="1">
      <alignment horizontal="left" vertical="center"/>
    </xf>
    <xf numFmtId="0" fontId="30" fillId="0" borderId="0" xfId="0" applyFont="1" applyAlignment="1">
      <alignment horizontal="left" vertical="center" wrapText="1"/>
    </xf>
    <xf numFmtId="2" fontId="30" fillId="0" borderId="0" xfId="0" applyNumberFormat="1" applyFont="1" applyAlignment="1">
      <alignment horizontal="center" vertical="center"/>
    </xf>
    <xf numFmtId="2" fontId="47" fillId="3" borderId="13" xfId="0" applyNumberFormat="1" applyFont="1" applyFill="1" applyBorder="1" applyAlignment="1">
      <alignment horizontal="left" vertical="center"/>
    </xf>
    <xf numFmtId="164" fontId="20" fillId="0" borderId="0" xfId="0" applyNumberFormat="1" applyFont="1" applyAlignment="1">
      <alignment horizontal="left" vertical="center"/>
    </xf>
    <xf numFmtId="2" fontId="8" fillId="3" borderId="8" xfId="0" applyNumberFormat="1" applyFont="1" applyFill="1" applyBorder="1" applyAlignment="1">
      <alignment horizontal="left" vertical="center" wrapText="1"/>
    </xf>
    <xf numFmtId="2" fontId="15" fillId="0" borderId="0" xfId="0" applyNumberFormat="1" applyFont="1" applyAlignment="1">
      <alignment horizontal="center" vertical="center"/>
    </xf>
    <xf numFmtId="2" fontId="15" fillId="2" borderId="0" xfId="0" applyNumberFormat="1" applyFont="1" applyFill="1" applyAlignment="1">
      <alignment horizontal="center" vertical="center"/>
    </xf>
    <xf numFmtId="164" fontId="15" fillId="0" borderId="0" xfId="0" applyNumberFormat="1" applyFont="1" applyAlignment="1">
      <alignment horizontal="center" vertical="center"/>
    </xf>
    <xf numFmtId="2" fontId="15" fillId="0" borderId="1" xfId="0" applyNumberFormat="1" applyFont="1" applyBorder="1" applyAlignment="1">
      <alignment horizontal="center" vertical="center"/>
    </xf>
    <xf numFmtId="164" fontId="15" fillId="2" borderId="1" xfId="0" applyNumberFormat="1" applyFont="1" applyFill="1" applyBorder="1" applyAlignment="1">
      <alignment horizontal="center" vertical="center"/>
    </xf>
    <xf numFmtId="164" fontId="15" fillId="0" borderId="1" xfId="0" applyNumberFormat="1" applyFont="1" applyBorder="1" applyAlignment="1">
      <alignment horizontal="center" vertical="center"/>
    </xf>
    <xf numFmtId="2" fontId="15" fillId="0" borderId="0" xfId="0" applyNumberFormat="1" applyFont="1" applyAlignment="1">
      <alignment horizontal="left" vertical="center"/>
    </xf>
    <xf numFmtId="2" fontId="15" fillId="0" borderId="11" xfId="0" applyNumberFormat="1" applyFont="1" applyBorder="1" applyAlignment="1">
      <alignment horizontal="left" vertical="center"/>
    </xf>
    <xf numFmtId="2" fontId="17" fillId="0" borderId="0" xfId="0" applyNumberFormat="1" applyFont="1" applyAlignment="1">
      <alignment horizontal="left" vertical="center"/>
    </xf>
    <xf numFmtId="0" fontId="20" fillId="0" borderId="0" xfId="0" applyFont="1" applyAlignment="1">
      <alignment horizontal="left" vertical="center" wrapText="1"/>
    </xf>
    <xf numFmtId="164" fontId="47" fillId="3" borderId="13" xfId="0" applyNumberFormat="1" applyFont="1" applyFill="1" applyBorder="1" applyAlignment="1">
      <alignment horizontal="left" vertical="center"/>
    </xf>
    <xf numFmtId="164" fontId="8" fillId="3" borderId="8" xfId="0" applyNumberFormat="1" applyFont="1" applyFill="1" applyBorder="1" applyAlignment="1">
      <alignment horizontal="left" vertical="center" wrapText="1"/>
    </xf>
    <xf numFmtId="164" fontId="8" fillId="3" borderId="9" xfId="0" applyNumberFormat="1" applyFont="1" applyFill="1" applyBorder="1" applyAlignment="1">
      <alignment horizontal="left" vertical="center"/>
    </xf>
    <xf numFmtId="164" fontId="15" fillId="2" borderId="0" xfId="0" applyNumberFormat="1" applyFont="1" applyFill="1" applyAlignment="1">
      <alignment horizontal="center" vertical="center"/>
    </xf>
    <xf numFmtId="164" fontId="15" fillId="0" borderId="0" xfId="0" applyNumberFormat="1" applyFont="1" applyAlignment="1">
      <alignment horizontal="left" vertical="center"/>
    </xf>
    <xf numFmtId="164" fontId="15" fillId="0" borderId="11" xfId="0" applyNumberFormat="1" applyFont="1" applyBorder="1" applyAlignment="1">
      <alignment horizontal="left" vertical="center"/>
    </xf>
    <xf numFmtId="164" fontId="17" fillId="0" borderId="0" xfId="0" applyNumberFormat="1" applyFont="1" applyAlignment="1">
      <alignment horizontal="left" vertical="center"/>
    </xf>
    <xf numFmtId="164" fontId="9" fillId="0" borderId="0" xfId="0" applyNumberFormat="1" applyFont="1" applyAlignment="1">
      <alignment horizontal="left" vertical="center"/>
    </xf>
    <xf numFmtId="0" fontId="48" fillId="6" borderId="0" xfId="0" applyFont="1" applyFill="1" applyAlignment="1">
      <alignment horizontal="left" vertical="center" wrapText="1"/>
    </xf>
    <xf numFmtId="0" fontId="1" fillId="0" borderId="0" xfId="3" applyAlignment="1">
      <alignment vertical="center"/>
    </xf>
    <xf numFmtId="164" fontId="22" fillId="0" borderId="0" xfId="0" applyNumberFormat="1" applyFont="1" applyAlignment="1">
      <alignment horizontal="center" vertical="center"/>
    </xf>
    <xf numFmtId="2" fontId="17" fillId="0" borderId="0" xfId="0" applyNumberFormat="1" applyFont="1" applyAlignment="1">
      <alignment horizontal="center" vertical="center"/>
    </xf>
    <xf numFmtId="164" fontId="17" fillId="0" borderId="0" xfId="0" applyNumberFormat="1" applyFont="1" applyAlignment="1">
      <alignment horizontal="center" vertical="center"/>
    </xf>
    <xf numFmtId="2" fontId="52" fillId="0" borderId="0" xfId="0" applyNumberFormat="1" applyFont="1" applyAlignment="1">
      <alignment horizontal="left" vertical="center"/>
    </xf>
    <xf numFmtId="2" fontId="52" fillId="0" borderId="0" xfId="0" applyNumberFormat="1" applyFont="1" applyAlignment="1">
      <alignment horizontal="center" vertical="center"/>
    </xf>
    <xf numFmtId="0" fontId="52" fillId="6" borderId="0" xfId="0" applyFont="1" applyFill="1" applyAlignment="1">
      <alignment horizontal="left" vertical="center" wrapText="1"/>
    </xf>
    <xf numFmtId="0" fontId="8" fillId="3" borderId="2" xfId="0" applyFont="1" applyFill="1" applyBorder="1" applyAlignment="1">
      <alignment horizontal="left" vertical="center" wrapText="1"/>
    </xf>
    <xf numFmtId="0" fontId="8" fillId="3" borderId="3" xfId="0" applyFont="1" applyFill="1" applyBorder="1" applyAlignment="1">
      <alignment horizontal="left" vertical="center" wrapText="1"/>
    </xf>
    <xf numFmtId="0" fontId="8" fillId="4" borderId="4" xfId="0" applyFont="1" applyFill="1" applyBorder="1" applyAlignment="1">
      <alignment horizontal="left" vertical="center" wrapText="1"/>
    </xf>
    <xf numFmtId="0" fontId="8" fillId="4" borderId="8" xfId="0" applyFont="1" applyFill="1" applyBorder="1" applyAlignment="1">
      <alignment horizontal="left" vertical="center" wrapText="1"/>
    </xf>
    <xf numFmtId="1" fontId="8" fillId="4" borderId="4" xfId="0" applyNumberFormat="1" applyFont="1" applyFill="1" applyBorder="1" applyAlignment="1">
      <alignment horizontal="left" vertical="center" textRotation="90" wrapText="1"/>
    </xf>
    <xf numFmtId="1" fontId="8" fillId="4" borderId="8" xfId="0" applyNumberFormat="1" applyFont="1" applyFill="1" applyBorder="1" applyAlignment="1">
      <alignment horizontal="left" vertical="center" textRotation="90" wrapText="1"/>
    </xf>
  </cellXfs>
  <cellStyles count="10">
    <cellStyle name="Hyperlink" xfId="7" xr:uid="{5EFCF502-CBF2-6248-AEDD-05F89BCCCC56}"/>
    <cellStyle name="Link" xfId="3" builtinId="8"/>
    <cellStyle name="Link 2" xfId="1" xr:uid="{E15DE1A5-4DC3-3F4D-ABFF-C6AAD001B944}"/>
    <cellStyle name="Normal" xfId="2" xr:uid="{58E107BA-64F0-BF44-BDC1-058A93A9E548}"/>
    <cellStyle name="Notes" xfId="4" xr:uid="{84FF14D2-84C3-1F40-A653-E5279D220A58}"/>
    <cellStyle name="Notes 3" xfId="6" xr:uid="{9685FEDE-8BC1-F047-9286-FED9F02678D1}"/>
    <cellStyle name="Notes style" xfId="5" xr:uid="{3DB34286-7011-A749-A7A2-CBF03A429453}"/>
    <cellStyle name="Prozent 2" xfId="9" xr:uid="{3393F697-AD3E-264D-97DE-48CE4551CDA8}"/>
    <cellStyle name="Standard" xfId="0" builtinId="0"/>
    <cellStyle name="Standard 2" xfId="8" xr:uid="{4FEAD077-270D-7F46-B0D0-F92CFF49966E}"/>
  </cellStyles>
  <dxfs count="208">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auto="1"/>
      </font>
      <fill>
        <patternFill>
          <bgColor theme="7" tint="0.59996337778862885"/>
        </patternFill>
      </fill>
    </dxf>
    <dxf>
      <font>
        <b val="0"/>
        <i/>
        <color theme="2" tint="-0.24994659260841701"/>
      </font>
    </dxf>
    <dxf>
      <font>
        <color auto="1"/>
      </font>
      <fill>
        <patternFill>
          <bgColor theme="7" tint="0.59996337778862885"/>
        </patternFill>
      </fill>
    </dxf>
    <dxf>
      <font>
        <b val="0"/>
        <i/>
        <color theme="2" tint="-0.24994659260841701"/>
      </font>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auto="1"/>
      </font>
      <fill>
        <patternFill>
          <bgColor theme="7" tint="0.59996337778862885"/>
        </patternFill>
      </fill>
    </dxf>
    <dxf>
      <font>
        <b val="0"/>
        <i/>
        <color theme="2" tint="-0.24994659260841701"/>
      </font>
    </dxf>
    <dxf>
      <font>
        <color auto="1"/>
      </font>
      <fill>
        <patternFill>
          <bgColor theme="7" tint="0.59996337778862885"/>
        </patternFill>
      </fill>
    </dxf>
    <dxf>
      <font>
        <b val="0"/>
        <i/>
        <color theme="2" tint="-0.24994659260841701"/>
      </font>
    </dxf>
    <dxf>
      <font>
        <b val="0"/>
        <i/>
        <color theme="2" tint="-0.24994659260841701"/>
      </font>
    </dxf>
    <dxf>
      <font>
        <color auto="1"/>
      </font>
      <fill>
        <patternFill>
          <bgColor theme="7" tint="0.59996337778862885"/>
        </patternFill>
      </fill>
    </dxf>
    <dxf>
      <font>
        <b val="0"/>
        <i/>
        <color theme="2" tint="-0.24994659260841701"/>
      </font>
    </dxf>
    <dxf>
      <font>
        <color auto="1"/>
      </font>
      <fill>
        <patternFill>
          <bgColor theme="7" tint="0.59996337778862885"/>
        </patternFill>
      </fill>
    </dxf>
    <dxf>
      <font>
        <b val="0"/>
        <i val="0"/>
        <strike val="0"/>
        <condense val="0"/>
        <extend val="0"/>
        <outline val="0"/>
        <shadow val="0"/>
        <u val="none"/>
        <vertAlign val="baseline"/>
        <sz val="12"/>
        <color theme="1"/>
        <name val="Arial"/>
        <family val="2"/>
        <scheme val="none"/>
      </font>
      <numFmt numFmtId="2" formatCode="0.00"/>
      <alignment horizontal="left" vertical="center" textRotation="0" wrapText="1"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4" formatCode="0.0000"/>
      <alignment horizontal="left"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0"/>
        <name val="Arial"/>
        <family val="2"/>
        <scheme val="none"/>
      </font>
      <fill>
        <patternFill patternType="solid">
          <fgColor indexed="64"/>
          <bgColor rgb="FF3A987D"/>
        </patternFill>
      </fill>
      <alignment horizontal="left"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0"/>
        <name val="Arial"/>
        <family val="2"/>
        <scheme val="none"/>
      </font>
      <fill>
        <patternFill patternType="solid">
          <fgColor indexed="64"/>
          <bgColor rgb="FF3A987D"/>
        </patternFill>
      </fill>
      <alignment horizontal="left" vertical="center" textRotation="0" wrapText="1"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mruColors>
      <color rgb="FFC0FF9C"/>
      <color rgb="FFFF40FF"/>
      <color rgb="FF205648"/>
      <color rgb="FFFFD5D9"/>
      <color rgb="FF00ACFE"/>
      <color rgb="FF0070C0"/>
      <color rgb="FFC0FFCA"/>
      <color rgb="FF93FF9F"/>
      <color rgb="FF7A81FF"/>
      <color rgb="FF9416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tatjanazurbriggen/Desktop/Master%20Thesis/Approach%20after%20Odenweller/Database%20Paper%20Odenweller/green-h2-upscaling-master/01_input_data/IEA%20Hydrogen%20Projects%20Database%202021%20(revised).xlsx" TargetMode="External"/><Relationship Id="rId1" Type="http://schemas.openxmlformats.org/officeDocument/2006/relationships/externalLinkPath" Target="/Users/tatjanazurbriggen/Desktop/Master%20Thesis/Approach%20after%20Odenweller/Database%20Paper%20Odenweller/green-h2-upscaling-master/01_input_data/IEA%20Hydrogen%20Projects%20Database%202021%20(rev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tes"/>
      <sheetName val="Definitions and assumptions"/>
      <sheetName val="Projects"/>
      <sheetName val="Lists"/>
      <sheetName val="Countries"/>
      <sheetName val="References"/>
    </sheetNames>
    <sheetDataSet>
      <sheetData sheetId="0" refreshError="1"/>
      <sheetData sheetId="1" refreshError="1"/>
      <sheetData sheetId="2" refreshError="1"/>
      <sheetData sheetId="3">
        <row r="3">
          <cell r="D3" t="str">
            <v>ALK</v>
          </cell>
          <cell r="F3">
            <v>4.5999999999999999E-3</v>
          </cell>
        </row>
        <row r="4">
          <cell r="D4" t="str">
            <v>PEM</v>
          </cell>
          <cell r="F4">
            <v>5.1999999999999998E-3</v>
          </cell>
        </row>
        <row r="5">
          <cell r="D5" t="str">
            <v>SOEC</v>
          </cell>
          <cell r="F5">
            <v>3.8E-3</v>
          </cell>
        </row>
        <row r="6">
          <cell r="D6" t="str">
            <v>Other Electrolysis</v>
          </cell>
          <cell r="F6">
            <v>4.4999999999999997E-3</v>
          </cell>
        </row>
      </sheetData>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1234F9-43AB-AA4A-8069-C8CD98B50E3B}" name="H2ProjectDB43" displayName="H2ProjectDB43" ref="A4:L1014" totalsRowShown="0" headerRowDxfId="207" dataDxfId="206">
  <autoFilter ref="A4:L1014" xr:uid="{D924D346-FEA8-0143-B3B7-D79CF82B9FBC}"/>
  <sortState xmlns:xlrd2="http://schemas.microsoft.com/office/spreadsheetml/2017/richdata2" ref="A5:O841">
    <sortCondition ref="A4:A841"/>
  </sortState>
  <tableColumns count="12">
    <tableColumn id="1" xr3:uid="{AC42D32A-BD22-E445-B44D-2F26C384A556}" name="Column1" dataDxfId="205"/>
    <tableColumn id="2" xr3:uid="{0EF5BF68-77D0-6A41-A9BC-03C876A4C1FB}" name="Column2" dataDxfId="204"/>
    <tableColumn id="3" xr3:uid="{F11E5C46-E132-4947-8A0D-FF96DE5F8CB3}" name="Column3" dataDxfId="203"/>
    <tableColumn id="6" xr3:uid="{7866A7FC-AED2-A34E-8CAB-971BBF4D3CC8}" name="Column4" dataDxfId="202"/>
    <tableColumn id="7" xr3:uid="{AF10DE3F-6D45-3947-8F3B-5C41FA9B9AFF}" name="Column5" dataDxfId="201"/>
    <tableColumn id="8" xr3:uid="{932DBD72-E61F-4345-BBD8-CCAA9E0D627B}" name="Column6" dataDxfId="200"/>
    <tableColumn id="9" xr3:uid="{E221BCD4-1583-4B4D-B14D-D24B5DA1AF6B}" name="Column7" dataDxfId="199"/>
    <tableColumn id="10" xr3:uid="{8C55121F-9D51-7142-9D05-407B1AFFFC08}" name="Column8" dataDxfId="198"/>
    <tableColumn id="13" xr3:uid="{7D74D790-5672-F64B-90E2-0A51EED8AF9B}" name="Column9" dataDxfId="197"/>
    <tableColumn id="28" xr3:uid="{CACCFFC0-39A2-3444-A8EA-0148EFD2E519}" name="Column10" dataDxfId="196"/>
    <tableColumn id="32" xr3:uid="{7E18A368-B24E-5A45-B2AB-354394842703}" name="Column11" dataDxfId="195"/>
    <tableColumn id="35" xr3:uid="{18F10C89-6836-5E4A-ACEB-47921DF642ED}" name="Column12" dataDxfId="194"/>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614E91-7F74-E04B-8FB7-FB4638F975C6}" name="H2ProjectDB434" displayName="H2ProjectDB434" ref="A4:N953" totalsRowShown="0" headerRowDxfId="193" dataDxfId="192">
  <autoFilter ref="A4:N953" xr:uid="{D924D346-FEA8-0143-B3B7-D79CF82B9FBC}"/>
  <sortState xmlns:xlrd2="http://schemas.microsoft.com/office/spreadsheetml/2017/richdata2" ref="A5:Q780">
    <sortCondition ref="A4:A780"/>
  </sortState>
  <tableColumns count="14">
    <tableColumn id="1" xr3:uid="{9C61FDE8-0174-C642-A161-8B0885EEB09D}" name="Column1" dataDxfId="191"/>
    <tableColumn id="2" xr3:uid="{78D6DC54-A4F1-BA4A-856F-4BBE9F53C117}" name="Column2" dataDxfId="190"/>
    <tableColumn id="3" xr3:uid="{F89C6ACB-DFC7-BB4A-99E4-A852723A596D}" name="Column3" dataDxfId="189"/>
    <tableColumn id="6" xr3:uid="{A984CA78-17FB-9644-9EB7-58571661F2C6}" name="Column4" dataDxfId="188"/>
    <tableColumn id="7" xr3:uid="{6E1689DD-32CC-6746-A17A-3EB2DA8C2FF2}" name="Column5" dataDxfId="187"/>
    <tableColumn id="8" xr3:uid="{39CED8CD-757F-9A46-A826-B4CFDA6AE48E}" name="Column6" dataDxfId="186"/>
    <tableColumn id="9" xr3:uid="{5D4A2491-AC6D-7147-B211-66844361397C}" name="Column7" dataDxfId="185"/>
    <tableColumn id="10" xr3:uid="{19905392-04FF-C643-82B1-5B1E68449572}" name="Column8" dataDxfId="184"/>
    <tableColumn id="13" xr3:uid="{72AF9E12-F99D-0947-B2E6-056E6DFC0406}" name="Column9" dataDxfId="183"/>
    <tableColumn id="28" xr3:uid="{79FB88AE-DE1E-1F4D-9A02-8494D7D90555}" name="Column10" dataDxfId="182"/>
    <tableColumn id="32" xr3:uid="{956ED47B-62EE-E04A-AAC8-265102110AB9}" name="Column11" dataDxfId="181"/>
    <tableColumn id="5" xr3:uid="{B524638E-609C-DD4C-9810-E1D10DA23E14}" name="Column12" dataDxfId="180">
      <calculatedColumnFormula>H2ProjectDB434[[#This Row],[Column11]]/10^6</calculatedColumnFormula>
    </tableColumn>
    <tableColumn id="12" xr3:uid="{95FB0E5E-5C4E-9C4A-90B0-B43376CA20D1}" name="Column13" dataDxfId="179">
      <calculatedColumnFormula>H2ProjectDB434[[#This Row],[Column12]]/10^6</calculatedColumnFormula>
    </tableColumn>
    <tableColumn id="4" xr3:uid="{A916E3C6-2CCE-3148-A569-996BAD5CB0F7}" name="Column132" dataDxfId="178"/>
  </tableColumns>
  <tableStyleInfo name="TableStyleLight7"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hyperlink" Target="https://www.csiro.au/en/work-with-us/ip-commercialisation/marketplace/co2gen" TargetMode="External"/><Relationship Id="rId13" Type="http://schemas.openxmlformats.org/officeDocument/2006/relationships/hyperlink" Target="https://www.concawe.eu/wp-content/uploads/E-fuels-article.pdf" TargetMode="External"/><Relationship Id="rId3" Type="http://schemas.openxmlformats.org/officeDocument/2006/relationships/hyperlink" Target="https://www.sciencedirect.com/science/article/pii/S2589004222002607" TargetMode="External"/><Relationship Id="rId7" Type="http://schemas.openxmlformats.org/officeDocument/2006/relationships/hyperlink" Target="https://www.noya.co/how-it-works" TargetMode="External"/><Relationship Id="rId12" Type="http://schemas.openxmlformats.org/officeDocument/2006/relationships/hyperlink" Target="https://www.nature.com/articles/s43247-023-01056-1" TargetMode="External"/><Relationship Id="rId2" Type="http://schemas.openxmlformats.org/officeDocument/2006/relationships/hyperlink" Target="https://www.iea.org/events/direct-air-capture-a-key-technology-for-net-zero" TargetMode="External"/><Relationship Id="rId1" Type="http://schemas.openxmlformats.org/officeDocument/2006/relationships/hyperlink" Target="https://www.iea.org/data-and-statistics/charts/co2-capture-by-direct-air-capture-planned-projects-and-in-the-net-zero-emissions-by-2050-scenario-2020-2030" TargetMode="External"/><Relationship Id="rId6" Type="http://schemas.openxmlformats.org/officeDocument/2006/relationships/hyperlink" Target="https://globalfutures.asu.edu/cnce/" TargetMode="External"/><Relationship Id="rId11" Type="http://schemas.openxmlformats.org/officeDocument/2006/relationships/hyperlink" Target="https://climeworks.com/plant-mammoth" TargetMode="External"/><Relationship Id="rId5" Type="http://schemas.openxmlformats.org/officeDocument/2006/relationships/hyperlink" Target="https://www.co2loc.com/news/&#163;3m-contract-award" TargetMode="External"/><Relationship Id="rId10" Type="http://schemas.openxmlformats.org/officeDocument/2006/relationships/hyperlink" Target="https://assets.publishing.service.gov.uk/media/62a054bf8fa8f5038ccc1a7b/pale-blue-dot-project-dreamcatcher.pdf" TargetMode="External"/><Relationship Id="rId4" Type="http://schemas.openxmlformats.org/officeDocument/2006/relationships/hyperlink" Target="https://www.sciencedirect.com/science/article/pii/S0009250923009727" TargetMode="External"/><Relationship Id="rId9" Type="http://schemas.openxmlformats.org/officeDocument/2006/relationships/hyperlink" Target="https://www.repair-carbon.com/blog/repair-news" TargetMode="External"/><Relationship Id="rId14" Type="http://schemas.openxmlformats.org/officeDocument/2006/relationships/hyperlink" Target="http://www.iea.org/data-and-statistics/data-product/ccus-projects-databas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30BDD-DDEA-1546-8043-A31DE29E0F6F}">
  <dimension ref="A1:AG1023"/>
  <sheetViews>
    <sheetView zoomScale="50" zoomScaleNormal="70" workbookViewId="0">
      <selection activeCell="B125" sqref="B125"/>
    </sheetView>
  </sheetViews>
  <sheetFormatPr baseColWidth="10" defaultColWidth="0" defaultRowHeight="16" x14ac:dyDescent="0.2"/>
  <cols>
    <col min="1" max="1" width="5.33203125" style="3" customWidth="1"/>
    <col min="2" max="2" width="152.5" style="3" customWidth="1"/>
    <col min="3" max="3" width="37" style="3" customWidth="1"/>
    <col min="4" max="4" width="11.33203125" style="126" customWidth="1"/>
    <col min="5" max="5" width="10.5" style="126" customWidth="1"/>
    <col min="6" max="6" width="44.33203125" style="3" customWidth="1"/>
    <col min="7" max="7" width="25.33203125" style="3" customWidth="1"/>
    <col min="8" max="8" width="39.1640625" style="3" customWidth="1"/>
    <col min="9" max="9" width="15" style="3" customWidth="1"/>
    <col min="10" max="10" width="18.5" style="74" customWidth="1"/>
    <col min="11" max="11" width="25.5" style="74" customWidth="1"/>
    <col min="12" max="12" width="9.5" style="3" customWidth="1"/>
    <col min="13" max="33" width="0" style="3" hidden="1" customWidth="1"/>
    <col min="34" max="16384" width="9.1640625" style="3" hidden="1"/>
  </cols>
  <sheetData>
    <row r="1" spans="1:12" s="57" customFormat="1" x14ac:dyDescent="0.2">
      <c r="A1" s="206" t="s">
        <v>48</v>
      </c>
      <c r="B1" s="206"/>
      <c r="C1" s="206"/>
      <c r="D1" s="206"/>
      <c r="E1" s="206"/>
      <c r="F1" s="206"/>
      <c r="G1" s="206"/>
      <c r="H1" s="206"/>
      <c r="I1" s="206"/>
      <c r="J1" s="206"/>
      <c r="K1" s="206"/>
      <c r="L1" s="207"/>
    </row>
    <row r="2" spans="1:12" s="57" customFormat="1" ht="17" x14ac:dyDescent="0.2">
      <c r="A2" s="208" t="s">
        <v>49</v>
      </c>
      <c r="B2" s="208" t="s">
        <v>50</v>
      </c>
      <c r="C2" s="208" t="s">
        <v>26</v>
      </c>
      <c r="D2" s="210" t="s">
        <v>51</v>
      </c>
      <c r="E2" s="210" t="s">
        <v>52</v>
      </c>
      <c r="F2" s="208" t="s">
        <v>53</v>
      </c>
      <c r="G2" s="58" t="s">
        <v>54</v>
      </c>
      <c r="H2" s="59"/>
      <c r="I2" s="60" t="s">
        <v>55</v>
      </c>
      <c r="J2" s="61" t="s">
        <v>56</v>
      </c>
      <c r="K2" s="62" t="s">
        <v>199</v>
      </c>
      <c r="L2" s="63" t="s">
        <v>57</v>
      </c>
    </row>
    <row r="3" spans="1:12" s="57" customFormat="1" ht="72.75" customHeight="1" x14ac:dyDescent="0.2">
      <c r="A3" s="209"/>
      <c r="B3" s="209"/>
      <c r="C3" s="209"/>
      <c r="D3" s="211"/>
      <c r="E3" s="211"/>
      <c r="F3" s="209"/>
      <c r="G3" s="60"/>
      <c r="H3" s="63" t="s">
        <v>58</v>
      </c>
      <c r="I3" s="64" t="s">
        <v>96</v>
      </c>
      <c r="J3" s="65"/>
      <c r="K3" s="61" t="s">
        <v>59</v>
      </c>
      <c r="L3" s="66"/>
    </row>
    <row r="4" spans="1:12" s="57" customFormat="1" ht="59" x14ac:dyDescent="0.2">
      <c r="A4" s="67" t="s">
        <v>60</v>
      </c>
      <c r="B4" s="67" t="s">
        <v>61</v>
      </c>
      <c r="C4" s="67" t="s">
        <v>62</v>
      </c>
      <c r="D4" s="116" t="s">
        <v>63</v>
      </c>
      <c r="E4" s="116" t="s">
        <v>64</v>
      </c>
      <c r="F4" s="68" t="s">
        <v>65</v>
      </c>
      <c r="G4" s="68" t="s">
        <v>66</v>
      </c>
      <c r="H4" s="68" t="s">
        <v>67</v>
      </c>
      <c r="I4" s="68" t="s">
        <v>68</v>
      </c>
      <c r="J4" s="69" t="s">
        <v>69</v>
      </c>
      <c r="K4" s="69" t="s">
        <v>70</v>
      </c>
      <c r="L4" s="70" t="s">
        <v>71</v>
      </c>
    </row>
    <row r="5" spans="1:12" ht="32.25" customHeight="1" x14ac:dyDescent="0.2">
      <c r="A5" s="3">
        <v>1</v>
      </c>
      <c r="B5" s="1" t="s">
        <v>134</v>
      </c>
      <c r="C5" s="1" t="s">
        <v>44</v>
      </c>
      <c r="D5" s="117">
        <v>2010</v>
      </c>
      <c r="E5" s="117">
        <v>2013</v>
      </c>
      <c r="F5" s="5" t="s">
        <v>171</v>
      </c>
      <c r="G5" s="79"/>
      <c r="H5" s="1"/>
      <c r="I5" s="1"/>
      <c r="J5" s="71" t="s">
        <v>106</v>
      </c>
      <c r="K5" s="106">
        <f>10*10^3</f>
        <v>10000</v>
      </c>
      <c r="L5" s="1" t="s">
        <v>90</v>
      </c>
    </row>
    <row r="6" spans="1:12" ht="32.25" customHeight="1" x14ac:dyDescent="0.2">
      <c r="A6" s="3">
        <v>2</v>
      </c>
      <c r="B6" s="1" t="s">
        <v>23</v>
      </c>
      <c r="C6" s="1" t="s">
        <v>44</v>
      </c>
      <c r="D6" s="117">
        <v>2013</v>
      </c>
      <c r="F6" s="1" t="s">
        <v>72</v>
      </c>
      <c r="G6" s="1" t="s">
        <v>27</v>
      </c>
      <c r="I6" s="1" t="s">
        <v>73</v>
      </c>
      <c r="J6" s="71" t="s">
        <v>106</v>
      </c>
      <c r="K6" s="106">
        <v>10000</v>
      </c>
      <c r="L6" s="1" t="s">
        <v>179</v>
      </c>
    </row>
    <row r="7" spans="1:12" ht="32.25" customHeight="1" x14ac:dyDescent="0.2">
      <c r="A7" s="3">
        <v>3</v>
      </c>
      <c r="B7" s="1" t="s">
        <v>6</v>
      </c>
      <c r="C7" s="1" t="s">
        <v>204</v>
      </c>
      <c r="D7" s="117">
        <v>2015</v>
      </c>
      <c r="F7" s="1" t="s">
        <v>72</v>
      </c>
      <c r="G7" s="1" t="s">
        <v>28</v>
      </c>
      <c r="I7" s="1" t="s">
        <v>29</v>
      </c>
      <c r="J7" s="71" t="s">
        <v>107</v>
      </c>
      <c r="K7" s="106">
        <v>1</v>
      </c>
      <c r="L7" s="1" t="s">
        <v>179</v>
      </c>
    </row>
    <row r="8" spans="1:12" ht="32.25" customHeight="1" x14ac:dyDescent="0.2">
      <c r="A8" s="3">
        <v>4</v>
      </c>
      <c r="B8" s="1" t="s">
        <v>0</v>
      </c>
      <c r="C8" s="1" t="s">
        <v>205</v>
      </c>
      <c r="D8" s="117">
        <v>2015</v>
      </c>
      <c r="F8" s="1" t="s">
        <v>72</v>
      </c>
      <c r="G8" s="1" t="s">
        <v>30</v>
      </c>
      <c r="I8" s="1" t="s">
        <v>29</v>
      </c>
      <c r="J8" s="71" t="s">
        <v>140</v>
      </c>
      <c r="K8" s="106">
        <v>365</v>
      </c>
      <c r="L8" s="1" t="s">
        <v>179</v>
      </c>
    </row>
    <row r="9" spans="1:12" ht="32.25" customHeight="1" x14ac:dyDescent="0.2">
      <c r="A9" s="3">
        <v>5</v>
      </c>
      <c r="B9" s="1" t="s">
        <v>86</v>
      </c>
      <c r="C9" s="1" t="s">
        <v>205</v>
      </c>
      <c r="D9" s="117">
        <v>2015</v>
      </c>
      <c r="F9" s="1" t="s">
        <v>72</v>
      </c>
      <c r="G9" s="79"/>
      <c r="H9" s="4"/>
      <c r="I9" s="4"/>
      <c r="J9" s="71" t="s">
        <v>116</v>
      </c>
      <c r="K9" s="106">
        <f xml:space="preserve"> ((8.5+9)/2)*1000</f>
        <v>8750</v>
      </c>
      <c r="L9" s="1" t="s">
        <v>90</v>
      </c>
    </row>
    <row r="10" spans="1:12" ht="32.25" customHeight="1" x14ac:dyDescent="0.2">
      <c r="A10" s="3">
        <v>6</v>
      </c>
      <c r="B10" s="1" t="s">
        <v>6</v>
      </c>
      <c r="C10" s="1" t="s">
        <v>206</v>
      </c>
      <c r="D10" s="117">
        <v>2016</v>
      </c>
      <c r="F10" s="1" t="s">
        <v>72</v>
      </c>
      <c r="G10" s="1" t="s">
        <v>30</v>
      </c>
      <c r="I10" s="1" t="s">
        <v>29</v>
      </c>
      <c r="J10" s="71" t="s">
        <v>108</v>
      </c>
      <c r="K10" s="106">
        <v>50</v>
      </c>
      <c r="L10" s="1" t="s">
        <v>179</v>
      </c>
    </row>
    <row r="11" spans="1:12" ht="32.25" customHeight="1" x14ac:dyDescent="0.2">
      <c r="A11" s="3">
        <v>7</v>
      </c>
      <c r="B11" s="1" t="s">
        <v>6</v>
      </c>
      <c r="C11" s="1" t="s">
        <v>206</v>
      </c>
      <c r="D11" s="117">
        <v>2017</v>
      </c>
      <c r="F11" s="1" t="s">
        <v>72</v>
      </c>
      <c r="G11" s="1" t="s">
        <v>31</v>
      </c>
      <c r="I11" s="1" t="s">
        <v>29</v>
      </c>
      <c r="J11" s="71" t="s">
        <v>109</v>
      </c>
      <c r="K11" s="106">
        <v>900</v>
      </c>
      <c r="L11" s="1" t="s">
        <v>179</v>
      </c>
    </row>
    <row r="12" spans="1:12" ht="32.25" customHeight="1" x14ac:dyDescent="0.2">
      <c r="A12" s="3">
        <v>8</v>
      </c>
      <c r="B12" s="1" t="s">
        <v>6</v>
      </c>
      <c r="C12" s="1" t="s">
        <v>207</v>
      </c>
      <c r="D12" s="117">
        <v>2017</v>
      </c>
      <c r="F12" s="1" t="s">
        <v>72</v>
      </c>
      <c r="G12" s="1" t="s">
        <v>83</v>
      </c>
      <c r="I12" s="1" t="s">
        <v>32</v>
      </c>
      <c r="J12" s="71" t="s">
        <v>108</v>
      </c>
      <c r="K12" s="106">
        <v>50</v>
      </c>
      <c r="L12" s="1" t="s">
        <v>179</v>
      </c>
    </row>
    <row r="13" spans="1:12" ht="32.25" customHeight="1" x14ac:dyDescent="0.2">
      <c r="A13" s="3">
        <v>9</v>
      </c>
      <c r="B13" s="1" t="s">
        <v>86</v>
      </c>
      <c r="C13" s="1" t="s">
        <v>205</v>
      </c>
      <c r="D13" s="117">
        <v>2017</v>
      </c>
      <c r="F13" s="1" t="s">
        <v>72</v>
      </c>
      <c r="G13" s="79"/>
      <c r="J13" s="71" t="s">
        <v>116</v>
      </c>
      <c r="K13" s="106">
        <f xml:space="preserve"> ((8.5+9)/2)*1000</f>
        <v>8750</v>
      </c>
      <c r="L13" s="1" t="s">
        <v>90</v>
      </c>
    </row>
    <row r="14" spans="1:12" ht="32.25" customHeight="1" x14ac:dyDescent="0.2">
      <c r="A14" s="3">
        <v>10</v>
      </c>
      <c r="B14" s="1" t="s">
        <v>100</v>
      </c>
      <c r="C14" s="1" t="s">
        <v>206</v>
      </c>
      <c r="D14" s="117">
        <v>2017</v>
      </c>
      <c r="F14" s="1" t="s">
        <v>72</v>
      </c>
      <c r="G14" s="79"/>
      <c r="H14" s="1"/>
      <c r="I14" s="1"/>
      <c r="J14" s="71" t="s">
        <v>128</v>
      </c>
      <c r="K14" s="106">
        <v>900</v>
      </c>
      <c r="L14" s="1" t="s">
        <v>90</v>
      </c>
    </row>
    <row r="15" spans="1:12" ht="32.25" customHeight="1" x14ac:dyDescent="0.2">
      <c r="A15" s="3">
        <v>11</v>
      </c>
      <c r="B15" s="1" t="s">
        <v>120</v>
      </c>
      <c r="C15" s="1" t="s">
        <v>207</v>
      </c>
      <c r="D15" s="117">
        <v>2017</v>
      </c>
      <c r="F15" s="1" t="s">
        <v>127</v>
      </c>
      <c r="G15" s="79"/>
      <c r="H15" s="1"/>
      <c r="I15" s="1"/>
      <c r="J15" s="71" t="s">
        <v>129</v>
      </c>
      <c r="K15" s="106">
        <v>50</v>
      </c>
      <c r="L15" s="1" t="s">
        <v>90</v>
      </c>
    </row>
    <row r="16" spans="1:12" ht="32.25" customHeight="1" x14ac:dyDescent="0.2">
      <c r="A16" s="3">
        <v>12</v>
      </c>
      <c r="B16" s="1" t="s">
        <v>6</v>
      </c>
      <c r="C16" s="1" t="s">
        <v>206</v>
      </c>
      <c r="D16" s="117">
        <v>2018</v>
      </c>
      <c r="F16" s="1" t="s">
        <v>72</v>
      </c>
      <c r="G16" s="1" t="s">
        <v>33</v>
      </c>
      <c r="I16" s="1" t="s">
        <v>29</v>
      </c>
      <c r="J16" s="71" t="s">
        <v>110</v>
      </c>
      <c r="K16" s="106">
        <v>600</v>
      </c>
      <c r="L16" s="1" t="s">
        <v>179</v>
      </c>
    </row>
    <row r="17" spans="1:12" ht="32.25" customHeight="1" x14ac:dyDescent="0.2">
      <c r="A17" s="3">
        <v>13</v>
      </c>
      <c r="B17" s="1" t="s">
        <v>6</v>
      </c>
      <c r="C17" s="1" t="s">
        <v>206</v>
      </c>
      <c r="D17" s="117">
        <v>2018</v>
      </c>
      <c r="F17" s="1" t="s">
        <v>72</v>
      </c>
      <c r="G17" s="1" t="s">
        <v>30</v>
      </c>
      <c r="I17" s="1" t="s">
        <v>29</v>
      </c>
      <c r="J17" s="71" t="s">
        <v>111</v>
      </c>
      <c r="K17" s="106">
        <v>3</v>
      </c>
      <c r="L17" s="1" t="s">
        <v>179</v>
      </c>
    </row>
    <row r="18" spans="1:12" ht="32.25" customHeight="1" x14ac:dyDescent="0.2">
      <c r="A18" s="3">
        <v>14</v>
      </c>
      <c r="B18" s="1" t="s">
        <v>6</v>
      </c>
      <c r="C18" s="1" t="s">
        <v>208</v>
      </c>
      <c r="D18" s="117">
        <v>2018</v>
      </c>
      <c r="F18" s="1" t="s">
        <v>72</v>
      </c>
      <c r="G18" s="1" t="s">
        <v>30</v>
      </c>
      <c r="I18" s="1" t="s">
        <v>29</v>
      </c>
      <c r="J18" s="71" t="s">
        <v>112</v>
      </c>
      <c r="K18" s="106">
        <v>150</v>
      </c>
      <c r="L18" s="1" t="s">
        <v>179</v>
      </c>
    </row>
    <row r="19" spans="1:12" ht="32.25" customHeight="1" x14ac:dyDescent="0.2">
      <c r="A19" s="3">
        <v>15</v>
      </c>
      <c r="B19" s="1" t="s">
        <v>121</v>
      </c>
      <c r="C19" s="1" t="s">
        <v>208</v>
      </c>
      <c r="D19" s="117">
        <v>2018</v>
      </c>
      <c r="E19" s="117">
        <v>2018</v>
      </c>
      <c r="F19" s="5" t="s">
        <v>171</v>
      </c>
      <c r="G19" s="79"/>
      <c r="H19" s="1"/>
      <c r="I19" s="1"/>
      <c r="J19" s="71" t="s">
        <v>130</v>
      </c>
      <c r="K19" s="106">
        <v>150</v>
      </c>
      <c r="L19" s="1" t="s">
        <v>90</v>
      </c>
    </row>
    <row r="20" spans="1:12" ht="32.25" customHeight="1" x14ac:dyDescent="0.2">
      <c r="A20" s="3">
        <v>16</v>
      </c>
      <c r="B20" s="1" t="s">
        <v>23</v>
      </c>
      <c r="C20" s="1" t="s">
        <v>44</v>
      </c>
      <c r="D20" s="117">
        <v>2019</v>
      </c>
      <c r="F20" s="1" t="s">
        <v>72</v>
      </c>
      <c r="G20" s="79"/>
      <c r="I20" s="1"/>
      <c r="J20" s="71" t="s">
        <v>113</v>
      </c>
      <c r="K20" s="106">
        <v>4000</v>
      </c>
      <c r="L20" s="1" t="s">
        <v>179</v>
      </c>
    </row>
    <row r="21" spans="1:12" ht="32.25" customHeight="1" x14ac:dyDescent="0.2">
      <c r="A21" s="3">
        <v>17</v>
      </c>
      <c r="B21" s="1" t="s">
        <v>6</v>
      </c>
      <c r="C21" s="1" t="s">
        <v>204</v>
      </c>
      <c r="D21" s="117">
        <v>2019</v>
      </c>
      <c r="F21" s="1" t="s">
        <v>72</v>
      </c>
      <c r="G21" s="1" t="s">
        <v>30</v>
      </c>
      <c r="I21" s="1" t="s">
        <v>29</v>
      </c>
      <c r="J21" s="71" t="s">
        <v>111</v>
      </c>
      <c r="K21" s="106">
        <v>3</v>
      </c>
      <c r="L21" s="1" t="s">
        <v>179</v>
      </c>
    </row>
    <row r="22" spans="1:12" ht="32.25" customHeight="1" x14ac:dyDescent="0.2">
      <c r="A22" s="3">
        <v>18</v>
      </c>
      <c r="B22" s="1" t="s">
        <v>6</v>
      </c>
      <c r="C22" s="1" t="s">
        <v>209</v>
      </c>
      <c r="D22" s="117">
        <v>2019</v>
      </c>
      <c r="F22" s="1" t="s">
        <v>72</v>
      </c>
      <c r="G22" s="1" t="s">
        <v>30</v>
      </c>
      <c r="I22" s="1" t="s">
        <v>29</v>
      </c>
      <c r="J22" s="71" t="s">
        <v>111</v>
      </c>
      <c r="K22" s="106">
        <v>3</v>
      </c>
      <c r="L22" s="1" t="s">
        <v>179</v>
      </c>
    </row>
    <row r="23" spans="1:12" ht="32.25" customHeight="1" x14ac:dyDescent="0.2">
      <c r="A23" s="3">
        <v>19</v>
      </c>
      <c r="B23" s="1" t="s">
        <v>6</v>
      </c>
      <c r="C23" s="1" t="s">
        <v>204</v>
      </c>
      <c r="D23" s="117">
        <v>2019</v>
      </c>
      <c r="F23" s="1" t="s">
        <v>72</v>
      </c>
      <c r="G23" s="1" t="s">
        <v>30</v>
      </c>
      <c r="I23" s="1" t="s">
        <v>29</v>
      </c>
      <c r="J23" s="71" t="s">
        <v>111</v>
      </c>
      <c r="K23" s="106">
        <v>3</v>
      </c>
      <c r="L23" s="1" t="s">
        <v>179</v>
      </c>
    </row>
    <row r="24" spans="1:12" ht="32.25" customHeight="1" x14ac:dyDescent="0.2">
      <c r="A24" s="3">
        <v>20</v>
      </c>
      <c r="B24" s="1" t="s">
        <v>6</v>
      </c>
      <c r="C24" s="1" t="s">
        <v>204</v>
      </c>
      <c r="D24" s="117">
        <v>2019</v>
      </c>
      <c r="F24" s="1" t="s">
        <v>72</v>
      </c>
      <c r="G24" s="1" t="s">
        <v>30</v>
      </c>
      <c r="I24" s="1" t="s">
        <v>29</v>
      </c>
      <c r="J24" s="71" t="s">
        <v>108</v>
      </c>
      <c r="K24" s="106">
        <v>50</v>
      </c>
      <c r="L24" s="1" t="s">
        <v>179</v>
      </c>
    </row>
    <row r="25" spans="1:12" ht="49" customHeight="1" x14ac:dyDescent="0.2">
      <c r="A25" s="3">
        <v>21</v>
      </c>
      <c r="B25" s="1" t="s">
        <v>122</v>
      </c>
      <c r="C25" s="1" t="s">
        <v>204</v>
      </c>
      <c r="D25" s="117">
        <v>2019</v>
      </c>
      <c r="F25" s="1" t="s">
        <v>127</v>
      </c>
      <c r="G25" s="79"/>
      <c r="H25" s="1"/>
      <c r="I25" s="1"/>
      <c r="J25" s="72" t="s">
        <v>175</v>
      </c>
      <c r="K25" s="107">
        <f>(3650*((2.9+3.6)/2))/1000</f>
        <v>11.862500000000001</v>
      </c>
      <c r="L25" s="1" t="s">
        <v>180</v>
      </c>
    </row>
    <row r="26" spans="1:12" ht="32.25" customHeight="1" x14ac:dyDescent="0.2">
      <c r="A26" s="3">
        <v>22</v>
      </c>
      <c r="B26" s="1" t="s">
        <v>6</v>
      </c>
      <c r="C26" s="1" t="s">
        <v>204</v>
      </c>
      <c r="D26" s="117">
        <v>2020</v>
      </c>
      <c r="F26" s="1" t="s">
        <v>72</v>
      </c>
      <c r="G26" s="1" t="s">
        <v>30</v>
      </c>
      <c r="I26" s="1" t="s">
        <v>29</v>
      </c>
      <c r="J26" s="71" t="s">
        <v>108</v>
      </c>
      <c r="K26" s="106">
        <v>50</v>
      </c>
      <c r="L26" s="1" t="s">
        <v>179</v>
      </c>
    </row>
    <row r="27" spans="1:12" ht="32.25" customHeight="1" x14ac:dyDescent="0.2">
      <c r="A27" s="3">
        <v>23</v>
      </c>
      <c r="B27" s="1" t="s">
        <v>6</v>
      </c>
      <c r="C27" s="1" t="s">
        <v>204</v>
      </c>
      <c r="D27" s="117">
        <v>2020</v>
      </c>
      <c r="F27" s="1" t="s">
        <v>72</v>
      </c>
      <c r="G27" s="1" t="s">
        <v>30</v>
      </c>
      <c r="I27" s="1" t="s">
        <v>29</v>
      </c>
      <c r="J27" s="71" t="s">
        <v>111</v>
      </c>
      <c r="K27" s="106">
        <v>3</v>
      </c>
      <c r="L27" s="1" t="s">
        <v>179</v>
      </c>
    </row>
    <row r="28" spans="1:12" ht="32.25" customHeight="1" x14ac:dyDescent="0.2">
      <c r="A28" s="3">
        <v>24</v>
      </c>
      <c r="B28" s="1" t="s">
        <v>6</v>
      </c>
      <c r="C28" s="1" t="s">
        <v>204</v>
      </c>
      <c r="D28" s="117">
        <v>2020</v>
      </c>
      <c r="F28" s="1" t="s">
        <v>72</v>
      </c>
      <c r="G28" s="1" t="s">
        <v>30</v>
      </c>
      <c r="I28" s="1" t="s">
        <v>29</v>
      </c>
      <c r="J28" s="71" t="s">
        <v>111</v>
      </c>
      <c r="K28" s="106">
        <v>3</v>
      </c>
      <c r="L28" s="1" t="s">
        <v>179</v>
      </c>
    </row>
    <row r="29" spans="1:12" ht="32.25" customHeight="1" x14ac:dyDescent="0.2">
      <c r="A29" s="3">
        <v>25</v>
      </c>
      <c r="B29" s="1" t="s">
        <v>123</v>
      </c>
      <c r="C29" s="1" t="s">
        <v>204</v>
      </c>
      <c r="D29" s="117">
        <v>2020</v>
      </c>
      <c r="F29" s="1" t="s">
        <v>127</v>
      </c>
      <c r="G29" s="79"/>
      <c r="H29" s="1"/>
      <c r="I29" s="1"/>
      <c r="J29" s="71"/>
      <c r="K29" s="106"/>
      <c r="L29" s="1" t="s">
        <v>90</v>
      </c>
    </row>
    <row r="30" spans="1:12" ht="32.25" customHeight="1" x14ac:dyDescent="0.2">
      <c r="A30" s="3">
        <v>26</v>
      </c>
      <c r="B30" s="1" t="s">
        <v>6</v>
      </c>
      <c r="C30" s="1" t="s">
        <v>207</v>
      </c>
      <c r="D30" s="117">
        <v>2021</v>
      </c>
      <c r="F30" s="1" t="s">
        <v>72</v>
      </c>
      <c r="G30" s="1" t="s">
        <v>83</v>
      </c>
      <c r="I30" s="1" t="s">
        <v>32</v>
      </c>
      <c r="J30" s="71" t="s">
        <v>113</v>
      </c>
      <c r="K30" s="106">
        <v>4000</v>
      </c>
      <c r="L30" s="1" t="s">
        <v>179</v>
      </c>
    </row>
    <row r="31" spans="1:12" ht="32.25" customHeight="1" x14ac:dyDescent="0.2">
      <c r="A31" s="3">
        <v>27</v>
      </c>
      <c r="B31" s="1" t="s">
        <v>86</v>
      </c>
      <c r="C31" s="1" t="s">
        <v>210</v>
      </c>
      <c r="D31" s="117">
        <v>2021</v>
      </c>
      <c r="F31" s="1" t="s">
        <v>102</v>
      </c>
      <c r="G31" s="79"/>
      <c r="J31" s="73" t="s">
        <v>118</v>
      </c>
      <c r="K31" s="106">
        <f>((0.5+1)/2)*10^6</f>
        <v>750000</v>
      </c>
      <c r="L31" s="1" t="s">
        <v>90</v>
      </c>
    </row>
    <row r="32" spans="1:12" s="145" customFormat="1" ht="32.25" customHeight="1" x14ac:dyDescent="0.2">
      <c r="A32" s="3">
        <v>28</v>
      </c>
      <c r="B32" s="145" t="s">
        <v>353</v>
      </c>
      <c r="C32" s="145" t="s">
        <v>210</v>
      </c>
      <c r="D32" s="146">
        <v>2021</v>
      </c>
      <c r="E32" s="146"/>
      <c r="F32" s="145" t="s">
        <v>149</v>
      </c>
      <c r="G32" s="145" t="s">
        <v>313</v>
      </c>
      <c r="J32" s="154" t="s">
        <v>118</v>
      </c>
      <c r="K32" s="149">
        <f>((0.5+1)/2)*10^6</f>
        <v>750000</v>
      </c>
      <c r="L32" s="198" t="s">
        <v>386</v>
      </c>
    </row>
    <row r="33" spans="1:12" ht="32.25" customHeight="1" x14ac:dyDescent="0.2">
      <c r="A33" s="3">
        <v>29</v>
      </c>
      <c r="B33" s="1" t="s">
        <v>23</v>
      </c>
      <c r="C33" s="1" t="s">
        <v>44</v>
      </c>
      <c r="D33" s="117">
        <v>2021</v>
      </c>
      <c r="F33" s="1" t="s">
        <v>72</v>
      </c>
      <c r="G33" s="1" t="s">
        <v>30</v>
      </c>
      <c r="I33" s="1" t="s">
        <v>82</v>
      </c>
      <c r="J33" s="71" t="s">
        <v>114</v>
      </c>
      <c r="K33" s="106">
        <v>4000</v>
      </c>
      <c r="L33" s="1" t="s">
        <v>179</v>
      </c>
    </row>
    <row r="34" spans="1:12" ht="32.25" customHeight="1" x14ac:dyDescent="0.2">
      <c r="A34" s="3">
        <v>30</v>
      </c>
      <c r="B34" s="1" t="s">
        <v>124</v>
      </c>
      <c r="C34" s="1" t="s">
        <v>207</v>
      </c>
      <c r="D34" s="117">
        <v>2021</v>
      </c>
      <c r="F34" s="1" t="s">
        <v>127</v>
      </c>
      <c r="G34" s="79"/>
      <c r="H34" s="1"/>
      <c r="I34" s="1"/>
      <c r="J34" s="71" t="s">
        <v>113</v>
      </c>
      <c r="K34" s="106">
        <f>4*10^3</f>
        <v>4000</v>
      </c>
      <c r="L34" s="1" t="s">
        <v>90</v>
      </c>
    </row>
    <row r="35" spans="1:12" s="145" customFormat="1" ht="32.25" customHeight="1" x14ac:dyDescent="0.2">
      <c r="A35" s="3">
        <v>31</v>
      </c>
      <c r="B35" s="145" t="s">
        <v>347</v>
      </c>
      <c r="C35" s="145" t="s">
        <v>207</v>
      </c>
      <c r="D35" s="146">
        <v>2021</v>
      </c>
      <c r="E35" s="146"/>
      <c r="F35" s="145" t="s">
        <v>72</v>
      </c>
      <c r="G35" s="145" t="s">
        <v>313</v>
      </c>
      <c r="J35" s="147" t="s">
        <v>321</v>
      </c>
      <c r="K35" s="149">
        <f>0.004*10^6</f>
        <v>4000</v>
      </c>
      <c r="L35" s="198" t="s">
        <v>386</v>
      </c>
    </row>
    <row r="36" spans="1:12" ht="61" customHeight="1" x14ac:dyDescent="0.2">
      <c r="A36" s="3">
        <v>32</v>
      </c>
      <c r="B36" s="1" t="s">
        <v>125</v>
      </c>
      <c r="C36" s="1" t="s">
        <v>209</v>
      </c>
      <c r="D36" s="117">
        <v>2021</v>
      </c>
      <c r="F36" s="1" t="s">
        <v>102</v>
      </c>
      <c r="G36" s="79"/>
      <c r="H36" s="1"/>
      <c r="I36" s="1"/>
      <c r="J36" s="73" t="s">
        <v>131</v>
      </c>
      <c r="K36" s="106">
        <f>(365000*((2.9+3.6)/2))/1000</f>
        <v>1186.25</v>
      </c>
      <c r="L36" s="1" t="s">
        <v>180</v>
      </c>
    </row>
    <row r="37" spans="1:12" ht="32.25" customHeight="1" x14ac:dyDescent="0.2">
      <c r="A37" s="3">
        <v>33</v>
      </c>
      <c r="B37" s="1" t="s">
        <v>134</v>
      </c>
      <c r="C37" s="1" t="s">
        <v>44</v>
      </c>
      <c r="D37" s="117">
        <v>2021</v>
      </c>
      <c r="F37" s="1" t="s">
        <v>102</v>
      </c>
      <c r="G37" s="79"/>
      <c r="H37" s="1"/>
      <c r="I37" s="1"/>
      <c r="J37" s="71" t="s">
        <v>135</v>
      </c>
      <c r="K37" s="106">
        <f>100*10^3</f>
        <v>100000</v>
      </c>
      <c r="L37" s="1" t="s">
        <v>90</v>
      </c>
    </row>
    <row r="38" spans="1:12" ht="92" customHeight="1" x14ac:dyDescent="0.2">
      <c r="A38" s="3">
        <v>34</v>
      </c>
      <c r="B38" s="1" t="s">
        <v>136</v>
      </c>
      <c r="C38" s="1" t="s">
        <v>211</v>
      </c>
      <c r="D38" s="117">
        <v>2022</v>
      </c>
      <c r="F38" s="1" t="s">
        <v>104</v>
      </c>
      <c r="G38" s="79"/>
      <c r="H38" s="83" t="s">
        <v>138</v>
      </c>
      <c r="I38" s="1"/>
      <c r="J38" s="71" t="s">
        <v>137</v>
      </c>
      <c r="K38" s="106">
        <f xml:space="preserve"> 2*10^3</f>
        <v>2000</v>
      </c>
      <c r="L38" s="1" t="s">
        <v>90</v>
      </c>
    </row>
    <row r="39" spans="1:12" ht="32.25" customHeight="1" x14ac:dyDescent="0.2">
      <c r="A39" s="3">
        <v>35</v>
      </c>
      <c r="B39" s="1" t="s">
        <v>23</v>
      </c>
      <c r="C39" s="1" t="s">
        <v>211</v>
      </c>
      <c r="D39" s="117">
        <v>2022</v>
      </c>
      <c r="F39" s="1" t="s">
        <v>104</v>
      </c>
      <c r="G39" s="1" t="s">
        <v>30</v>
      </c>
      <c r="I39" s="1" t="s">
        <v>82</v>
      </c>
      <c r="J39" s="71" t="s">
        <v>115</v>
      </c>
      <c r="K39" s="106">
        <v>2200</v>
      </c>
      <c r="L39" s="1" t="s">
        <v>179</v>
      </c>
    </row>
    <row r="40" spans="1:12" ht="32.25" customHeight="1" x14ac:dyDescent="0.2">
      <c r="A40" s="3">
        <v>36</v>
      </c>
      <c r="B40" s="1" t="s">
        <v>86</v>
      </c>
      <c r="C40" s="1" t="s">
        <v>44</v>
      </c>
      <c r="D40" s="117">
        <v>2022</v>
      </c>
      <c r="F40" s="1" t="s">
        <v>102</v>
      </c>
      <c r="G40" s="79"/>
      <c r="J40" s="71" t="s">
        <v>117</v>
      </c>
      <c r="K40" s="106">
        <f>1*10^6</f>
        <v>1000000</v>
      </c>
      <c r="L40" s="1" t="s">
        <v>90</v>
      </c>
    </row>
    <row r="41" spans="1:12" ht="32.25" customHeight="1" x14ac:dyDescent="0.2">
      <c r="A41" s="3">
        <v>37</v>
      </c>
      <c r="B41" s="6" t="s">
        <v>9</v>
      </c>
      <c r="C41" s="88" t="s">
        <v>207</v>
      </c>
      <c r="D41" s="118">
        <v>2022</v>
      </c>
      <c r="F41" s="88" t="s">
        <v>72</v>
      </c>
      <c r="G41" s="79"/>
      <c r="K41" s="108">
        <v>4000</v>
      </c>
      <c r="L41" s="6" t="s">
        <v>74</v>
      </c>
    </row>
    <row r="42" spans="1:12" ht="32.25" customHeight="1" x14ac:dyDescent="0.2">
      <c r="A42" s="3">
        <v>38</v>
      </c>
      <c r="B42" s="6" t="s">
        <v>0</v>
      </c>
      <c r="C42" s="88" t="s">
        <v>212</v>
      </c>
      <c r="D42" s="118">
        <v>2022</v>
      </c>
      <c r="F42" s="88" t="s">
        <v>104</v>
      </c>
      <c r="G42" s="79"/>
      <c r="K42" s="108">
        <v>365</v>
      </c>
      <c r="L42" s="6" t="s">
        <v>251</v>
      </c>
    </row>
    <row r="43" spans="1:12" ht="90" customHeight="1" x14ac:dyDescent="0.2">
      <c r="A43" s="3">
        <v>39</v>
      </c>
      <c r="B43" s="6" t="s">
        <v>10</v>
      </c>
      <c r="C43" s="88" t="s">
        <v>213</v>
      </c>
      <c r="D43" s="118">
        <v>2022</v>
      </c>
      <c r="F43" s="130" t="s">
        <v>171</v>
      </c>
      <c r="G43" s="79"/>
      <c r="H43" s="105" t="s">
        <v>302</v>
      </c>
      <c r="K43" s="108">
        <v>100</v>
      </c>
      <c r="L43" s="6" t="s">
        <v>252</v>
      </c>
    </row>
    <row r="44" spans="1:12" ht="105" customHeight="1" x14ac:dyDescent="0.2">
      <c r="A44" s="3">
        <v>40</v>
      </c>
      <c r="B44" s="6" t="s">
        <v>75</v>
      </c>
      <c r="C44" s="88" t="s">
        <v>44</v>
      </c>
      <c r="D44" s="118">
        <v>2022</v>
      </c>
      <c r="F44" s="88" t="s">
        <v>171</v>
      </c>
      <c r="G44" s="79"/>
      <c r="H44" s="105" t="s">
        <v>304</v>
      </c>
      <c r="K44" s="108">
        <v>1000</v>
      </c>
      <c r="L44" s="6" t="s">
        <v>256</v>
      </c>
    </row>
    <row r="45" spans="1:12" ht="137" customHeight="1" x14ac:dyDescent="0.2">
      <c r="A45" s="3">
        <v>41</v>
      </c>
      <c r="B45" s="6" t="s">
        <v>35</v>
      </c>
      <c r="C45" s="88" t="s">
        <v>44</v>
      </c>
      <c r="D45" s="118">
        <v>2022</v>
      </c>
      <c r="F45" s="88" t="s">
        <v>171</v>
      </c>
      <c r="G45" s="79"/>
      <c r="H45" s="105" t="s">
        <v>303</v>
      </c>
      <c r="K45" s="108">
        <v>1000</v>
      </c>
      <c r="L45" s="6" t="s">
        <v>259</v>
      </c>
    </row>
    <row r="46" spans="1:12" s="11" customFormat="1" ht="32.25" customHeight="1" x14ac:dyDescent="0.2">
      <c r="A46" s="3">
        <v>42</v>
      </c>
      <c r="B46" s="11" t="s">
        <v>6</v>
      </c>
      <c r="C46" s="11" t="s">
        <v>206</v>
      </c>
      <c r="D46" s="119">
        <v>2022</v>
      </c>
      <c r="E46" s="119"/>
      <c r="F46" s="11" t="s">
        <v>72</v>
      </c>
      <c r="H46" s="29" t="s">
        <v>144</v>
      </c>
      <c r="J46" s="76" t="s">
        <v>141</v>
      </c>
      <c r="K46" s="109">
        <v>5000</v>
      </c>
      <c r="L46" s="11" t="s">
        <v>91</v>
      </c>
    </row>
    <row r="47" spans="1:12" s="11" customFormat="1" ht="32.25" customHeight="1" x14ac:dyDescent="0.2">
      <c r="A47" s="3">
        <v>43</v>
      </c>
      <c r="B47" s="145" t="s">
        <v>341</v>
      </c>
      <c r="C47" s="145" t="s">
        <v>44</v>
      </c>
      <c r="D47" s="146">
        <v>2022</v>
      </c>
      <c r="E47" s="126"/>
      <c r="F47" s="145" t="s">
        <v>149</v>
      </c>
      <c r="G47" s="145" t="s">
        <v>313</v>
      </c>
      <c r="H47" s="3"/>
      <c r="I47" s="3"/>
      <c r="J47" s="147"/>
      <c r="K47" s="149"/>
      <c r="L47" s="148" t="s">
        <v>386</v>
      </c>
    </row>
    <row r="48" spans="1:12" s="11" customFormat="1" ht="32.25" customHeight="1" x14ac:dyDescent="0.2">
      <c r="A48" s="3">
        <v>44</v>
      </c>
      <c r="B48" s="11" t="s">
        <v>23</v>
      </c>
      <c r="C48" s="11" t="s">
        <v>44</v>
      </c>
      <c r="D48" s="119">
        <v>2022</v>
      </c>
      <c r="E48" s="119"/>
      <c r="F48" s="11" t="s">
        <v>72</v>
      </c>
      <c r="H48" s="29" t="s">
        <v>144</v>
      </c>
      <c r="J48" s="76" t="s">
        <v>142</v>
      </c>
      <c r="K48" s="109">
        <v>1500</v>
      </c>
      <c r="L48" s="11" t="s">
        <v>91</v>
      </c>
    </row>
    <row r="49" spans="1:12" s="11" customFormat="1" ht="32.25" customHeight="1" x14ac:dyDescent="0.2">
      <c r="A49" s="3">
        <v>45</v>
      </c>
      <c r="B49" s="11" t="s">
        <v>24</v>
      </c>
      <c r="C49" s="11" t="s">
        <v>212</v>
      </c>
      <c r="D49" s="119">
        <v>2022</v>
      </c>
      <c r="E49" s="119"/>
      <c r="F49" s="11" t="s">
        <v>72</v>
      </c>
      <c r="H49" s="29" t="s">
        <v>144</v>
      </c>
      <c r="J49" s="76" t="s">
        <v>143</v>
      </c>
      <c r="K49" s="109">
        <v>400</v>
      </c>
      <c r="L49" s="11" t="s">
        <v>91</v>
      </c>
    </row>
    <row r="50" spans="1:12" s="11" customFormat="1" ht="32.25" customHeight="1" x14ac:dyDescent="0.2">
      <c r="A50" s="3">
        <v>46</v>
      </c>
      <c r="B50" s="145" t="s">
        <v>338</v>
      </c>
      <c r="C50" s="145" t="s">
        <v>44</v>
      </c>
      <c r="D50" s="146">
        <v>2022</v>
      </c>
      <c r="E50" s="126"/>
      <c r="F50" s="145" t="s">
        <v>149</v>
      </c>
      <c r="G50" s="145" t="s">
        <v>308</v>
      </c>
      <c r="H50" s="145" t="s">
        <v>310</v>
      </c>
      <c r="I50" s="3"/>
      <c r="J50" s="147" t="s">
        <v>309</v>
      </c>
      <c r="K50" s="149">
        <f>0.25*10^6</f>
        <v>250000</v>
      </c>
      <c r="L50" s="148" t="s">
        <v>386</v>
      </c>
    </row>
    <row r="51" spans="1:12" s="11" customFormat="1" ht="32.25" customHeight="1" x14ac:dyDescent="0.2">
      <c r="A51" s="3">
        <v>47</v>
      </c>
      <c r="B51" s="11" t="s">
        <v>25</v>
      </c>
      <c r="C51" s="11" t="s">
        <v>44</v>
      </c>
      <c r="D51" s="119">
        <v>2022</v>
      </c>
      <c r="E51" s="119"/>
      <c r="F51" s="11" t="s">
        <v>72</v>
      </c>
      <c r="H51" s="29" t="s">
        <v>144</v>
      </c>
      <c r="J51" s="98"/>
      <c r="K51" s="109"/>
      <c r="L51" s="11" t="s">
        <v>91</v>
      </c>
    </row>
    <row r="52" spans="1:12" s="11" customFormat="1" ht="32.25" customHeight="1" x14ac:dyDescent="0.2">
      <c r="A52" s="3">
        <v>48</v>
      </c>
      <c r="B52" s="145" t="s">
        <v>339</v>
      </c>
      <c r="C52" s="145" t="s">
        <v>44</v>
      </c>
      <c r="D52" s="146">
        <v>2022</v>
      </c>
      <c r="E52" s="126"/>
      <c r="F52" s="145" t="s">
        <v>149</v>
      </c>
      <c r="G52" s="145" t="s">
        <v>307</v>
      </c>
      <c r="H52" s="145" t="s">
        <v>310</v>
      </c>
      <c r="I52" s="3"/>
      <c r="J52" s="147"/>
      <c r="K52" s="149"/>
      <c r="L52" s="198" t="s">
        <v>386</v>
      </c>
    </row>
    <row r="53" spans="1:12" s="145" customFormat="1" ht="32.25" customHeight="1" x14ac:dyDescent="0.2">
      <c r="A53" s="3">
        <v>49</v>
      </c>
      <c r="B53" s="145" t="s">
        <v>336</v>
      </c>
      <c r="C53" s="145" t="s">
        <v>44</v>
      </c>
      <c r="D53" s="146">
        <v>2022</v>
      </c>
      <c r="E53" s="146"/>
      <c r="F53" s="145" t="s">
        <v>149</v>
      </c>
      <c r="G53" s="145" t="s">
        <v>307</v>
      </c>
      <c r="H53" s="145" t="s">
        <v>310</v>
      </c>
      <c r="J53" s="147"/>
      <c r="K53" s="149"/>
      <c r="L53" s="198" t="s">
        <v>386</v>
      </c>
    </row>
    <row r="54" spans="1:12" s="145" customFormat="1" ht="32.25" customHeight="1" x14ac:dyDescent="0.2">
      <c r="A54" s="3">
        <v>50</v>
      </c>
      <c r="B54" s="145" t="s">
        <v>337</v>
      </c>
      <c r="C54" s="145" t="s">
        <v>44</v>
      </c>
      <c r="D54" s="146">
        <v>2022</v>
      </c>
      <c r="E54" s="126"/>
      <c r="F54" s="145" t="s">
        <v>149</v>
      </c>
      <c r="G54" s="145" t="s">
        <v>308</v>
      </c>
      <c r="H54" s="145" t="s">
        <v>310</v>
      </c>
      <c r="I54" s="3"/>
      <c r="J54" s="147"/>
      <c r="K54" s="149"/>
      <c r="L54" s="198" t="s">
        <v>386</v>
      </c>
    </row>
    <row r="55" spans="1:12" ht="32.25" customHeight="1" x14ac:dyDescent="0.2">
      <c r="A55" s="3">
        <v>51</v>
      </c>
      <c r="B55" s="6" t="s">
        <v>11</v>
      </c>
      <c r="C55" s="88" t="s">
        <v>213</v>
      </c>
      <c r="D55" s="118">
        <v>2023</v>
      </c>
      <c r="F55" s="88" t="s">
        <v>72</v>
      </c>
      <c r="G55" s="79"/>
      <c r="K55" s="108">
        <v>365</v>
      </c>
      <c r="L55" s="6" t="s">
        <v>262</v>
      </c>
    </row>
    <row r="56" spans="1:12" ht="32.25" customHeight="1" x14ac:dyDescent="0.2">
      <c r="A56" s="3">
        <v>52</v>
      </c>
      <c r="B56" s="6" t="s">
        <v>4</v>
      </c>
      <c r="C56" s="88" t="s">
        <v>44</v>
      </c>
      <c r="D56" s="118">
        <v>2023</v>
      </c>
      <c r="F56" s="88" t="s">
        <v>72</v>
      </c>
      <c r="G56" s="79"/>
      <c r="K56" s="108">
        <v>100</v>
      </c>
      <c r="L56" s="6" t="s">
        <v>265</v>
      </c>
    </row>
    <row r="57" spans="1:12" ht="32.25" customHeight="1" x14ac:dyDescent="0.2">
      <c r="A57" s="3">
        <v>53</v>
      </c>
      <c r="B57" s="6" t="s">
        <v>76</v>
      </c>
      <c r="C57" s="88" t="s">
        <v>213</v>
      </c>
      <c r="D57" s="118">
        <v>2023</v>
      </c>
      <c r="F57" s="88" t="s">
        <v>149</v>
      </c>
      <c r="G57" s="79"/>
      <c r="K57" s="108">
        <v>1000</v>
      </c>
      <c r="L57" s="6" t="s">
        <v>268</v>
      </c>
    </row>
    <row r="58" spans="1:12" ht="32.25" customHeight="1" x14ac:dyDescent="0.2">
      <c r="A58" s="3">
        <v>54</v>
      </c>
      <c r="B58" s="6" t="s">
        <v>36</v>
      </c>
      <c r="C58" s="88" t="s">
        <v>214</v>
      </c>
      <c r="D58" s="118">
        <v>2023</v>
      </c>
      <c r="F58" s="88" t="s">
        <v>72</v>
      </c>
      <c r="G58" s="79"/>
      <c r="K58" s="108">
        <v>100</v>
      </c>
      <c r="L58" s="6" t="s">
        <v>272</v>
      </c>
    </row>
    <row r="59" spans="1:12" ht="65" customHeight="1" x14ac:dyDescent="0.2">
      <c r="A59" s="3">
        <v>55</v>
      </c>
      <c r="B59" s="1" t="s">
        <v>99</v>
      </c>
      <c r="C59" s="1" t="s">
        <v>210</v>
      </c>
      <c r="D59" s="117">
        <v>2023</v>
      </c>
      <c r="F59" s="1" t="s">
        <v>102</v>
      </c>
      <c r="G59" s="79"/>
      <c r="H59" s="83" t="s">
        <v>177</v>
      </c>
      <c r="I59" s="1"/>
      <c r="J59" s="72" t="s">
        <v>133</v>
      </c>
      <c r="K59" s="107">
        <f>(12500000*((2.9+3.6)/2))/1000</f>
        <v>40625</v>
      </c>
      <c r="L59" s="1" t="s">
        <v>180</v>
      </c>
    </row>
    <row r="60" spans="1:12" s="145" customFormat="1" ht="33" customHeight="1" x14ac:dyDescent="0.2">
      <c r="A60" s="3">
        <v>56</v>
      </c>
      <c r="B60" s="145" t="s">
        <v>344</v>
      </c>
      <c r="C60" s="145" t="s">
        <v>210</v>
      </c>
      <c r="D60" s="146">
        <v>2024</v>
      </c>
      <c r="E60" s="146"/>
      <c r="F60" s="145" t="s">
        <v>370</v>
      </c>
      <c r="G60" s="145" t="s">
        <v>307</v>
      </c>
      <c r="H60" s="145" t="s">
        <v>316</v>
      </c>
      <c r="J60" s="147" t="s">
        <v>312</v>
      </c>
      <c r="K60" s="149">
        <f>0.3*10^6</f>
        <v>300000</v>
      </c>
      <c r="L60" s="198" t="s">
        <v>386</v>
      </c>
    </row>
    <row r="61" spans="1:12" ht="32.25" customHeight="1" x14ac:dyDescent="0.2">
      <c r="A61" s="3">
        <v>57</v>
      </c>
      <c r="B61" s="6" t="s">
        <v>13</v>
      </c>
      <c r="C61" s="88" t="s">
        <v>212</v>
      </c>
      <c r="D61" s="118">
        <v>2024</v>
      </c>
      <c r="F61" s="88" t="s">
        <v>102</v>
      </c>
      <c r="G61" s="79"/>
      <c r="K61" s="108">
        <v>1000000</v>
      </c>
      <c r="L61" s="6" t="s">
        <v>276</v>
      </c>
    </row>
    <row r="62" spans="1:12" ht="32.25" customHeight="1" x14ac:dyDescent="0.2">
      <c r="A62" s="3">
        <v>58</v>
      </c>
      <c r="B62" s="6">
        <v>4401</v>
      </c>
      <c r="C62" s="88" t="s">
        <v>215</v>
      </c>
      <c r="D62" s="118">
        <v>2024</v>
      </c>
      <c r="F62" s="88" t="s">
        <v>149</v>
      </c>
      <c r="G62" s="79"/>
      <c r="K62" s="108">
        <v>3000</v>
      </c>
      <c r="L62" s="6" t="s">
        <v>277</v>
      </c>
    </row>
    <row r="63" spans="1:12" s="145" customFormat="1" ht="32.25" customHeight="1" x14ac:dyDescent="0.2">
      <c r="A63" s="3">
        <v>59</v>
      </c>
      <c r="B63" s="145" t="s">
        <v>365</v>
      </c>
      <c r="C63" s="145" t="s">
        <v>215</v>
      </c>
      <c r="D63" s="146">
        <v>2024</v>
      </c>
      <c r="E63" s="146"/>
      <c r="F63" s="145" t="s">
        <v>149</v>
      </c>
      <c r="G63" s="145" t="s">
        <v>307</v>
      </c>
      <c r="H63" s="145" t="s">
        <v>310</v>
      </c>
      <c r="J63" s="147" t="s">
        <v>333</v>
      </c>
      <c r="K63" s="149">
        <f>0.001*10^6</f>
        <v>1000</v>
      </c>
      <c r="L63" s="148"/>
    </row>
    <row r="64" spans="1:12" ht="32.25" customHeight="1" x14ac:dyDescent="0.2">
      <c r="A64" s="3">
        <v>60</v>
      </c>
      <c r="B64" s="6" t="s">
        <v>79</v>
      </c>
      <c r="C64" s="88" t="s">
        <v>44</v>
      </c>
      <c r="D64" s="118">
        <v>2024</v>
      </c>
      <c r="F64" s="88" t="s">
        <v>149</v>
      </c>
      <c r="G64" s="79"/>
      <c r="J64" s="81"/>
      <c r="K64" s="108">
        <v>2000</v>
      </c>
      <c r="L64" s="6" t="s">
        <v>282</v>
      </c>
    </row>
    <row r="65" spans="1:12" ht="32.25" customHeight="1" x14ac:dyDescent="0.2">
      <c r="A65" s="3">
        <v>61</v>
      </c>
      <c r="B65" s="6" t="s">
        <v>101</v>
      </c>
      <c r="C65" s="88" t="s">
        <v>44</v>
      </c>
      <c r="D65" s="118">
        <v>2024</v>
      </c>
      <c r="F65" s="88" t="s">
        <v>104</v>
      </c>
      <c r="G65" s="79"/>
      <c r="J65" s="81"/>
      <c r="K65" s="108">
        <v>500000</v>
      </c>
      <c r="L65" s="6" t="s">
        <v>283</v>
      </c>
    </row>
    <row r="66" spans="1:12" ht="74" customHeight="1" x14ac:dyDescent="0.2">
      <c r="A66" s="3">
        <v>62</v>
      </c>
      <c r="B66" s="4" t="s">
        <v>101</v>
      </c>
      <c r="C66" s="4" t="s">
        <v>44</v>
      </c>
      <c r="D66" s="120">
        <v>2024</v>
      </c>
      <c r="F66" s="88" t="s">
        <v>104</v>
      </c>
      <c r="G66" s="86" t="s">
        <v>198</v>
      </c>
      <c r="H66" s="86" t="s">
        <v>47</v>
      </c>
      <c r="I66" s="4"/>
      <c r="J66" s="87"/>
      <c r="K66" s="110">
        <f>1*10^6</f>
        <v>1000000</v>
      </c>
      <c r="L66" s="4" t="s">
        <v>284</v>
      </c>
    </row>
    <row r="67" spans="1:12" ht="98" customHeight="1" x14ac:dyDescent="0.2">
      <c r="A67" s="3">
        <v>63</v>
      </c>
      <c r="B67" s="1" t="s">
        <v>119</v>
      </c>
      <c r="C67" s="1" t="s">
        <v>44</v>
      </c>
      <c r="D67" s="117">
        <v>2024</v>
      </c>
      <c r="F67" s="1" t="s">
        <v>104</v>
      </c>
      <c r="G67" s="79"/>
      <c r="H67" s="83" t="s">
        <v>170</v>
      </c>
      <c r="J67" s="73" t="s">
        <v>118</v>
      </c>
      <c r="K67" s="106">
        <f>((0.5+1)/2)*10^6</f>
        <v>750000</v>
      </c>
      <c r="L67" s="1" t="s">
        <v>90</v>
      </c>
    </row>
    <row r="68" spans="1:12" s="43" customFormat="1" ht="92" customHeight="1" x14ac:dyDescent="0.2">
      <c r="A68" s="3">
        <v>64</v>
      </c>
      <c r="B68" s="46" t="s">
        <v>136</v>
      </c>
      <c r="C68" s="46" t="s">
        <v>211</v>
      </c>
      <c r="D68" s="163">
        <v>2025</v>
      </c>
      <c r="E68" s="129"/>
      <c r="F68" s="1" t="s">
        <v>149</v>
      </c>
      <c r="G68" s="46" t="s">
        <v>202</v>
      </c>
      <c r="H68" s="164" t="s">
        <v>138</v>
      </c>
      <c r="I68" s="46"/>
      <c r="J68" s="165" t="s">
        <v>203</v>
      </c>
      <c r="K68" s="166">
        <f xml:space="preserve"> 230*10^3</f>
        <v>230000</v>
      </c>
      <c r="L68" s="46" t="s">
        <v>90</v>
      </c>
    </row>
    <row r="69" spans="1:12" s="151" customFormat="1" ht="37" customHeight="1" x14ac:dyDescent="0.2">
      <c r="A69" s="3">
        <v>65</v>
      </c>
      <c r="B69" s="145" t="s">
        <v>361</v>
      </c>
      <c r="C69" s="145" t="s">
        <v>44</v>
      </c>
      <c r="D69" s="146">
        <v>2024</v>
      </c>
      <c r="E69" s="146"/>
      <c r="F69" s="145" t="s">
        <v>149</v>
      </c>
      <c r="G69" s="145" t="s">
        <v>313</v>
      </c>
      <c r="H69" s="145" t="s">
        <v>310</v>
      </c>
      <c r="I69" s="145"/>
      <c r="J69" s="147" t="s">
        <v>329</v>
      </c>
      <c r="K69" s="149">
        <f>0.01*10^6</f>
        <v>10000</v>
      </c>
      <c r="L69" s="198" t="s">
        <v>386</v>
      </c>
    </row>
    <row r="70" spans="1:12" s="151" customFormat="1" ht="32" customHeight="1" x14ac:dyDescent="0.2">
      <c r="A70" s="3">
        <v>66</v>
      </c>
      <c r="B70" s="145" t="s">
        <v>350</v>
      </c>
      <c r="C70" s="151" t="s">
        <v>211</v>
      </c>
      <c r="D70" s="153">
        <v>2025</v>
      </c>
      <c r="E70" s="146"/>
      <c r="F70" s="145" t="s">
        <v>370</v>
      </c>
      <c r="G70" s="145" t="s">
        <v>307</v>
      </c>
      <c r="H70" s="145" t="s">
        <v>326</v>
      </c>
      <c r="I70" s="145"/>
      <c r="J70" s="147" t="s">
        <v>325</v>
      </c>
      <c r="K70" s="149">
        <f>0.23*10^6</f>
        <v>230000</v>
      </c>
      <c r="L70" s="198" t="s">
        <v>386</v>
      </c>
    </row>
    <row r="71" spans="1:12" s="145" customFormat="1" ht="32" customHeight="1" x14ac:dyDescent="0.2">
      <c r="A71" s="3">
        <v>67</v>
      </c>
      <c r="B71" s="145" t="s">
        <v>351</v>
      </c>
      <c r="C71" s="145" t="s">
        <v>211</v>
      </c>
      <c r="D71" s="146">
        <v>2026</v>
      </c>
      <c r="E71" s="146"/>
      <c r="F71" s="145" t="s">
        <v>149</v>
      </c>
      <c r="G71" s="145" t="s">
        <v>307</v>
      </c>
      <c r="H71" s="145" t="s">
        <v>311</v>
      </c>
      <c r="J71" s="147" t="s">
        <v>327</v>
      </c>
      <c r="K71" s="149">
        <f>1.3*10^6</f>
        <v>1300000</v>
      </c>
      <c r="L71" s="198" t="s">
        <v>386</v>
      </c>
    </row>
    <row r="72" spans="1:12" s="43" customFormat="1" ht="32.25" customHeight="1" x14ac:dyDescent="0.2">
      <c r="A72" s="3">
        <v>68</v>
      </c>
      <c r="B72" s="80" t="s">
        <v>14</v>
      </c>
      <c r="C72" s="101" t="s">
        <v>216</v>
      </c>
      <c r="D72" s="121">
        <v>2025</v>
      </c>
      <c r="E72" s="129"/>
      <c r="F72" s="101" t="s">
        <v>149</v>
      </c>
      <c r="G72" s="96"/>
      <c r="J72" s="84"/>
      <c r="K72" s="111">
        <v>365</v>
      </c>
      <c r="L72" s="80" t="s">
        <v>246</v>
      </c>
    </row>
    <row r="73" spans="1:12" s="43" customFormat="1" ht="32.25" customHeight="1" x14ac:dyDescent="0.2">
      <c r="A73" s="3">
        <v>69</v>
      </c>
      <c r="B73" s="80" t="s">
        <v>16</v>
      </c>
      <c r="C73" s="101" t="s">
        <v>44</v>
      </c>
      <c r="D73" s="121">
        <v>2025</v>
      </c>
      <c r="E73" s="129"/>
      <c r="F73" s="101" t="s">
        <v>104</v>
      </c>
      <c r="G73" s="96"/>
      <c r="J73" s="84"/>
      <c r="K73" s="111">
        <v>1000000</v>
      </c>
      <c r="L73" s="80" t="s">
        <v>287</v>
      </c>
    </row>
    <row r="74" spans="1:12" s="151" customFormat="1" ht="32.25" customHeight="1" x14ac:dyDescent="0.2">
      <c r="A74" s="3">
        <v>70</v>
      </c>
      <c r="B74" s="145" t="s">
        <v>348</v>
      </c>
      <c r="C74" s="145" t="s">
        <v>44</v>
      </c>
      <c r="D74" s="146">
        <v>2025</v>
      </c>
      <c r="E74" s="146"/>
      <c r="F74" s="145" t="s">
        <v>104</v>
      </c>
      <c r="G74" s="145" t="s">
        <v>313</v>
      </c>
      <c r="H74" s="145" t="s">
        <v>322</v>
      </c>
      <c r="I74" s="145"/>
      <c r="J74" s="147" t="s">
        <v>323</v>
      </c>
      <c r="K74" s="149">
        <f>0.5*10^6</f>
        <v>500000</v>
      </c>
      <c r="L74" s="198" t="s">
        <v>386</v>
      </c>
    </row>
    <row r="75" spans="1:12" s="151" customFormat="1" ht="32.25" customHeight="1" x14ac:dyDescent="0.2">
      <c r="A75" s="3">
        <v>71</v>
      </c>
      <c r="B75" s="145" t="s">
        <v>349</v>
      </c>
      <c r="C75" s="145" t="s">
        <v>44</v>
      </c>
      <c r="D75" s="146">
        <v>2026</v>
      </c>
      <c r="E75" s="146"/>
      <c r="F75" s="145" t="s">
        <v>149</v>
      </c>
      <c r="G75" s="145" t="s">
        <v>313</v>
      </c>
      <c r="H75" s="145" t="s">
        <v>324</v>
      </c>
      <c r="I75" s="145"/>
      <c r="J75" s="147" t="s">
        <v>323</v>
      </c>
      <c r="K75" s="149">
        <f>0.5*10^6</f>
        <v>500000</v>
      </c>
      <c r="L75" s="198" t="s">
        <v>386</v>
      </c>
    </row>
    <row r="76" spans="1:12" s="151" customFormat="1" ht="32.25" customHeight="1" x14ac:dyDescent="0.2">
      <c r="A76" s="3">
        <v>72</v>
      </c>
      <c r="B76" s="145" t="s">
        <v>352</v>
      </c>
      <c r="C76" s="145" t="s">
        <v>44</v>
      </c>
      <c r="D76" s="146">
        <v>2026</v>
      </c>
      <c r="E76" s="146"/>
      <c r="F76" s="145" t="s">
        <v>149</v>
      </c>
      <c r="G76" s="145" t="s">
        <v>307</v>
      </c>
      <c r="H76" s="145" t="s">
        <v>326</v>
      </c>
      <c r="I76" s="145"/>
      <c r="J76" s="147" t="s">
        <v>328</v>
      </c>
      <c r="K76" s="149">
        <f>2.2*10^6</f>
        <v>2200000</v>
      </c>
      <c r="L76" s="198" t="s">
        <v>386</v>
      </c>
    </row>
    <row r="77" spans="1:12" s="152" customFormat="1" ht="37" customHeight="1" x14ac:dyDescent="0.2">
      <c r="A77" s="3">
        <v>73</v>
      </c>
      <c r="B77" s="145" t="s">
        <v>362</v>
      </c>
      <c r="C77" s="145" t="s">
        <v>44</v>
      </c>
      <c r="D77" s="146">
        <v>2026</v>
      </c>
      <c r="E77" s="146"/>
      <c r="F77" s="145" t="s">
        <v>149</v>
      </c>
      <c r="G77" s="145" t="s">
        <v>313</v>
      </c>
      <c r="H77" s="145" t="s">
        <v>310</v>
      </c>
      <c r="I77" s="145"/>
      <c r="J77" s="147" t="s">
        <v>330</v>
      </c>
      <c r="K77" s="149">
        <f>0.2*10^6</f>
        <v>200000</v>
      </c>
      <c r="L77" s="198" t="s">
        <v>386</v>
      </c>
    </row>
    <row r="78" spans="1:12" s="43" customFormat="1" ht="32.25" customHeight="1" x14ac:dyDescent="0.2">
      <c r="A78" s="3">
        <v>74</v>
      </c>
      <c r="B78" s="85" t="s">
        <v>18</v>
      </c>
      <c r="C78" s="101" t="s">
        <v>213</v>
      </c>
      <c r="D78" s="121">
        <v>2025</v>
      </c>
      <c r="E78" s="129"/>
      <c r="F78" s="101" t="s">
        <v>149</v>
      </c>
      <c r="G78" s="96"/>
      <c r="J78" s="84"/>
      <c r="K78" s="111">
        <v>100</v>
      </c>
      <c r="L78" s="80" t="s">
        <v>291</v>
      </c>
    </row>
    <row r="79" spans="1:12" s="43" customFormat="1" ht="32.25" customHeight="1" x14ac:dyDescent="0.2">
      <c r="A79" s="3">
        <v>75</v>
      </c>
      <c r="B79" s="85" t="s">
        <v>19</v>
      </c>
      <c r="C79" s="101" t="s">
        <v>213</v>
      </c>
      <c r="D79" s="121">
        <v>2025</v>
      </c>
      <c r="E79" s="129"/>
      <c r="F79" s="101" t="s">
        <v>149</v>
      </c>
      <c r="G79" s="96"/>
      <c r="J79" s="84"/>
      <c r="K79" s="111">
        <v>100</v>
      </c>
      <c r="L79" s="80" t="s">
        <v>292</v>
      </c>
    </row>
    <row r="80" spans="1:12" s="43" customFormat="1" ht="32.25" customHeight="1" x14ac:dyDescent="0.2">
      <c r="A80" s="3">
        <v>76</v>
      </c>
      <c r="B80" s="80" t="s">
        <v>80</v>
      </c>
      <c r="C80" s="101" t="s">
        <v>216</v>
      </c>
      <c r="D80" s="121">
        <v>2025</v>
      </c>
      <c r="E80" s="129"/>
      <c r="F80" s="101" t="s">
        <v>149</v>
      </c>
      <c r="G80" s="96"/>
      <c r="J80" s="84"/>
      <c r="K80" s="111">
        <v>100</v>
      </c>
      <c r="L80" s="80" t="s">
        <v>295</v>
      </c>
    </row>
    <row r="81" spans="1:12" s="43" customFormat="1" ht="32.25" customHeight="1" x14ac:dyDescent="0.2">
      <c r="A81" s="3">
        <v>77</v>
      </c>
      <c r="B81" s="80" t="s">
        <v>21</v>
      </c>
      <c r="C81" s="101" t="s">
        <v>207</v>
      </c>
      <c r="D81" s="121">
        <v>2025</v>
      </c>
      <c r="E81" s="129"/>
      <c r="F81" s="101" t="s">
        <v>104</v>
      </c>
      <c r="G81" s="96"/>
      <c r="J81" s="84"/>
      <c r="K81" s="111">
        <v>36000</v>
      </c>
      <c r="L81" s="80" t="s">
        <v>245</v>
      </c>
    </row>
    <row r="82" spans="1:12" s="151" customFormat="1" ht="32.25" customHeight="1" x14ac:dyDescent="0.2">
      <c r="A82" s="3">
        <v>78</v>
      </c>
      <c r="B82" s="145" t="s">
        <v>366</v>
      </c>
      <c r="C82" s="145" t="s">
        <v>236</v>
      </c>
      <c r="D82" s="146">
        <v>2025</v>
      </c>
      <c r="E82" s="146"/>
      <c r="F82" s="145" t="s">
        <v>149</v>
      </c>
      <c r="G82" s="145" t="s">
        <v>308</v>
      </c>
      <c r="H82" s="145" t="s">
        <v>310</v>
      </c>
      <c r="I82" s="145"/>
      <c r="J82" s="147" t="s">
        <v>334</v>
      </c>
      <c r="K82" s="149">
        <f>0.002*10^6</f>
        <v>2000</v>
      </c>
      <c r="L82" s="198" t="s">
        <v>386</v>
      </c>
    </row>
    <row r="83" spans="1:12" s="43" customFormat="1" ht="32.25" customHeight="1" x14ac:dyDescent="0.2">
      <c r="A83" s="3">
        <v>79</v>
      </c>
      <c r="B83" s="145" t="s">
        <v>343</v>
      </c>
      <c r="C83" s="145" t="s">
        <v>207</v>
      </c>
      <c r="D83" s="146">
        <v>2024</v>
      </c>
      <c r="E83" s="126"/>
      <c r="F83" s="145" t="s">
        <v>104</v>
      </c>
      <c r="G83" s="145" t="s">
        <v>313</v>
      </c>
      <c r="H83" s="145" t="s">
        <v>314</v>
      </c>
      <c r="I83" s="3"/>
      <c r="J83" s="147" t="s">
        <v>315</v>
      </c>
      <c r="K83" s="149">
        <f>0.036*10^6</f>
        <v>36000</v>
      </c>
      <c r="L83" s="198" t="s">
        <v>386</v>
      </c>
    </row>
    <row r="84" spans="1:12" s="43" customFormat="1" ht="32.25" customHeight="1" x14ac:dyDescent="0.2">
      <c r="A84" s="3">
        <v>80</v>
      </c>
      <c r="B84" s="80" t="s">
        <v>23</v>
      </c>
      <c r="C84" s="101" t="s">
        <v>44</v>
      </c>
      <c r="D84" s="121">
        <v>2025</v>
      </c>
      <c r="E84" s="129"/>
      <c r="F84" s="101" t="s">
        <v>102</v>
      </c>
      <c r="G84" s="96"/>
      <c r="J84" s="84"/>
      <c r="K84" s="111">
        <v>100000</v>
      </c>
      <c r="L84" s="80" t="s">
        <v>301</v>
      </c>
    </row>
    <row r="85" spans="1:12" ht="65" customHeight="1" x14ac:dyDescent="0.2">
      <c r="A85" s="3">
        <v>81</v>
      </c>
      <c r="B85" s="1" t="s">
        <v>99</v>
      </c>
      <c r="C85" s="1" t="s">
        <v>210</v>
      </c>
      <c r="D85" s="117">
        <v>2026</v>
      </c>
      <c r="F85" s="1" t="s">
        <v>149</v>
      </c>
      <c r="G85" s="79"/>
      <c r="H85" s="5" t="s">
        <v>177</v>
      </c>
      <c r="I85" s="1"/>
      <c r="J85" s="73" t="s">
        <v>200</v>
      </c>
      <c r="K85" s="106">
        <f>(25000000*((2.9+3.6)/2))/1000</f>
        <v>81250</v>
      </c>
      <c r="L85" s="1" t="s">
        <v>180</v>
      </c>
    </row>
    <row r="86" spans="1:12" s="150" customFormat="1" ht="28" customHeight="1" x14ac:dyDescent="0.2">
      <c r="A86" s="3">
        <v>82</v>
      </c>
      <c r="B86" s="145" t="s">
        <v>345</v>
      </c>
      <c r="C86" s="145" t="s">
        <v>318</v>
      </c>
      <c r="D86" s="146">
        <v>2026</v>
      </c>
      <c r="E86" s="146"/>
      <c r="F86" s="145" t="s">
        <v>149</v>
      </c>
      <c r="G86" s="145" t="s">
        <v>307</v>
      </c>
      <c r="H86" s="145" t="s">
        <v>319</v>
      </c>
      <c r="I86" s="145"/>
      <c r="J86" s="147" t="s">
        <v>312</v>
      </c>
      <c r="K86" s="149">
        <f>0.3*10^6</f>
        <v>300000</v>
      </c>
      <c r="L86" s="198" t="s">
        <v>386</v>
      </c>
    </row>
    <row r="87" spans="1:12" ht="32.25" customHeight="1" x14ac:dyDescent="0.2">
      <c r="A87" s="3">
        <v>83</v>
      </c>
      <c r="B87" s="1" t="s">
        <v>86</v>
      </c>
      <c r="C87" s="1" t="s">
        <v>205</v>
      </c>
      <c r="D87" s="117">
        <v>2026</v>
      </c>
      <c r="F87" s="1" t="s">
        <v>103</v>
      </c>
      <c r="G87" s="79"/>
      <c r="H87" s="1" t="s">
        <v>196</v>
      </c>
      <c r="J87" s="72" t="s">
        <v>105</v>
      </c>
      <c r="K87" s="107">
        <f>(100000000*((2.9+3.6)/2))/1000</f>
        <v>325000</v>
      </c>
      <c r="L87" s="1" t="s">
        <v>180</v>
      </c>
    </row>
    <row r="88" spans="1:12" s="145" customFormat="1" ht="32.25" customHeight="1" x14ac:dyDescent="0.2">
      <c r="A88" s="3">
        <v>84</v>
      </c>
      <c r="B88" s="155" t="s">
        <v>354</v>
      </c>
      <c r="C88" s="145" t="s">
        <v>205</v>
      </c>
      <c r="D88" s="146">
        <v>2026</v>
      </c>
      <c r="E88" s="146"/>
      <c r="F88" s="145" t="s">
        <v>149</v>
      </c>
      <c r="G88" s="145" t="s">
        <v>307</v>
      </c>
      <c r="H88" s="145" t="s">
        <v>326</v>
      </c>
      <c r="J88" s="147" t="s">
        <v>309</v>
      </c>
      <c r="K88" s="149">
        <f>0.25*10^6</f>
        <v>250000</v>
      </c>
      <c r="L88" s="198" t="s">
        <v>386</v>
      </c>
    </row>
    <row r="89" spans="1:12" ht="32.25" customHeight="1" x14ac:dyDescent="0.2">
      <c r="A89" s="3">
        <v>85</v>
      </c>
      <c r="B89" s="1" t="s">
        <v>97</v>
      </c>
      <c r="C89" s="1" t="s">
        <v>213</v>
      </c>
      <c r="D89" s="117">
        <v>2026</v>
      </c>
      <c r="F89" s="1" t="s">
        <v>102</v>
      </c>
      <c r="G89" s="79"/>
      <c r="H89" s="1" t="s">
        <v>84</v>
      </c>
      <c r="J89" s="73" t="s">
        <v>118</v>
      </c>
      <c r="K89" s="106">
        <f>((0.5+1)/2)*10^6</f>
        <v>750000</v>
      </c>
      <c r="L89" s="1" t="s">
        <v>90</v>
      </c>
    </row>
    <row r="90" spans="1:12" s="145" customFormat="1" ht="32.25" customHeight="1" x14ac:dyDescent="0.2">
      <c r="A90" s="3">
        <v>86</v>
      </c>
      <c r="B90" s="145" t="s">
        <v>355</v>
      </c>
      <c r="C90" s="145" t="s">
        <v>213</v>
      </c>
      <c r="D90" s="146">
        <v>2026</v>
      </c>
      <c r="E90" s="146"/>
      <c r="F90" s="145" t="s">
        <v>149</v>
      </c>
      <c r="G90" s="145" t="s">
        <v>308</v>
      </c>
      <c r="H90" s="145" t="s">
        <v>311</v>
      </c>
      <c r="J90" s="147" t="s">
        <v>118</v>
      </c>
      <c r="K90" s="149">
        <f>((0.5+1)/2)*10^6</f>
        <v>750000</v>
      </c>
      <c r="L90" s="198" t="s">
        <v>386</v>
      </c>
    </row>
    <row r="91" spans="1:12" ht="32.25" customHeight="1" x14ac:dyDescent="0.2">
      <c r="A91" s="3">
        <v>87</v>
      </c>
      <c r="B91" s="145" t="s">
        <v>340</v>
      </c>
      <c r="C91" s="145" t="s">
        <v>213</v>
      </c>
      <c r="D91" s="146">
        <v>2029</v>
      </c>
      <c r="F91" s="145" t="s">
        <v>149</v>
      </c>
      <c r="G91" s="145" t="s">
        <v>307</v>
      </c>
      <c r="H91" s="145" t="s">
        <v>311</v>
      </c>
      <c r="J91" s="147" t="s">
        <v>312</v>
      </c>
      <c r="K91" s="149">
        <f>0.3*10^6</f>
        <v>300000</v>
      </c>
      <c r="L91" s="198" t="s">
        <v>386</v>
      </c>
    </row>
    <row r="92" spans="1:12" s="152" customFormat="1" ht="37" customHeight="1" x14ac:dyDescent="0.2">
      <c r="A92" s="3">
        <v>88</v>
      </c>
      <c r="B92" s="145" t="s">
        <v>363</v>
      </c>
      <c r="C92" s="145" t="s">
        <v>44</v>
      </c>
      <c r="D92" s="146">
        <v>2028</v>
      </c>
      <c r="E92" s="146"/>
      <c r="F92" s="145" t="s">
        <v>149</v>
      </c>
      <c r="G92" s="145" t="s">
        <v>313</v>
      </c>
      <c r="H92" s="145" t="s">
        <v>310</v>
      </c>
      <c r="I92" s="145"/>
      <c r="J92" s="147" t="s">
        <v>331</v>
      </c>
      <c r="K92" s="149">
        <f>0.8*10^6</f>
        <v>800000</v>
      </c>
      <c r="L92" s="198" t="s">
        <v>386</v>
      </c>
    </row>
    <row r="93" spans="1:12" s="152" customFormat="1" ht="37" customHeight="1" x14ac:dyDescent="0.2">
      <c r="A93" s="3">
        <v>89</v>
      </c>
      <c r="B93" s="145" t="s">
        <v>364</v>
      </c>
      <c r="C93" s="145" t="s">
        <v>44</v>
      </c>
      <c r="D93" s="146">
        <v>2028</v>
      </c>
      <c r="E93" s="146"/>
      <c r="F93" s="145" t="s">
        <v>149</v>
      </c>
      <c r="G93" s="145" t="s">
        <v>313</v>
      </c>
      <c r="H93" s="145" t="s">
        <v>310</v>
      </c>
      <c r="I93" s="145"/>
      <c r="J93" s="147" t="s">
        <v>332</v>
      </c>
      <c r="K93" s="149">
        <f>4*10^6</f>
        <v>4000000</v>
      </c>
      <c r="L93" s="198" t="s">
        <v>386</v>
      </c>
    </row>
    <row r="94" spans="1:12" ht="32.25" customHeight="1" x14ac:dyDescent="0.2">
      <c r="A94" s="3">
        <v>90</v>
      </c>
      <c r="B94" s="1" t="s">
        <v>98</v>
      </c>
      <c r="C94" s="1" t="s">
        <v>213</v>
      </c>
      <c r="D94" s="117">
        <v>2030</v>
      </c>
      <c r="F94" s="1" t="s">
        <v>103</v>
      </c>
      <c r="G94" s="79"/>
      <c r="H94" s="1" t="s">
        <v>85</v>
      </c>
      <c r="J94" s="72" t="s">
        <v>105</v>
      </c>
      <c r="K94" s="107">
        <f>(100000000*((2.9+3.6)/2))/1000</f>
        <v>325000</v>
      </c>
      <c r="L94" s="1" t="s">
        <v>180</v>
      </c>
    </row>
    <row r="95" spans="1:12" s="145" customFormat="1" ht="32.25" customHeight="1" x14ac:dyDescent="0.2">
      <c r="A95" s="3">
        <v>91</v>
      </c>
      <c r="B95" s="145" t="s">
        <v>367</v>
      </c>
      <c r="C95" s="145" t="s">
        <v>213</v>
      </c>
      <c r="D95" s="146">
        <v>2030</v>
      </c>
      <c r="E95" s="146"/>
      <c r="F95" s="145" t="s">
        <v>149</v>
      </c>
      <c r="G95" s="145" t="s">
        <v>308</v>
      </c>
      <c r="H95" s="145" t="s">
        <v>310</v>
      </c>
      <c r="J95" s="147" t="s">
        <v>335</v>
      </c>
      <c r="K95" s="149">
        <f>0.05*10^6</f>
        <v>50000</v>
      </c>
      <c r="L95" s="198" t="s">
        <v>386</v>
      </c>
    </row>
    <row r="96" spans="1:12" ht="32.25" customHeight="1" x14ac:dyDescent="0.2">
      <c r="A96" s="3">
        <v>92</v>
      </c>
      <c r="B96" s="1" t="s">
        <v>126</v>
      </c>
      <c r="C96" s="1" t="s">
        <v>207</v>
      </c>
      <c r="D96" s="117">
        <v>2030</v>
      </c>
      <c r="F96" s="1" t="s">
        <v>104</v>
      </c>
      <c r="G96" s="79"/>
      <c r="H96" s="1"/>
      <c r="I96" s="1"/>
      <c r="J96" s="71" t="s">
        <v>132</v>
      </c>
      <c r="K96" s="106">
        <f>36*10^3</f>
        <v>36000</v>
      </c>
      <c r="L96" s="1" t="s">
        <v>90</v>
      </c>
    </row>
    <row r="97" spans="1:12" ht="32.25" customHeight="1" x14ac:dyDescent="0.2">
      <c r="A97" s="3">
        <v>93</v>
      </c>
      <c r="B97" s="1" t="s">
        <v>139</v>
      </c>
      <c r="C97" s="1" t="s">
        <v>210</v>
      </c>
      <c r="D97" s="117">
        <v>2030</v>
      </c>
      <c r="F97" s="1" t="s">
        <v>102</v>
      </c>
      <c r="G97" s="79"/>
      <c r="H97" s="1" t="s">
        <v>197</v>
      </c>
      <c r="I97" s="1"/>
      <c r="J97" s="71"/>
      <c r="K97" s="106"/>
      <c r="L97" s="1" t="s">
        <v>90</v>
      </c>
    </row>
    <row r="98" spans="1:12" s="145" customFormat="1" ht="32.25" customHeight="1" x14ac:dyDescent="0.2">
      <c r="A98" s="3">
        <v>94</v>
      </c>
      <c r="B98" s="145" t="s">
        <v>346</v>
      </c>
      <c r="C98" s="145" t="s">
        <v>210</v>
      </c>
      <c r="D98" s="146">
        <v>2029</v>
      </c>
      <c r="E98" s="146"/>
      <c r="F98" s="145" t="s">
        <v>149</v>
      </c>
      <c r="H98" s="145" t="s">
        <v>319</v>
      </c>
      <c r="J98" s="147" t="s">
        <v>320</v>
      </c>
      <c r="K98" s="149">
        <f>0.17*10^6</f>
        <v>170000</v>
      </c>
      <c r="L98" s="198" t="s">
        <v>386</v>
      </c>
    </row>
    <row r="99" spans="1:12" ht="98" customHeight="1" x14ac:dyDescent="0.2">
      <c r="A99" s="3">
        <v>95</v>
      </c>
      <c r="B99" s="1" t="s">
        <v>119</v>
      </c>
      <c r="C99" s="1" t="s">
        <v>44</v>
      </c>
      <c r="D99" s="117">
        <v>2035</v>
      </c>
      <c r="F99" s="1" t="s">
        <v>149</v>
      </c>
      <c r="G99" s="79"/>
      <c r="H99" s="5" t="s">
        <v>201</v>
      </c>
      <c r="J99" s="73" t="s">
        <v>117</v>
      </c>
      <c r="K99" s="106">
        <f>(1)*10^6</f>
        <v>1000000</v>
      </c>
      <c r="L99" s="1" t="s">
        <v>90</v>
      </c>
    </row>
    <row r="100" spans="1:12" s="11" customFormat="1" ht="32.25" customHeight="1" x14ac:dyDescent="0.2">
      <c r="A100" s="3">
        <v>96</v>
      </c>
      <c r="B100" s="11" t="s">
        <v>372</v>
      </c>
      <c r="C100" s="11" t="s">
        <v>206</v>
      </c>
      <c r="D100" s="119">
        <v>2030</v>
      </c>
      <c r="E100" s="119"/>
      <c r="F100" s="11" t="s">
        <v>149</v>
      </c>
      <c r="H100" s="29" t="s">
        <v>144</v>
      </c>
      <c r="J100" s="76" t="s">
        <v>145</v>
      </c>
      <c r="K100" s="109">
        <v>1200000</v>
      </c>
      <c r="L100" s="11" t="s">
        <v>91</v>
      </c>
    </row>
    <row r="101" spans="1:12" s="11" customFormat="1" ht="32.25" customHeight="1" x14ac:dyDescent="0.2">
      <c r="A101" s="3">
        <v>97</v>
      </c>
      <c r="B101" s="145" t="s">
        <v>342</v>
      </c>
      <c r="C101" s="145" t="s">
        <v>44</v>
      </c>
      <c r="D101" s="146">
        <v>2030</v>
      </c>
      <c r="E101" s="126"/>
      <c r="F101" s="145" t="s">
        <v>149</v>
      </c>
      <c r="G101" s="145" t="s">
        <v>308</v>
      </c>
      <c r="H101" s="145" t="s">
        <v>310</v>
      </c>
      <c r="I101" s="3"/>
      <c r="J101" s="147" t="s">
        <v>117</v>
      </c>
      <c r="K101" s="149">
        <f>1*10^6</f>
        <v>1000000</v>
      </c>
      <c r="L101" s="198" t="s">
        <v>386</v>
      </c>
    </row>
    <row r="102" spans="1:12" s="11" customFormat="1" ht="32.25" customHeight="1" x14ac:dyDescent="0.2">
      <c r="A102" s="3">
        <v>98</v>
      </c>
      <c r="B102" s="11" t="s">
        <v>23</v>
      </c>
      <c r="C102" s="11" t="s">
        <v>44</v>
      </c>
      <c r="D102" s="119">
        <v>2030</v>
      </c>
      <c r="E102" s="119"/>
      <c r="F102" s="11" t="s">
        <v>149</v>
      </c>
      <c r="H102" s="29" t="s">
        <v>144</v>
      </c>
      <c r="J102" s="76" t="s">
        <v>146</v>
      </c>
      <c r="K102" s="109">
        <v>1500000</v>
      </c>
      <c r="L102" s="11" t="s">
        <v>91</v>
      </c>
    </row>
    <row r="103" spans="1:12" s="11" customFormat="1" ht="32.25" customHeight="1" x14ac:dyDescent="0.2">
      <c r="A103" s="3">
        <v>99</v>
      </c>
      <c r="B103" s="11" t="s">
        <v>24</v>
      </c>
      <c r="C103" s="11" t="s">
        <v>212</v>
      </c>
      <c r="D103" s="119">
        <v>2030</v>
      </c>
      <c r="E103" s="119"/>
      <c r="F103" s="11" t="s">
        <v>149</v>
      </c>
      <c r="H103" s="29" t="s">
        <v>144</v>
      </c>
      <c r="J103" s="76" t="s">
        <v>147</v>
      </c>
      <c r="K103" s="109">
        <v>59000000</v>
      </c>
      <c r="L103" s="11" t="s">
        <v>91</v>
      </c>
    </row>
    <row r="104" spans="1:12" s="11" customFormat="1" ht="32.25" customHeight="1" x14ac:dyDescent="0.2">
      <c r="A104" s="3">
        <v>100</v>
      </c>
      <c r="B104" s="11" t="s">
        <v>25</v>
      </c>
      <c r="C104" s="11" t="s">
        <v>44</v>
      </c>
      <c r="D104" s="119">
        <v>2030</v>
      </c>
      <c r="E104" s="119"/>
      <c r="F104" s="11" t="s">
        <v>149</v>
      </c>
      <c r="H104" s="29" t="s">
        <v>144</v>
      </c>
      <c r="J104" s="76" t="s">
        <v>148</v>
      </c>
      <c r="K104" s="109">
        <v>5000000</v>
      </c>
      <c r="L104" s="11" t="s">
        <v>91</v>
      </c>
    </row>
    <row r="105" spans="1:12" ht="32.25" customHeight="1" x14ac:dyDescent="0.2">
      <c r="A105" s="3">
        <v>101</v>
      </c>
      <c r="B105" s="7" t="s">
        <v>25</v>
      </c>
      <c r="C105" s="88" t="s">
        <v>44</v>
      </c>
      <c r="D105" s="123">
        <v>2023</v>
      </c>
      <c r="F105" s="88" t="s">
        <v>72</v>
      </c>
      <c r="G105" s="79"/>
      <c r="H105" s="8" t="s">
        <v>150</v>
      </c>
      <c r="I105" s="1"/>
      <c r="J105" s="73"/>
      <c r="K105" s="113">
        <v>9072</v>
      </c>
      <c r="L105" s="7" t="s">
        <v>221</v>
      </c>
    </row>
    <row r="106" spans="1:12" ht="32.25" customHeight="1" x14ac:dyDescent="0.2">
      <c r="A106" s="3">
        <v>102</v>
      </c>
      <c r="B106" s="7" t="s">
        <v>25</v>
      </c>
      <c r="C106" s="88" t="s">
        <v>44</v>
      </c>
      <c r="D106" s="123">
        <v>2025</v>
      </c>
      <c r="F106" s="7" t="s">
        <v>149</v>
      </c>
      <c r="G106" s="79"/>
      <c r="H106" s="8" t="s">
        <v>150</v>
      </c>
      <c r="K106" s="113">
        <v>181437</v>
      </c>
      <c r="L106" s="7" t="s">
        <v>222</v>
      </c>
    </row>
    <row r="107" spans="1:12" s="145" customFormat="1" ht="32.25" customHeight="1" x14ac:dyDescent="0.2">
      <c r="A107" s="3">
        <v>103</v>
      </c>
      <c r="B107" s="157" t="s">
        <v>358</v>
      </c>
      <c r="C107" s="145" t="s">
        <v>44</v>
      </c>
      <c r="D107" s="146">
        <v>2025</v>
      </c>
      <c r="E107" s="146"/>
      <c r="F107" s="145" t="s">
        <v>149</v>
      </c>
      <c r="G107" s="145" t="s">
        <v>308</v>
      </c>
      <c r="H107" s="145" t="s">
        <v>310</v>
      </c>
      <c r="J107" s="147" t="s">
        <v>117</v>
      </c>
      <c r="K107" s="149">
        <f>1*10^6</f>
        <v>1000000</v>
      </c>
      <c r="L107" s="198" t="s">
        <v>386</v>
      </c>
    </row>
    <row r="108" spans="1:12" ht="32.25" customHeight="1" x14ac:dyDescent="0.2">
      <c r="A108" s="3">
        <v>104</v>
      </c>
      <c r="B108" s="7" t="s">
        <v>3</v>
      </c>
      <c r="C108" s="7" t="s">
        <v>236</v>
      </c>
      <c r="D108" s="123">
        <v>2026</v>
      </c>
      <c r="F108" s="7" t="s">
        <v>149</v>
      </c>
      <c r="G108" s="79"/>
      <c r="H108" s="8" t="s">
        <v>150</v>
      </c>
      <c r="K108" s="113">
        <v>115000</v>
      </c>
      <c r="L108" s="7" t="s">
        <v>242</v>
      </c>
    </row>
    <row r="109" spans="1:12" ht="32.25" customHeight="1" x14ac:dyDescent="0.2">
      <c r="A109" s="3">
        <v>105</v>
      </c>
      <c r="B109" s="7" t="s">
        <v>25</v>
      </c>
      <c r="C109" s="88" t="s">
        <v>44</v>
      </c>
      <c r="D109" s="123">
        <v>2027</v>
      </c>
      <c r="F109" s="7" t="s">
        <v>149</v>
      </c>
      <c r="G109" s="79"/>
      <c r="H109" s="8" t="s">
        <v>150</v>
      </c>
      <c r="K109" s="113">
        <v>907185</v>
      </c>
      <c r="L109" s="7" t="s">
        <v>222</v>
      </c>
    </row>
    <row r="110" spans="1:12" s="145" customFormat="1" ht="32.25" customHeight="1" x14ac:dyDescent="0.2">
      <c r="A110" s="3">
        <v>106</v>
      </c>
      <c r="B110" s="157" t="s">
        <v>359</v>
      </c>
      <c r="C110" s="145" t="s">
        <v>44</v>
      </c>
      <c r="D110" s="146">
        <v>2030</v>
      </c>
      <c r="E110" s="146"/>
      <c r="F110" s="145" t="s">
        <v>149</v>
      </c>
      <c r="G110" s="145" t="s">
        <v>308</v>
      </c>
      <c r="H110" s="145" t="s">
        <v>310</v>
      </c>
      <c r="J110" s="147"/>
      <c r="K110" s="149"/>
      <c r="L110" s="198" t="s">
        <v>386</v>
      </c>
    </row>
    <row r="111" spans="1:12" ht="32.25" customHeight="1" x14ac:dyDescent="0.2">
      <c r="A111" s="3">
        <v>107</v>
      </c>
      <c r="B111" s="7" t="s">
        <v>6</v>
      </c>
      <c r="C111" s="88" t="s">
        <v>207</v>
      </c>
      <c r="D111" s="123">
        <v>2030</v>
      </c>
      <c r="F111" s="88" t="s">
        <v>104</v>
      </c>
      <c r="G111" s="79"/>
      <c r="H111" s="8" t="s">
        <v>150</v>
      </c>
      <c r="K111" s="113">
        <v>5000000</v>
      </c>
      <c r="L111" s="7" t="s">
        <v>223</v>
      </c>
    </row>
    <row r="112" spans="1:12" ht="32.25" customHeight="1" x14ac:dyDescent="0.2">
      <c r="A112" s="3">
        <v>108</v>
      </c>
      <c r="B112" s="7" t="s">
        <v>25</v>
      </c>
      <c r="C112" s="88" t="s">
        <v>44</v>
      </c>
      <c r="D112" s="123">
        <v>2030</v>
      </c>
      <c r="F112" s="7" t="s">
        <v>149</v>
      </c>
      <c r="G112" s="79"/>
      <c r="H112" s="8" t="s">
        <v>150</v>
      </c>
      <c r="K112" s="113">
        <v>4535924</v>
      </c>
      <c r="L112" s="7" t="s">
        <v>221</v>
      </c>
    </row>
    <row r="113" spans="1:12" ht="32.25" customHeight="1" x14ac:dyDescent="0.2">
      <c r="A113" s="3">
        <v>109</v>
      </c>
      <c r="B113" s="7" t="s">
        <v>4</v>
      </c>
      <c r="C113" s="88" t="s">
        <v>44</v>
      </c>
      <c r="D113" s="123">
        <v>2035</v>
      </c>
      <c r="F113" s="7" t="s">
        <v>149</v>
      </c>
      <c r="G113" s="79"/>
      <c r="H113" s="8" t="s">
        <v>150</v>
      </c>
      <c r="K113" s="113">
        <v>907184740</v>
      </c>
      <c r="L113" s="7" t="s">
        <v>226</v>
      </c>
    </row>
    <row r="114" spans="1:12" ht="32.25" customHeight="1" x14ac:dyDescent="0.2">
      <c r="A114" s="3">
        <v>110</v>
      </c>
      <c r="B114" s="7" t="s">
        <v>229</v>
      </c>
      <c r="C114" s="88" t="s">
        <v>44</v>
      </c>
      <c r="D114" s="123">
        <v>2035</v>
      </c>
      <c r="F114" s="7" t="s">
        <v>149</v>
      </c>
      <c r="G114" s="79"/>
      <c r="H114" s="8" t="s">
        <v>150</v>
      </c>
      <c r="K114" s="113">
        <v>100000000</v>
      </c>
      <c r="L114" s="7" t="s">
        <v>230</v>
      </c>
    </row>
    <row r="115" spans="1:12" s="145" customFormat="1" ht="32.25" customHeight="1" x14ac:dyDescent="0.2">
      <c r="A115" s="3">
        <v>111</v>
      </c>
      <c r="B115" s="157" t="s">
        <v>360</v>
      </c>
      <c r="C115" s="145" t="s">
        <v>44</v>
      </c>
      <c r="D115" s="146">
        <v>2035</v>
      </c>
      <c r="E115" s="146"/>
      <c r="F115" s="145" t="s">
        <v>149</v>
      </c>
      <c r="G115" s="145" t="s">
        <v>308</v>
      </c>
      <c r="H115" s="145" t="s">
        <v>310</v>
      </c>
      <c r="J115" s="147"/>
      <c r="K115" s="149"/>
      <c r="L115" s="198" t="s">
        <v>386</v>
      </c>
    </row>
    <row r="116" spans="1:12" s="145" customFormat="1" ht="32.25" customHeight="1" x14ac:dyDescent="0.2">
      <c r="A116" s="3">
        <v>112</v>
      </c>
      <c r="B116" s="156" t="s">
        <v>356</v>
      </c>
      <c r="C116" s="145" t="s">
        <v>236</v>
      </c>
      <c r="D116" s="146">
        <v>2030</v>
      </c>
      <c r="E116" s="146"/>
      <c r="F116" s="145" t="s">
        <v>149</v>
      </c>
      <c r="G116" s="145" t="s">
        <v>313</v>
      </c>
      <c r="H116" s="145" t="s">
        <v>310</v>
      </c>
      <c r="J116" s="147"/>
      <c r="K116" s="149"/>
      <c r="L116" s="198" t="s">
        <v>386</v>
      </c>
    </row>
    <row r="117" spans="1:12" s="145" customFormat="1" ht="32.25" customHeight="1" x14ac:dyDescent="0.2">
      <c r="A117" s="3">
        <v>113</v>
      </c>
      <c r="B117" s="157" t="s">
        <v>357</v>
      </c>
      <c r="C117" s="145" t="s">
        <v>236</v>
      </c>
      <c r="D117" s="146">
        <v>2035</v>
      </c>
      <c r="E117" s="146"/>
      <c r="F117" s="145" t="s">
        <v>149</v>
      </c>
      <c r="G117" s="145" t="s">
        <v>313</v>
      </c>
      <c r="H117" s="145" t="s">
        <v>310</v>
      </c>
      <c r="J117" s="147"/>
      <c r="K117" s="149"/>
      <c r="L117" s="198" t="s">
        <v>386</v>
      </c>
    </row>
    <row r="118" spans="1:12" ht="32.25" customHeight="1" x14ac:dyDescent="0.2">
      <c r="A118" s="3">
        <v>114</v>
      </c>
      <c r="B118" s="7" t="s">
        <v>2</v>
      </c>
      <c r="C118" s="88" t="s">
        <v>236</v>
      </c>
      <c r="D118" s="123">
        <v>2040</v>
      </c>
      <c r="F118" s="7" t="s">
        <v>149</v>
      </c>
      <c r="G118" s="79"/>
      <c r="H118" s="8" t="s">
        <v>150</v>
      </c>
      <c r="K118" s="113">
        <v>2000000000</v>
      </c>
      <c r="L118" s="7" t="s">
        <v>233</v>
      </c>
    </row>
    <row r="119" spans="1:12" ht="32.25" customHeight="1" x14ac:dyDescent="0.2">
      <c r="A119" s="3">
        <v>115</v>
      </c>
      <c r="B119" s="7" t="s">
        <v>1</v>
      </c>
      <c r="C119" s="88" t="s">
        <v>236</v>
      </c>
      <c r="D119" s="123">
        <v>2040</v>
      </c>
      <c r="F119" s="7" t="s">
        <v>149</v>
      </c>
      <c r="G119" s="79"/>
      <c r="H119" s="8" t="s">
        <v>150</v>
      </c>
      <c r="K119" s="113">
        <v>500000000</v>
      </c>
      <c r="L119" s="7" t="s">
        <v>95</v>
      </c>
    </row>
    <row r="120" spans="1:12" ht="32.25" customHeight="1" x14ac:dyDescent="0.2">
      <c r="A120" s="3">
        <v>116</v>
      </c>
      <c r="B120" s="7" t="s">
        <v>6</v>
      </c>
      <c r="C120" s="88" t="s">
        <v>207</v>
      </c>
      <c r="D120" s="123">
        <v>2050</v>
      </c>
      <c r="F120" s="7" t="s">
        <v>149</v>
      </c>
      <c r="G120" s="79"/>
      <c r="H120" s="8" t="s">
        <v>150</v>
      </c>
      <c r="K120" s="113">
        <v>1000000000</v>
      </c>
      <c r="L120" s="7" t="s">
        <v>223</v>
      </c>
    </row>
    <row r="121" spans="1:12" s="131" customFormat="1" ht="32.25" customHeight="1" thickBot="1" x14ac:dyDescent="0.25">
      <c r="A121" s="131">
        <v>117</v>
      </c>
      <c r="B121" s="134" t="s">
        <v>5</v>
      </c>
      <c r="C121" s="135" t="s">
        <v>44</v>
      </c>
      <c r="D121" s="136">
        <v>2050</v>
      </c>
      <c r="E121" s="132"/>
      <c r="F121" s="134" t="s">
        <v>149</v>
      </c>
      <c r="G121" s="133"/>
      <c r="H121" s="137" t="s">
        <v>150</v>
      </c>
      <c r="J121" s="138"/>
      <c r="K121" s="139">
        <v>1000000000</v>
      </c>
      <c r="L121" s="134" t="s">
        <v>239</v>
      </c>
    </row>
    <row r="122" spans="1:12" ht="32.25" customHeight="1" thickTop="1" x14ac:dyDescent="0.2">
      <c r="A122" s="3">
        <v>118</v>
      </c>
      <c r="B122" s="9" t="s">
        <v>22</v>
      </c>
      <c r="C122" s="9" t="s">
        <v>236</v>
      </c>
      <c r="D122" s="124">
        <v>2022</v>
      </c>
      <c r="F122" s="9" t="s">
        <v>72</v>
      </c>
      <c r="G122" s="79"/>
      <c r="H122" s="9" t="s">
        <v>151</v>
      </c>
      <c r="J122" s="75" t="s">
        <v>152</v>
      </c>
      <c r="K122" s="114">
        <f>0.006*10^6</f>
        <v>6000</v>
      </c>
      <c r="L122" s="9" t="s">
        <v>181</v>
      </c>
    </row>
    <row r="123" spans="1:12" ht="32.25" customHeight="1" x14ac:dyDescent="0.2">
      <c r="A123" s="3">
        <v>119</v>
      </c>
      <c r="B123" s="9" t="s">
        <v>22</v>
      </c>
      <c r="C123" s="9" t="s">
        <v>236</v>
      </c>
      <c r="D123" s="124">
        <v>2023</v>
      </c>
      <c r="F123" s="9" t="s">
        <v>149</v>
      </c>
      <c r="G123" s="79"/>
      <c r="H123" s="9" t="s">
        <v>151</v>
      </c>
      <c r="J123" s="75" t="s">
        <v>153</v>
      </c>
      <c r="K123" s="114">
        <f>0.009*10^6</f>
        <v>9000</v>
      </c>
      <c r="L123" s="9" t="s">
        <v>181</v>
      </c>
    </row>
    <row r="124" spans="1:12" ht="32.25" customHeight="1" x14ac:dyDescent="0.2">
      <c r="A124" s="3">
        <v>120</v>
      </c>
      <c r="B124" s="9" t="s">
        <v>22</v>
      </c>
      <c r="C124" s="9" t="s">
        <v>236</v>
      </c>
      <c r="D124" s="124">
        <v>2024</v>
      </c>
      <c r="F124" s="9" t="s">
        <v>149</v>
      </c>
      <c r="G124" s="79"/>
      <c r="H124" s="9" t="s">
        <v>151</v>
      </c>
      <c r="J124" s="75" t="s">
        <v>154</v>
      </c>
      <c r="K124" s="114">
        <f>1.5*10^6</f>
        <v>1500000</v>
      </c>
      <c r="L124" s="9" t="s">
        <v>181</v>
      </c>
    </row>
    <row r="125" spans="1:12" ht="32.25" customHeight="1" x14ac:dyDescent="0.2">
      <c r="A125" s="3">
        <v>121</v>
      </c>
      <c r="B125" s="9" t="s">
        <v>22</v>
      </c>
      <c r="C125" s="9" t="s">
        <v>236</v>
      </c>
      <c r="D125" s="124">
        <v>2025</v>
      </c>
      <c r="F125" s="9" t="s">
        <v>149</v>
      </c>
      <c r="G125" s="79"/>
      <c r="H125" s="9" t="s">
        <v>151</v>
      </c>
      <c r="J125" s="75" t="s">
        <v>155</v>
      </c>
      <c r="K125" s="114">
        <f>2.7*10^6</f>
        <v>2700000</v>
      </c>
      <c r="L125" s="9" t="s">
        <v>181</v>
      </c>
    </row>
    <row r="126" spans="1:12" ht="32.25" customHeight="1" x14ac:dyDescent="0.2">
      <c r="A126" s="3">
        <v>122</v>
      </c>
      <c r="B126" s="10" t="s">
        <v>157</v>
      </c>
      <c r="C126" s="10" t="s">
        <v>236</v>
      </c>
      <c r="D126" s="125">
        <v>2021</v>
      </c>
      <c r="F126" s="10" t="s">
        <v>72</v>
      </c>
      <c r="G126" s="79"/>
      <c r="H126" s="10" t="s">
        <v>156</v>
      </c>
      <c r="K126" s="115">
        <v>8000</v>
      </c>
      <c r="L126" s="3" t="s">
        <v>182</v>
      </c>
    </row>
    <row r="127" spans="1:12" ht="32.25" customHeight="1" x14ac:dyDescent="0.2">
      <c r="A127" s="3">
        <v>123</v>
      </c>
      <c r="B127" s="10" t="s">
        <v>157</v>
      </c>
      <c r="C127" s="10" t="s">
        <v>236</v>
      </c>
      <c r="D127" s="125">
        <v>2023</v>
      </c>
      <c r="F127" s="10" t="s">
        <v>149</v>
      </c>
      <c r="G127" s="79"/>
      <c r="H127" s="10" t="s">
        <v>195</v>
      </c>
      <c r="K127" s="115">
        <v>17071.8</v>
      </c>
      <c r="L127" s="3" t="s">
        <v>182</v>
      </c>
    </row>
    <row r="128" spans="1:12" ht="32.25" customHeight="1" x14ac:dyDescent="0.2">
      <c r="A128" s="3">
        <v>124</v>
      </c>
      <c r="B128" s="10" t="s">
        <v>157</v>
      </c>
      <c r="C128" s="10" t="s">
        <v>236</v>
      </c>
      <c r="D128" s="125">
        <v>2025</v>
      </c>
      <c r="F128" s="10" t="s">
        <v>149</v>
      </c>
      <c r="G128" s="79"/>
      <c r="H128" s="10" t="s">
        <v>195</v>
      </c>
      <c r="K128" s="115">
        <v>198508.79999999999</v>
      </c>
      <c r="L128" s="3" t="s">
        <v>182</v>
      </c>
    </row>
    <row r="129" spans="1:12" ht="32.25" customHeight="1" x14ac:dyDescent="0.2">
      <c r="A129" s="3">
        <v>125</v>
      </c>
      <c r="B129" s="10" t="s">
        <v>157</v>
      </c>
      <c r="C129" s="10" t="s">
        <v>236</v>
      </c>
      <c r="D129" s="125">
        <v>2026</v>
      </c>
      <c r="F129" s="10" t="s">
        <v>149</v>
      </c>
      <c r="G129" s="79"/>
      <c r="H129" s="10" t="s">
        <v>195</v>
      </c>
      <c r="K129" s="115">
        <v>313508.8</v>
      </c>
      <c r="L129" s="3" t="s">
        <v>182</v>
      </c>
    </row>
    <row r="130" spans="1:12" ht="32.25" customHeight="1" x14ac:dyDescent="0.2">
      <c r="A130" s="3">
        <v>126</v>
      </c>
      <c r="B130" s="10" t="s">
        <v>157</v>
      </c>
      <c r="C130" s="10" t="s">
        <v>236</v>
      </c>
      <c r="D130" s="125">
        <v>2027</v>
      </c>
      <c r="F130" s="10" t="s">
        <v>149</v>
      </c>
      <c r="G130" s="79"/>
      <c r="H130" s="10" t="s">
        <v>195</v>
      </c>
      <c r="K130" s="115">
        <v>1220693.5</v>
      </c>
      <c r="L130" s="3" t="s">
        <v>182</v>
      </c>
    </row>
    <row r="131" spans="1:12" ht="32.25" customHeight="1" x14ac:dyDescent="0.2">
      <c r="A131" s="3">
        <v>127</v>
      </c>
      <c r="B131" s="10" t="s">
        <v>157</v>
      </c>
      <c r="C131" s="10" t="s">
        <v>236</v>
      </c>
      <c r="D131" s="125">
        <v>2030</v>
      </c>
      <c r="F131" s="10" t="s">
        <v>149</v>
      </c>
      <c r="G131" s="79"/>
      <c r="H131" s="10" t="s">
        <v>195</v>
      </c>
      <c r="K131" s="115">
        <v>10756617.199999999</v>
      </c>
      <c r="L131" s="3" t="s">
        <v>182</v>
      </c>
    </row>
    <row r="132" spans="1:12" ht="32.25" customHeight="1" x14ac:dyDescent="0.2">
      <c r="A132" s="3">
        <v>128</v>
      </c>
      <c r="B132" s="10" t="s">
        <v>157</v>
      </c>
      <c r="C132" s="10" t="s">
        <v>236</v>
      </c>
      <c r="D132" s="125">
        <v>2035</v>
      </c>
      <c r="F132" s="10" t="s">
        <v>149</v>
      </c>
      <c r="G132" s="79"/>
      <c r="H132" s="10" t="s">
        <v>195</v>
      </c>
      <c r="K132" s="115">
        <v>1017941357.2</v>
      </c>
      <c r="L132" s="3" t="s">
        <v>182</v>
      </c>
    </row>
    <row r="133" spans="1:12" ht="32.25" customHeight="1" x14ac:dyDescent="0.2">
      <c r="A133" s="3">
        <v>129</v>
      </c>
      <c r="B133" s="10" t="s">
        <v>157</v>
      </c>
      <c r="C133" s="10" t="s">
        <v>236</v>
      </c>
      <c r="D133" s="125">
        <v>2040</v>
      </c>
      <c r="F133" s="10" t="s">
        <v>149</v>
      </c>
      <c r="G133" s="79"/>
      <c r="H133" s="10" t="s">
        <v>195</v>
      </c>
      <c r="K133" s="115">
        <v>3517941357.1999998</v>
      </c>
      <c r="L133" s="3" t="s">
        <v>182</v>
      </c>
    </row>
    <row r="134" spans="1:12" ht="32.25" customHeight="1" x14ac:dyDescent="0.2">
      <c r="A134" s="3">
        <v>130</v>
      </c>
      <c r="B134" s="10" t="s">
        <v>157</v>
      </c>
      <c r="C134" s="10" t="s">
        <v>236</v>
      </c>
      <c r="D134" s="125">
        <v>2050</v>
      </c>
      <c r="F134" s="10" t="s">
        <v>149</v>
      </c>
      <c r="G134" s="79"/>
      <c r="H134" s="10" t="s">
        <v>195</v>
      </c>
      <c r="K134" s="115">
        <v>5517941357.1999998</v>
      </c>
      <c r="L134" s="3" t="s">
        <v>182</v>
      </c>
    </row>
    <row r="135" spans="1:12" ht="32.25" customHeight="1" x14ac:dyDescent="0.2">
      <c r="A135" s="3">
        <v>131</v>
      </c>
      <c r="B135" s="11" t="s">
        <v>158</v>
      </c>
      <c r="C135" s="11" t="s">
        <v>236</v>
      </c>
      <c r="D135" s="119">
        <v>2025</v>
      </c>
      <c r="F135" s="11" t="s">
        <v>149</v>
      </c>
      <c r="G135" s="79"/>
      <c r="H135" s="11" t="s">
        <v>159</v>
      </c>
      <c r="I135" s="11"/>
      <c r="J135" s="76" t="s">
        <v>160</v>
      </c>
      <c r="K135" s="109">
        <f>18*10^6</f>
        <v>18000000</v>
      </c>
      <c r="L135" s="11" t="s">
        <v>91</v>
      </c>
    </row>
    <row r="136" spans="1:12" ht="32.25" customHeight="1" x14ac:dyDescent="0.2">
      <c r="A136" s="3">
        <v>132</v>
      </c>
      <c r="B136" s="11" t="s">
        <v>158</v>
      </c>
      <c r="C136" s="11" t="s">
        <v>236</v>
      </c>
      <c r="D136" s="119">
        <v>2026</v>
      </c>
      <c r="F136" s="11" t="s">
        <v>149</v>
      </c>
      <c r="G136" s="79"/>
      <c r="H136" s="11" t="s">
        <v>159</v>
      </c>
      <c r="I136" s="11"/>
      <c r="J136" s="76" t="s">
        <v>161</v>
      </c>
      <c r="K136" s="109">
        <f>25*10^6</f>
        <v>25000000</v>
      </c>
      <c r="L136" s="11" t="s">
        <v>91</v>
      </c>
    </row>
    <row r="137" spans="1:12" ht="32.25" customHeight="1" x14ac:dyDescent="0.2">
      <c r="A137" s="3">
        <v>133</v>
      </c>
      <c r="B137" s="11" t="s">
        <v>158</v>
      </c>
      <c r="C137" s="11" t="s">
        <v>236</v>
      </c>
      <c r="D137" s="119">
        <v>2027</v>
      </c>
      <c r="F137" s="11" t="s">
        <v>149</v>
      </c>
      <c r="G137" s="79"/>
      <c r="H137" s="11" t="s">
        <v>159</v>
      </c>
      <c r="I137" s="11"/>
      <c r="J137" s="76" t="s">
        <v>162</v>
      </c>
      <c r="K137" s="109">
        <f>47*10^6</f>
        <v>47000000</v>
      </c>
      <c r="L137" s="11" t="s">
        <v>91</v>
      </c>
    </row>
    <row r="138" spans="1:12" ht="32.25" customHeight="1" x14ac:dyDescent="0.2">
      <c r="A138" s="3">
        <v>134</v>
      </c>
      <c r="B138" s="11" t="s">
        <v>158</v>
      </c>
      <c r="C138" s="11" t="s">
        <v>236</v>
      </c>
      <c r="D138" s="119">
        <v>2028</v>
      </c>
      <c r="F138" s="11" t="s">
        <v>149</v>
      </c>
      <c r="G138" s="79"/>
      <c r="H138" s="11" t="s">
        <v>159</v>
      </c>
      <c r="I138" s="11"/>
      <c r="J138" s="76" t="s">
        <v>162</v>
      </c>
      <c r="K138" s="109">
        <f t="shared" ref="K138:K140" si="0">47*10^6</f>
        <v>47000000</v>
      </c>
      <c r="L138" s="11" t="s">
        <v>91</v>
      </c>
    </row>
    <row r="139" spans="1:12" ht="32.25" customHeight="1" x14ac:dyDescent="0.2">
      <c r="A139" s="3">
        <v>135</v>
      </c>
      <c r="B139" s="11" t="s">
        <v>158</v>
      </c>
      <c r="C139" s="11" t="s">
        <v>236</v>
      </c>
      <c r="D139" s="119">
        <v>2029</v>
      </c>
      <c r="F139" s="11" t="s">
        <v>149</v>
      </c>
      <c r="G139" s="79"/>
      <c r="H139" s="11" t="s">
        <v>159</v>
      </c>
      <c r="I139" s="11"/>
      <c r="J139" s="76" t="s">
        <v>162</v>
      </c>
      <c r="K139" s="109">
        <f t="shared" si="0"/>
        <v>47000000</v>
      </c>
      <c r="L139" s="11" t="s">
        <v>91</v>
      </c>
    </row>
    <row r="140" spans="1:12" ht="32.25" customHeight="1" x14ac:dyDescent="0.2">
      <c r="A140" s="3">
        <v>136</v>
      </c>
      <c r="B140" s="11" t="s">
        <v>158</v>
      </c>
      <c r="C140" s="11" t="s">
        <v>236</v>
      </c>
      <c r="D140" s="119">
        <v>2030</v>
      </c>
      <c r="F140" s="11" t="s">
        <v>149</v>
      </c>
      <c r="G140" s="79"/>
      <c r="H140" s="11" t="s">
        <v>159</v>
      </c>
      <c r="I140" s="11"/>
      <c r="J140" s="76" t="s">
        <v>162</v>
      </c>
      <c r="K140" s="109">
        <f t="shared" si="0"/>
        <v>47000000</v>
      </c>
      <c r="L140" s="11" t="s">
        <v>91</v>
      </c>
    </row>
    <row r="141" spans="1:12" ht="32.25" customHeight="1" x14ac:dyDescent="0.2">
      <c r="A141" s="3">
        <v>137</v>
      </c>
      <c r="B141" s="11" t="s">
        <v>158</v>
      </c>
      <c r="C141" s="11" t="s">
        <v>236</v>
      </c>
      <c r="D141" s="119">
        <v>2024</v>
      </c>
      <c r="F141" s="11" t="s">
        <v>149</v>
      </c>
      <c r="G141" s="79"/>
      <c r="H141" s="11" t="s">
        <v>163</v>
      </c>
      <c r="I141" s="11"/>
      <c r="J141" s="76" t="s">
        <v>117</v>
      </c>
      <c r="K141" s="109">
        <f>1*10^6</f>
        <v>1000000</v>
      </c>
      <c r="L141" s="11" t="s">
        <v>91</v>
      </c>
    </row>
    <row r="142" spans="1:12" ht="32.25" customHeight="1" x14ac:dyDescent="0.2">
      <c r="A142" s="3">
        <v>138</v>
      </c>
      <c r="B142" s="11" t="s">
        <v>158</v>
      </c>
      <c r="C142" s="11" t="s">
        <v>236</v>
      </c>
      <c r="D142" s="119">
        <v>2025</v>
      </c>
      <c r="F142" s="11" t="s">
        <v>149</v>
      </c>
      <c r="G142" s="79"/>
      <c r="H142" s="11" t="s">
        <v>163</v>
      </c>
      <c r="I142" s="11"/>
      <c r="J142" s="76" t="s">
        <v>164</v>
      </c>
      <c r="K142" s="109">
        <f>91*10^6</f>
        <v>91000000</v>
      </c>
      <c r="L142" s="11" t="s">
        <v>91</v>
      </c>
    </row>
    <row r="143" spans="1:12" ht="32.25" customHeight="1" x14ac:dyDescent="0.2">
      <c r="A143" s="3">
        <v>139</v>
      </c>
      <c r="B143" s="11" t="s">
        <v>158</v>
      </c>
      <c r="C143" s="11" t="s">
        <v>236</v>
      </c>
      <c r="D143" s="119">
        <v>2026</v>
      </c>
      <c r="F143" s="11" t="s">
        <v>149</v>
      </c>
      <c r="G143" s="79"/>
      <c r="H143" s="11" t="s">
        <v>163</v>
      </c>
      <c r="I143" s="11"/>
      <c r="J143" s="76" t="s">
        <v>165</v>
      </c>
      <c r="K143" s="109">
        <f>206*10^6</f>
        <v>206000000</v>
      </c>
      <c r="L143" s="11" t="s">
        <v>91</v>
      </c>
    </row>
    <row r="144" spans="1:12" ht="32.25" customHeight="1" x14ac:dyDescent="0.2">
      <c r="A144" s="3">
        <v>140</v>
      </c>
      <c r="B144" s="11" t="s">
        <v>158</v>
      </c>
      <c r="C144" s="11" t="s">
        <v>236</v>
      </c>
      <c r="D144" s="119">
        <v>2027</v>
      </c>
      <c r="F144" s="11" t="s">
        <v>149</v>
      </c>
      <c r="G144" s="79"/>
      <c r="H144" s="11" t="s">
        <v>163</v>
      </c>
      <c r="I144" s="11"/>
      <c r="J144" s="76" t="s">
        <v>166</v>
      </c>
      <c r="K144" s="109">
        <f>297*10^6</f>
        <v>297000000</v>
      </c>
      <c r="L144" s="11" t="s">
        <v>91</v>
      </c>
    </row>
    <row r="145" spans="1:12" ht="32.25" customHeight="1" x14ac:dyDescent="0.2">
      <c r="A145" s="3">
        <v>141</v>
      </c>
      <c r="B145" s="11" t="s">
        <v>158</v>
      </c>
      <c r="C145" s="11" t="s">
        <v>236</v>
      </c>
      <c r="D145" s="119">
        <v>2028</v>
      </c>
      <c r="F145" s="11" t="s">
        <v>149</v>
      </c>
      <c r="G145" s="79"/>
      <c r="H145" s="11" t="s">
        <v>163</v>
      </c>
      <c r="I145" s="11"/>
      <c r="J145" s="76" t="s">
        <v>167</v>
      </c>
      <c r="K145" s="109">
        <f>435*10^6</f>
        <v>435000000</v>
      </c>
      <c r="L145" s="11" t="s">
        <v>91</v>
      </c>
    </row>
    <row r="146" spans="1:12" ht="32.25" customHeight="1" x14ac:dyDescent="0.2">
      <c r="A146" s="3">
        <v>142</v>
      </c>
      <c r="B146" s="11" t="s">
        <v>158</v>
      </c>
      <c r="C146" s="11" t="s">
        <v>236</v>
      </c>
      <c r="D146" s="119">
        <v>2029</v>
      </c>
      <c r="F146" s="11" t="s">
        <v>149</v>
      </c>
      <c r="G146" s="79"/>
      <c r="H146" s="11" t="s">
        <v>163</v>
      </c>
      <c r="I146" s="11"/>
      <c r="J146" s="76" t="s">
        <v>168</v>
      </c>
      <c r="K146" s="109">
        <f>530*10^6</f>
        <v>530000000</v>
      </c>
      <c r="L146" s="11" t="s">
        <v>91</v>
      </c>
    </row>
    <row r="147" spans="1:12" ht="32.25" customHeight="1" x14ac:dyDescent="0.2">
      <c r="A147" s="3">
        <v>143</v>
      </c>
      <c r="B147" s="11" t="s">
        <v>158</v>
      </c>
      <c r="C147" s="11" t="s">
        <v>236</v>
      </c>
      <c r="D147" s="119">
        <v>2030</v>
      </c>
      <c r="F147" s="11" t="s">
        <v>149</v>
      </c>
      <c r="G147" s="79"/>
      <c r="H147" s="11" t="s">
        <v>163</v>
      </c>
      <c r="I147" s="11"/>
      <c r="J147" s="76" t="s">
        <v>169</v>
      </c>
      <c r="K147" s="109">
        <f>640*10^6</f>
        <v>640000000</v>
      </c>
      <c r="L147" s="11" t="s">
        <v>91</v>
      </c>
    </row>
    <row r="148" spans="1:12" ht="32.25" customHeight="1" x14ac:dyDescent="0.2">
      <c r="K148" s="158"/>
      <c r="L148" s="12"/>
    </row>
    <row r="149" spans="1:12" ht="32.25" customHeight="1" x14ac:dyDescent="0.2">
      <c r="K149" s="158"/>
      <c r="L149" s="12"/>
    </row>
    <row r="150" spans="1:12" ht="32.25" customHeight="1" x14ac:dyDescent="0.2">
      <c r="K150" s="158"/>
      <c r="L150" s="12"/>
    </row>
    <row r="151" spans="1:12" ht="32.25" customHeight="1" x14ac:dyDescent="0.2">
      <c r="K151" s="158"/>
      <c r="L151" s="12"/>
    </row>
    <row r="152" spans="1:12" ht="32.25" customHeight="1" x14ac:dyDescent="0.2">
      <c r="K152" s="158"/>
      <c r="L152" s="12"/>
    </row>
    <row r="153" spans="1:12" ht="32.25" customHeight="1" x14ac:dyDescent="0.2">
      <c r="K153" s="158"/>
      <c r="L153" s="12"/>
    </row>
    <row r="154" spans="1:12" ht="32.25" customHeight="1" x14ac:dyDescent="0.2">
      <c r="K154" s="158"/>
      <c r="L154" s="12"/>
    </row>
    <row r="155" spans="1:12" ht="32.25" customHeight="1" x14ac:dyDescent="0.2">
      <c r="K155" s="158"/>
      <c r="L155" s="12"/>
    </row>
    <row r="156" spans="1:12" ht="32.25" customHeight="1" x14ac:dyDescent="0.2">
      <c r="K156" s="158"/>
      <c r="L156" s="12"/>
    </row>
    <row r="157" spans="1:12" ht="32.25" customHeight="1" x14ac:dyDescent="0.2">
      <c r="K157" s="158"/>
      <c r="L157" s="12"/>
    </row>
    <row r="158" spans="1:12" ht="32.25" customHeight="1" x14ac:dyDescent="0.2">
      <c r="K158" s="158"/>
      <c r="L158" s="12"/>
    </row>
    <row r="159" spans="1:12" ht="32.25" customHeight="1" x14ac:dyDescent="0.2">
      <c r="K159" s="158"/>
      <c r="L159" s="12"/>
    </row>
    <row r="160" spans="1:12" ht="32.25" customHeight="1" x14ac:dyDescent="0.2">
      <c r="K160" s="158"/>
      <c r="L160" s="12"/>
    </row>
    <row r="161" spans="11:12" ht="32.25" customHeight="1" x14ac:dyDescent="0.2">
      <c r="K161" s="158"/>
      <c r="L161" s="12"/>
    </row>
    <row r="162" spans="11:12" ht="32.25" customHeight="1" x14ac:dyDescent="0.2">
      <c r="K162" s="158"/>
      <c r="L162" s="12"/>
    </row>
    <row r="163" spans="11:12" ht="32.25" customHeight="1" x14ac:dyDescent="0.2">
      <c r="K163" s="158"/>
      <c r="L163" s="12"/>
    </row>
    <row r="164" spans="11:12" ht="32.25" customHeight="1" x14ac:dyDescent="0.2">
      <c r="K164" s="158"/>
      <c r="L164" s="12"/>
    </row>
    <row r="165" spans="11:12" ht="32.25" customHeight="1" x14ac:dyDescent="0.2">
      <c r="K165" s="158"/>
      <c r="L165" s="12"/>
    </row>
    <row r="166" spans="11:12" ht="32.25" customHeight="1" x14ac:dyDescent="0.2">
      <c r="K166" s="158"/>
      <c r="L166" s="12"/>
    </row>
    <row r="167" spans="11:12" ht="32.25" customHeight="1" x14ac:dyDescent="0.2">
      <c r="K167" s="158"/>
      <c r="L167" s="12"/>
    </row>
    <row r="168" spans="11:12" ht="32.25" customHeight="1" x14ac:dyDescent="0.2">
      <c r="K168" s="158"/>
      <c r="L168" s="12"/>
    </row>
    <row r="169" spans="11:12" ht="32.25" customHeight="1" x14ac:dyDescent="0.2">
      <c r="K169" s="158"/>
      <c r="L169" s="12"/>
    </row>
    <row r="170" spans="11:12" ht="32.25" customHeight="1" x14ac:dyDescent="0.2">
      <c r="K170" s="158"/>
      <c r="L170" s="12"/>
    </row>
    <row r="171" spans="11:12" ht="32.25" customHeight="1" x14ac:dyDescent="0.2">
      <c r="K171" s="158"/>
      <c r="L171" s="12"/>
    </row>
    <row r="172" spans="11:12" ht="32.25" customHeight="1" x14ac:dyDescent="0.2">
      <c r="K172" s="158"/>
      <c r="L172" s="12"/>
    </row>
    <row r="173" spans="11:12" ht="32.25" customHeight="1" x14ac:dyDescent="0.2">
      <c r="K173" s="158"/>
      <c r="L173" s="12"/>
    </row>
    <row r="174" spans="11:12" ht="32.25" customHeight="1" x14ac:dyDescent="0.2">
      <c r="K174" s="158"/>
      <c r="L174" s="12"/>
    </row>
    <row r="175" spans="11:12" ht="32.25" customHeight="1" x14ac:dyDescent="0.2">
      <c r="K175" s="158"/>
      <c r="L175" s="12"/>
    </row>
    <row r="176" spans="11:12" ht="32.25" customHeight="1" x14ac:dyDescent="0.2">
      <c r="K176" s="158"/>
      <c r="L176" s="12"/>
    </row>
    <row r="177" spans="11:12" ht="32.25" customHeight="1" x14ac:dyDescent="0.2">
      <c r="K177" s="158"/>
      <c r="L177" s="12"/>
    </row>
    <row r="178" spans="11:12" ht="32.25" customHeight="1" x14ac:dyDescent="0.2">
      <c r="K178" s="158"/>
      <c r="L178" s="12"/>
    </row>
    <row r="179" spans="11:12" ht="32.25" customHeight="1" x14ac:dyDescent="0.2">
      <c r="K179" s="158"/>
      <c r="L179" s="12"/>
    </row>
    <row r="180" spans="11:12" ht="32.25" customHeight="1" x14ac:dyDescent="0.2">
      <c r="K180" s="158"/>
      <c r="L180" s="12"/>
    </row>
    <row r="181" spans="11:12" ht="32.25" customHeight="1" x14ac:dyDescent="0.2">
      <c r="K181" s="158"/>
      <c r="L181" s="12"/>
    </row>
    <row r="182" spans="11:12" ht="32.25" customHeight="1" x14ac:dyDescent="0.2">
      <c r="K182" s="158"/>
      <c r="L182" s="12"/>
    </row>
    <row r="183" spans="11:12" ht="32.25" customHeight="1" x14ac:dyDescent="0.2">
      <c r="K183" s="158"/>
      <c r="L183" s="12"/>
    </row>
    <row r="184" spans="11:12" ht="32.25" customHeight="1" x14ac:dyDescent="0.2">
      <c r="K184" s="158"/>
      <c r="L184" s="12"/>
    </row>
    <row r="185" spans="11:12" ht="32.25" customHeight="1" x14ac:dyDescent="0.2">
      <c r="K185" s="158"/>
      <c r="L185" s="12"/>
    </row>
    <row r="186" spans="11:12" ht="32.25" customHeight="1" x14ac:dyDescent="0.2">
      <c r="K186" s="158"/>
      <c r="L186" s="12"/>
    </row>
    <row r="187" spans="11:12" ht="32.25" customHeight="1" x14ac:dyDescent="0.2">
      <c r="K187" s="158"/>
      <c r="L187" s="12"/>
    </row>
    <row r="188" spans="11:12" ht="32.25" customHeight="1" x14ac:dyDescent="0.2">
      <c r="K188" s="158"/>
      <c r="L188" s="12"/>
    </row>
    <row r="189" spans="11:12" ht="32.25" customHeight="1" x14ac:dyDescent="0.2">
      <c r="K189" s="158"/>
      <c r="L189" s="12"/>
    </row>
    <row r="190" spans="11:12" ht="32.25" customHeight="1" x14ac:dyDescent="0.2">
      <c r="K190" s="158"/>
      <c r="L190" s="12"/>
    </row>
    <row r="191" spans="11:12" ht="32.25" customHeight="1" x14ac:dyDescent="0.2">
      <c r="K191" s="158"/>
      <c r="L191" s="12"/>
    </row>
    <row r="192" spans="11:12" ht="32.25" customHeight="1" x14ac:dyDescent="0.2">
      <c r="K192" s="158"/>
      <c r="L192" s="12"/>
    </row>
    <row r="193" spans="11:12" ht="32.25" customHeight="1" x14ac:dyDescent="0.2">
      <c r="K193" s="158"/>
      <c r="L193" s="12"/>
    </row>
    <row r="194" spans="11:12" ht="32.25" customHeight="1" x14ac:dyDescent="0.2">
      <c r="K194" s="158"/>
      <c r="L194" s="12"/>
    </row>
    <row r="195" spans="11:12" ht="32.25" customHeight="1" x14ac:dyDescent="0.2">
      <c r="K195" s="158"/>
      <c r="L195" s="12"/>
    </row>
    <row r="196" spans="11:12" ht="32.25" customHeight="1" x14ac:dyDescent="0.2">
      <c r="K196" s="158"/>
      <c r="L196" s="12"/>
    </row>
    <row r="197" spans="11:12" ht="32.25" customHeight="1" x14ac:dyDescent="0.2">
      <c r="K197" s="158"/>
      <c r="L197" s="12"/>
    </row>
    <row r="198" spans="11:12" ht="32.25" customHeight="1" x14ac:dyDescent="0.2">
      <c r="K198" s="158"/>
      <c r="L198" s="12"/>
    </row>
    <row r="199" spans="11:12" ht="32.25" customHeight="1" x14ac:dyDescent="0.2">
      <c r="K199" s="158"/>
      <c r="L199" s="12"/>
    </row>
    <row r="200" spans="11:12" ht="32.25" customHeight="1" x14ac:dyDescent="0.2">
      <c r="K200" s="158"/>
      <c r="L200" s="12"/>
    </row>
    <row r="201" spans="11:12" ht="32.25" customHeight="1" x14ac:dyDescent="0.2">
      <c r="K201" s="158"/>
      <c r="L201" s="12"/>
    </row>
    <row r="202" spans="11:12" ht="32.25" customHeight="1" x14ac:dyDescent="0.2">
      <c r="K202" s="158"/>
      <c r="L202" s="12"/>
    </row>
    <row r="203" spans="11:12" ht="32.25" customHeight="1" x14ac:dyDescent="0.2">
      <c r="K203" s="158"/>
      <c r="L203" s="12"/>
    </row>
    <row r="204" spans="11:12" ht="32.25" customHeight="1" x14ac:dyDescent="0.2">
      <c r="K204" s="158"/>
      <c r="L204" s="12"/>
    </row>
    <row r="205" spans="11:12" ht="32.25" customHeight="1" x14ac:dyDescent="0.2">
      <c r="K205" s="158"/>
      <c r="L205" s="12"/>
    </row>
    <row r="206" spans="11:12" ht="32.25" customHeight="1" x14ac:dyDescent="0.2">
      <c r="K206" s="158"/>
      <c r="L206" s="12"/>
    </row>
    <row r="207" spans="11:12" ht="32.25" customHeight="1" x14ac:dyDescent="0.2">
      <c r="K207" s="158"/>
      <c r="L207" s="12"/>
    </row>
    <row r="208" spans="11:12" ht="32.25" customHeight="1" x14ac:dyDescent="0.2">
      <c r="K208" s="158"/>
      <c r="L208" s="12"/>
    </row>
    <row r="209" spans="11:12" ht="32.25" customHeight="1" x14ac:dyDescent="0.2">
      <c r="K209" s="158"/>
      <c r="L209" s="12"/>
    </row>
    <row r="210" spans="11:12" ht="32.25" customHeight="1" x14ac:dyDescent="0.2">
      <c r="K210" s="158"/>
      <c r="L210" s="12"/>
    </row>
    <row r="211" spans="11:12" ht="32.25" customHeight="1" x14ac:dyDescent="0.2">
      <c r="K211" s="158"/>
      <c r="L211" s="12"/>
    </row>
    <row r="212" spans="11:12" ht="32.25" customHeight="1" x14ac:dyDescent="0.2">
      <c r="K212" s="158"/>
      <c r="L212" s="12"/>
    </row>
    <row r="213" spans="11:12" ht="32.25" customHeight="1" x14ac:dyDescent="0.2">
      <c r="K213" s="158"/>
      <c r="L213" s="12"/>
    </row>
    <row r="214" spans="11:12" ht="32.25" customHeight="1" x14ac:dyDescent="0.2">
      <c r="K214" s="158"/>
      <c r="L214" s="12"/>
    </row>
    <row r="215" spans="11:12" ht="32.25" customHeight="1" x14ac:dyDescent="0.2">
      <c r="K215" s="158"/>
      <c r="L215" s="12"/>
    </row>
    <row r="216" spans="11:12" ht="32.25" customHeight="1" x14ac:dyDescent="0.2">
      <c r="K216" s="158"/>
      <c r="L216" s="12"/>
    </row>
    <row r="217" spans="11:12" ht="32.25" customHeight="1" x14ac:dyDescent="0.2">
      <c r="K217" s="158"/>
      <c r="L217" s="12"/>
    </row>
    <row r="218" spans="11:12" ht="32.25" customHeight="1" x14ac:dyDescent="0.2">
      <c r="K218" s="158"/>
      <c r="L218" s="12"/>
    </row>
    <row r="219" spans="11:12" ht="32.25" customHeight="1" x14ac:dyDescent="0.2">
      <c r="K219" s="158"/>
      <c r="L219" s="12"/>
    </row>
    <row r="220" spans="11:12" ht="32.25" customHeight="1" x14ac:dyDescent="0.2">
      <c r="K220" s="158"/>
      <c r="L220" s="12"/>
    </row>
    <row r="221" spans="11:12" ht="32.25" customHeight="1" x14ac:dyDescent="0.2">
      <c r="K221" s="158"/>
      <c r="L221" s="12"/>
    </row>
    <row r="222" spans="11:12" ht="32.25" customHeight="1" x14ac:dyDescent="0.2">
      <c r="K222" s="158"/>
      <c r="L222" s="12"/>
    </row>
    <row r="223" spans="11:12" ht="32.25" customHeight="1" x14ac:dyDescent="0.2">
      <c r="K223" s="158"/>
      <c r="L223" s="12"/>
    </row>
    <row r="224" spans="11:12" ht="32.25" customHeight="1" x14ac:dyDescent="0.2">
      <c r="K224" s="158"/>
      <c r="L224" s="12"/>
    </row>
    <row r="225" spans="11:12" ht="32.25" customHeight="1" x14ac:dyDescent="0.2">
      <c r="K225" s="158"/>
      <c r="L225" s="12"/>
    </row>
    <row r="226" spans="11:12" ht="32.25" customHeight="1" x14ac:dyDescent="0.2">
      <c r="K226" s="158"/>
      <c r="L226" s="12"/>
    </row>
    <row r="227" spans="11:12" ht="32.25" customHeight="1" x14ac:dyDescent="0.2">
      <c r="K227" s="158"/>
      <c r="L227" s="12"/>
    </row>
    <row r="228" spans="11:12" ht="32.25" customHeight="1" x14ac:dyDescent="0.2">
      <c r="K228" s="158"/>
      <c r="L228" s="12"/>
    </row>
    <row r="229" spans="11:12" ht="32.25" customHeight="1" x14ac:dyDescent="0.2">
      <c r="K229" s="158"/>
      <c r="L229" s="12"/>
    </row>
    <row r="230" spans="11:12" ht="32.25" customHeight="1" x14ac:dyDescent="0.2">
      <c r="K230" s="158"/>
      <c r="L230" s="12"/>
    </row>
    <row r="231" spans="11:12" ht="32.25" customHeight="1" x14ac:dyDescent="0.2">
      <c r="K231" s="158"/>
      <c r="L231" s="12"/>
    </row>
    <row r="232" spans="11:12" ht="32.25" customHeight="1" x14ac:dyDescent="0.2">
      <c r="K232" s="158"/>
      <c r="L232" s="12"/>
    </row>
    <row r="233" spans="11:12" ht="32.25" customHeight="1" x14ac:dyDescent="0.2">
      <c r="K233" s="158"/>
      <c r="L233" s="12"/>
    </row>
    <row r="234" spans="11:12" ht="32.25" customHeight="1" x14ac:dyDescent="0.2">
      <c r="K234" s="158"/>
      <c r="L234" s="12"/>
    </row>
    <row r="235" spans="11:12" ht="32.25" customHeight="1" x14ac:dyDescent="0.2">
      <c r="K235" s="158"/>
      <c r="L235" s="12"/>
    </row>
    <row r="236" spans="11:12" ht="32.25" customHeight="1" x14ac:dyDescent="0.2">
      <c r="K236" s="158"/>
      <c r="L236" s="12"/>
    </row>
    <row r="237" spans="11:12" ht="32.25" customHeight="1" x14ac:dyDescent="0.2">
      <c r="K237" s="158"/>
      <c r="L237" s="12"/>
    </row>
    <row r="238" spans="11:12" ht="32.25" customHeight="1" x14ac:dyDescent="0.2">
      <c r="K238" s="158"/>
      <c r="L238" s="12"/>
    </row>
    <row r="239" spans="11:12" ht="32.25" customHeight="1" x14ac:dyDescent="0.2">
      <c r="K239" s="158"/>
      <c r="L239" s="12"/>
    </row>
    <row r="240" spans="11:12" ht="32.25" customHeight="1" x14ac:dyDescent="0.2">
      <c r="K240" s="158"/>
      <c r="L240" s="12"/>
    </row>
    <row r="241" spans="11:12" ht="32.25" customHeight="1" x14ac:dyDescent="0.2">
      <c r="K241" s="158"/>
      <c r="L241" s="12"/>
    </row>
    <row r="242" spans="11:12" ht="32.25" customHeight="1" x14ac:dyDescent="0.2">
      <c r="K242" s="158"/>
      <c r="L242" s="12"/>
    </row>
    <row r="243" spans="11:12" ht="32.25" customHeight="1" x14ac:dyDescent="0.2">
      <c r="K243" s="158"/>
      <c r="L243" s="12"/>
    </row>
    <row r="244" spans="11:12" ht="32.25" customHeight="1" x14ac:dyDescent="0.2">
      <c r="K244" s="158"/>
      <c r="L244" s="12"/>
    </row>
    <row r="245" spans="11:12" ht="32.25" customHeight="1" x14ac:dyDescent="0.2">
      <c r="K245" s="158"/>
      <c r="L245" s="12"/>
    </row>
    <row r="246" spans="11:12" ht="32.25" customHeight="1" x14ac:dyDescent="0.2">
      <c r="K246" s="158"/>
      <c r="L246" s="12"/>
    </row>
    <row r="247" spans="11:12" ht="32.25" customHeight="1" x14ac:dyDescent="0.2">
      <c r="K247" s="158"/>
      <c r="L247" s="12"/>
    </row>
    <row r="248" spans="11:12" ht="32.25" customHeight="1" x14ac:dyDescent="0.2">
      <c r="K248" s="158"/>
      <c r="L248" s="12"/>
    </row>
    <row r="249" spans="11:12" ht="32.25" customHeight="1" x14ac:dyDescent="0.2">
      <c r="K249" s="158"/>
      <c r="L249" s="12"/>
    </row>
    <row r="250" spans="11:12" ht="32.25" customHeight="1" x14ac:dyDescent="0.2">
      <c r="K250" s="158"/>
      <c r="L250" s="12"/>
    </row>
    <row r="251" spans="11:12" ht="32.25" customHeight="1" x14ac:dyDescent="0.2">
      <c r="K251" s="158"/>
      <c r="L251" s="12"/>
    </row>
    <row r="252" spans="11:12" ht="32.25" customHeight="1" x14ac:dyDescent="0.2">
      <c r="K252" s="158"/>
      <c r="L252" s="12"/>
    </row>
    <row r="253" spans="11:12" ht="32.25" customHeight="1" x14ac:dyDescent="0.2">
      <c r="K253" s="158"/>
      <c r="L253" s="12"/>
    </row>
    <row r="254" spans="11:12" ht="32.25" customHeight="1" x14ac:dyDescent="0.2">
      <c r="K254" s="158"/>
      <c r="L254" s="12"/>
    </row>
    <row r="255" spans="11:12" ht="32.25" customHeight="1" x14ac:dyDescent="0.2">
      <c r="K255" s="158"/>
      <c r="L255" s="12"/>
    </row>
    <row r="256" spans="11:12" ht="32.25" customHeight="1" x14ac:dyDescent="0.2">
      <c r="K256" s="158"/>
      <c r="L256" s="12"/>
    </row>
    <row r="257" spans="11:12" ht="32.25" customHeight="1" x14ac:dyDescent="0.2">
      <c r="K257" s="158"/>
      <c r="L257" s="12"/>
    </row>
    <row r="258" spans="11:12" ht="32.25" customHeight="1" x14ac:dyDescent="0.2">
      <c r="K258" s="158"/>
      <c r="L258" s="12"/>
    </row>
    <row r="259" spans="11:12" ht="32.25" customHeight="1" x14ac:dyDescent="0.2">
      <c r="K259" s="158"/>
      <c r="L259" s="12"/>
    </row>
    <row r="260" spans="11:12" ht="32.25" customHeight="1" x14ac:dyDescent="0.2">
      <c r="K260" s="158"/>
      <c r="L260" s="12"/>
    </row>
    <row r="261" spans="11:12" ht="32.25" customHeight="1" x14ac:dyDescent="0.2">
      <c r="K261" s="158"/>
      <c r="L261" s="12"/>
    </row>
    <row r="262" spans="11:12" ht="32.25" customHeight="1" x14ac:dyDescent="0.2">
      <c r="K262" s="158"/>
      <c r="L262" s="12"/>
    </row>
    <row r="263" spans="11:12" ht="32.25" customHeight="1" x14ac:dyDescent="0.2">
      <c r="K263" s="158"/>
      <c r="L263" s="12"/>
    </row>
    <row r="264" spans="11:12" ht="32.25" customHeight="1" x14ac:dyDescent="0.2">
      <c r="K264" s="158"/>
      <c r="L264" s="12"/>
    </row>
    <row r="265" spans="11:12" ht="32.25" customHeight="1" x14ac:dyDescent="0.2">
      <c r="K265" s="158"/>
      <c r="L265" s="12"/>
    </row>
    <row r="266" spans="11:12" ht="32.25" customHeight="1" x14ac:dyDescent="0.2">
      <c r="K266" s="158"/>
      <c r="L266" s="12"/>
    </row>
    <row r="267" spans="11:12" ht="32.25" customHeight="1" x14ac:dyDescent="0.2">
      <c r="K267" s="158"/>
      <c r="L267" s="12"/>
    </row>
    <row r="268" spans="11:12" ht="32.25" customHeight="1" x14ac:dyDescent="0.2">
      <c r="K268" s="158"/>
      <c r="L268" s="12"/>
    </row>
    <row r="269" spans="11:12" ht="32.25" customHeight="1" x14ac:dyDescent="0.2">
      <c r="K269" s="158"/>
      <c r="L269" s="12"/>
    </row>
    <row r="270" spans="11:12" ht="32.25" customHeight="1" x14ac:dyDescent="0.2">
      <c r="K270" s="158"/>
      <c r="L270" s="12"/>
    </row>
    <row r="271" spans="11:12" ht="32.25" customHeight="1" x14ac:dyDescent="0.2">
      <c r="K271" s="158"/>
      <c r="L271" s="12"/>
    </row>
    <row r="272" spans="11:12" ht="32.25" customHeight="1" x14ac:dyDescent="0.2">
      <c r="K272" s="158"/>
      <c r="L272" s="12"/>
    </row>
    <row r="273" spans="11:12" ht="32.25" customHeight="1" x14ac:dyDescent="0.2">
      <c r="K273" s="158"/>
      <c r="L273" s="12"/>
    </row>
    <row r="274" spans="11:12" ht="32.25" customHeight="1" x14ac:dyDescent="0.2">
      <c r="K274" s="158"/>
      <c r="L274" s="12"/>
    </row>
    <row r="275" spans="11:12" ht="32.25" customHeight="1" x14ac:dyDescent="0.2">
      <c r="K275" s="158"/>
      <c r="L275" s="12"/>
    </row>
    <row r="276" spans="11:12" ht="32.25" customHeight="1" x14ac:dyDescent="0.2">
      <c r="K276" s="158"/>
      <c r="L276" s="12"/>
    </row>
    <row r="277" spans="11:12" ht="32.25" customHeight="1" x14ac:dyDescent="0.2">
      <c r="K277" s="158"/>
      <c r="L277" s="12"/>
    </row>
    <row r="278" spans="11:12" ht="32.25" customHeight="1" x14ac:dyDescent="0.2">
      <c r="K278" s="158"/>
      <c r="L278" s="12"/>
    </row>
    <row r="279" spans="11:12" ht="32.25" customHeight="1" x14ac:dyDescent="0.2">
      <c r="K279" s="158"/>
      <c r="L279" s="12"/>
    </row>
    <row r="280" spans="11:12" ht="32.25" customHeight="1" x14ac:dyDescent="0.2">
      <c r="K280" s="158"/>
      <c r="L280" s="12"/>
    </row>
    <row r="281" spans="11:12" ht="32.25" customHeight="1" x14ac:dyDescent="0.2">
      <c r="K281" s="158"/>
      <c r="L281" s="12"/>
    </row>
    <row r="282" spans="11:12" ht="32.25" customHeight="1" x14ac:dyDescent="0.2">
      <c r="K282" s="158"/>
      <c r="L282" s="12"/>
    </row>
    <row r="283" spans="11:12" ht="32.25" customHeight="1" x14ac:dyDescent="0.2">
      <c r="K283" s="158"/>
      <c r="L283" s="12"/>
    </row>
    <row r="284" spans="11:12" ht="32.25" customHeight="1" x14ac:dyDescent="0.2">
      <c r="K284" s="158"/>
      <c r="L284" s="12"/>
    </row>
    <row r="285" spans="11:12" ht="32.25" customHeight="1" x14ac:dyDescent="0.2">
      <c r="K285" s="158"/>
      <c r="L285" s="12"/>
    </row>
    <row r="286" spans="11:12" ht="32.25" customHeight="1" x14ac:dyDescent="0.2">
      <c r="K286" s="158"/>
      <c r="L286" s="12"/>
    </row>
    <row r="287" spans="11:12" ht="32.25" customHeight="1" x14ac:dyDescent="0.2">
      <c r="K287" s="158"/>
      <c r="L287" s="12"/>
    </row>
    <row r="288" spans="11:12" ht="32.25" customHeight="1" x14ac:dyDescent="0.2">
      <c r="K288" s="158"/>
      <c r="L288" s="12"/>
    </row>
    <row r="289" spans="2:12" ht="32.25" customHeight="1" x14ac:dyDescent="0.2">
      <c r="K289" s="158"/>
      <c r="L289" s="12"/>
    </row>
    <row r="290" spans="2:12" ht="32.25" customHeight="1" x14ac:dyDescent="0.2">
      <c r="K290" s="158"/>
      <c r="L290" s="12"/>
    </row>
    <row r="291" spans="2:12" ht="32.25" customHeight="1" x14ac:dyDescent="0.2">
      <c r="K291" s="158"/>
      <c r="L291" s="12"/>
    </row>
    <row r="292" spans="2:12" ht="32.25" customHeight="1" x14ac:dyDescent="0.2">
      <c r="K292" s="158"/>
      <c r="L292" s="12"/>
    </row>
    <row r="293" spans="2:12" ht="32.25" customHeight="1" x14ac:dyDescent="0.2">
      <c r="K293" s="158"/>
      <c r="L293" s="12"/>
    </row>
    <row r="294" spans="2:12" ht="32.25" customHeight="1" x14ac:dyDescent="0.2">
      <c r="K294" s="158"/>
      <c r="L294" s="12"/>
    </row>
    <row r="295" spans="2:12" ht="32.25" customHeight="1" x14ac:dyDescent="0.2">
      <c r="K295" s="158"/>
      <c r="L295" s="12"/>
    </row>
    <row r="296" spans="2:12" ht="32.25" customHeight="1" x14ac:dyDescent="0.2">
      <c r="K296" s="158"/>
      <c r="L296" s="12"/>
    </row>
    <row r="297" spans="2:12" ht="32.25" customHeight="1" x14ac:dyDescent="0.2">
      <c r="C297" s="12"/>
      <c r="K297" s="158"/>
      <c r="L297" s="12"/>
    </row>
    <row r="298" spans="2:12" ht="32.25" customHeight="1" x14ac:dyDescent="0.2">
      <c r="K298" s="158"/>
      <c r="L298" s="12"/>
    </row>
    <row r="299" spans="2:12" ht="32.25" customHeight="1" x14ac:dyDescent="0.2">
      <c r="K299" s="158"/>
      <c r="L299" s="12"/>
    </row>
    <row r="300" spans="2:12" ht="32.25" customHeight="1" x14ac:dyDescent="0.2">
      <c r="C300" s="12"/>
      <c r="K300" s="158"/>
      <c r="L300" s="12"/>
    </row>
    <row r="301" spans="2:12" ht="32.25" customHeight="1" x14ac:dyDescent="0.2">
      <c r="K301" s="158"/>
      <c r="L301" s="12"/>
    </row>
    <row r="302" spans="2:12" ht="32.25" customHeight="1" x14ac:dyDescent="0.2">
      <c r="C302" s="12"/>
      <c r="K302" s="158"/>
      <c r="L302" s="12"/>
    </row>
    <row r="303" spans="2:12" ht="32.25" customHeight="1" x14ac:dyDescent="0.2">
      <c r="C303" s="12"/>
      <c r="K303" s="158"/>
      <c r="L303" s="12"/>
    </row>
    <row r="304" spans="2:12" ht="32.25" customHeight="1" x14ac:dyDescent="0.2">
      <c r="C304" s="12"/>
      <c r="K304" s="158"/>
      <c r="L304" s="12"/>
    </row>
    <row r="305" spans="3:12" ht="32.25" customHeight="1" x14ac:dyDescent="0.2">
      <c r="C305" s="12"/>
      <c r="K305" s="158"/>
      <c r="L305" s="12"/>
    </row>
    <row r="306" spans="3:12" ht="32.25" customHeight="1" x14ac:dyDescent="0.2">
      <c r="C306" s="12"/>
      <c r="K306" s="158"/>
      <c r="L306" s="12"/>
    </row>
    <row r="307" spans="3:12" ht="32.25" customHeight="1" x14ac:dyDescent="0.2">
      <c r="C307" s="12"/>
      <c r="K307" s="158"/>
      <c r="L307" s="12"/>
    </row>
    <row r="308" spans="3:12" ht="32.25" customHeight="1" x14ac:dyDescent="0.2">
      <c r="C308" s="12"/>
      <c r="K308" s="158"/>
      <c r="L308" s="12"/>
    </row>
    <row r="309" spans="3:12" ht="32.25" customHeight="1" x14ac:dyDescent="0.2">
      <c r="C309" s="12"/>
      <c r="K309" s="158"/>
      <c r="L309" s="12"/>
    </row>
    <row r="310" spans="3:12" ht="32.25" customHeight="1" x14ac:dyDescent="0.2">
      <c r="C310" s="12"/>
      <c r="K310" s="158"/>
      <c r="L310" s="12"/>
    </row>
    <row r="311" spans="3:12" ht="32.25" customHeight="1" x14ac:dyDescent="0.2">
      <c r="C311" s="12"/>
      <c r="K311" s="158"/>
      <c r="L311" s="12"/>
    </row>
    <row r="312" spans="3:12" ht="32.25" customHeight="1" x14ac:dyDescent="0.2">
      <c r="C312" s="12"/>
      <c r="K312" s="158"/>
      <c r="L312" s="12"/>
    </row>
    <row r="313" spans="3:12" ht="32.25" customHeight="1" x14ac:dyDescent="0.2">
      <c r="C313" s="12"/>
      <c r="K313" s="158"/>
      <c r="L313" s="12"/>
    </row>
    <row r="314" spans="3:12" ht="32.25" customHeight="1" x14ac:dyDescent="0.2">
      <c r="C314" s="12"/>
      <c r="K314" s="158"/>
      <c r="L314" s="12"/>
    </row>
    <row r="315" spans="3:12" ht="32.25" customHeight="1" x14ac:dyDescent="0.2">
      <c r="C315" s="12"/>
      <c r="K315" s="158"/>
      <c r="L315" s="12"/>
    </row>
    <row r="316" spans="3:12" ht="32.25" customHeight="1" x14ac:dyDescent="0.2">
      <c r="K316" s="158"/>
      <c r="L316" s="12"/>
    </row>
    <row r="317" spans="3:12" ht="32.25" customHeight="1" x14ac:dyDescent="0.2">
      <c r="K317" s="158"/>
      <c r="L317" s="12"/>
    </row>
    <row r="318" spans="3:12" ht="32.25" customHeight="1" x14ac:dyDescent="0.2">
      <c r="K318" s="158"/>
      <c r="L318" s="12"/>
    </row>
    <row r="319" spans="3:12" ht="32.25" customHeight="1" x14ac:dyDescent="0.2">
      <c r="K319" s="158"/>
      <c r="L319" s="12"/>
    </row>
    <row r="320" spans="3:12" ht="32.25" customHeight="1" x14ac:dyDescent="0.2">
      <c r="K320" s="158"/>
      <c r="L320" s="12"/>
    </row>
    <row r="321" spans="11:12" ht="32.25" customHeight="1" x14ac:dyDescent="0.2">
      <c r="K321" s="158"/>
      <c r="L321" s="12"/>
    </row>
    <row r="322" spans="11:12" ht="32.25" customHeight="1" x14ac:dyDescent="0.2">
      <c r="K322" s="158"/>
      <c r="L322" s="12"/>
    </row>
    <row r="323" spans="11:12" ht="32.25" customHeight="1" x14ac:dyDescent="0.2">
      <c r="K323" s="158"/>
      <c r="L323" s="12"/>
    </row>
    <row r="324" spans="11:12" ht="32.25" customHeight="1" x14ac:dyDescent="0.2">
      <c r="K324" s="158"/>
      <c r="L324" s="12"/>
    </row>
    <row r="325" spans="11:12" ht="32.25" customHeight="1" x14ac:dyDescent="0.2">
      <c r="K325" s="158"/>
      <c r="L325" s="12"/>
    </row>
    <row r="326" spans="11:12" ht="32.25" customHeight="1" x14ac:dyDescent="0.2">
      <c r="K326" s="158"/>
      <c r="L326" s="12"/>
    </row>
    <row r="327" spans="11:12" ht="32.25" customHeight="1" x14ac:dyDescent="0.2">
      <c r="K327" s="158"/>
      <c r="L327" s="12"/>
    </row>
    <row r="328" spans="11:12" ht="32.25" customHeight="1" x14ac:dyDescent="0.2">
      <c r="K328" s="158"/>
      <c r="L328" s="12"/>
    </row>
    <row r="329" spans="11:12" ht="32.25" customHeight="1" x14ac:dyDescent="0.2">
      <c r="K329" s="158"/>
      <c r="L329" s="12"/>
    </row>
    <row r="330" spans="11:12" ht="32.25" customHeight="1" x14ac:dyDescent="0.2">
      <c r="K330" s="158"/>
      <c r="L330" s="12"/>
    </row>
    <row r="331" spans="11:12" ht="32.25" customHeight="1" x14ac:dyDescent="0.2">
      <c r="K331" s="158"/>
      <c r="L331" s="12"/>
    </row>
    <row r="332" spans="11:12" ht="32.25" customHeight="1" x14ac:dyDescent="0.2">
      <c r="K332" s="158"/>
      <c r="L332" s="12"/>
    </row>
    <row r="333" spans="11:12" ht="32.25" customHeight="1" x14ac:dyDescent="0.2">
      <c r="K333" s="158"/>
      <c r="L333" s="12"/>
    </row>
    <row r="334" spans="11:12" ht="32.25" customHeight="1" x14ac:dyDescent="0.2">
      <c r="K334" s="158"/>
      <c r="L334" s="12"/>
    </row>
    <row r="335" spans="11:12" ht="32.25" customHeight="1" x14ac:dyDescent="0.2">
      <c r="K335" s="158"/>
      <c r="L335" s="12"/>
    </row>
    <row r="336" spans="11:12" ht="32.25" customHeight="1" x14ac:dyDescent="0.2">
      <c r="K336" s="158"/>
      <c r="L336" s="12"/>
    </row>
    <row r="337" spans="11:12" ht="32.25" customHeight="1" x14ac:dyDescent="0.2">
      <c r="K337" s="158"/>
      <c r="L337" s="12"/>
    </row>
    <row r="338" spans="11:12" ht="32.25" customHeight="1" x14ac:dyDescent="0.2">
      <c r="K338" s="158"/>
      <c r="L338" s="12"/>
    </row>
    <row r="339" spans="11:12" ht="32.25" customHeight="1" x14ac:dyDescent="0.2">
      <c r="K339" s="158"/>
      <c r="L339" s="12"/>
    </row>
    <row r="340" spans="11:12" ht="32.25" customHeight="1" x14ac:dyDescent="0.2">
      <c r="K340" s="158"/>
      <c r="L340" s="12"/>
    </row>
    <row r="341" spans="11:12" ht="32.25" customHeight="1" x14ac:dyDescent="0.2">
      <c r="K341" s="158"/>
      <c r="L341" s="12"/>
    </row>
    <row r="342" spans="11:12" ht="32.25" customHeight="1" x14ac:dyDescent="0.2">
      <c r="K342" s="158"/>
      <c r="L342" s="12"/>
    </row>
    <row r="343" spans="11:12" ht="32.25" customHeight="1" x14ac:dyDescent="0.2">
      <c r="K343" s="158"/>
      <c r="L343" s="12"/>
    </row>
    <row r="344" spans="11:12" ht="32.25" customHeight="1" x14ac:dyDescent="0.2">
      <c r="K344" s="158"/>
      <c r="L344" s="12"/>
    </row>
    <row r="345" spans="11:12" ht="32.25" customHeight="1" x14ac:dyDescent="0.2">
      <c r="K345" s="158"/>
      <c r="L345" s="12"/>
    </row>
    <row r="346" spans="11:12" ht="32.25" customHeight="1" x14ac:dyDescent="0.2">
      <c r="K346" s="158"/>
      <c r="L346" s="12"/>
    </row>
    <row r="347" spans="11:12" ht="32.25" customHeight="1" x14ac:dyDescent="0.2">
      <c r="K347" s="158"/>
      <c r="L347" s="12"/>
    </row>
    <row r="348" spans="11:12" ht="32.25" customHeight="1" x14ac:dyDescent="0.2">
      <c r="K348" s="158"/>
      <c r="L348" s="12"/>
    </row>
    <row r="349" spans="11:12" ht="32.25" customHeight="1" x14ac:dyDescent="0.2">
      <c r="K349" s="158"/>
      <c r="L349" s="12"/>
    </row>
    <row r="350" spans="11:12" ht="32.25" customHeight="1" x14ac:dyDescent="0.2">
      <c r="K350" s="158"/>
      <c r="L350" s="12"/>
    </row>
    <row r="351" spans="11:12" ht="32.25" customHeight="1" x14ac:dyDescent="0.2">
      <c r="K351" s="158"/>
      <c r="L351" s="12"/>
    </row>
    <row r="352" spans="11:12" ht="32.25" customHeight="1" x14ac:dyDescent="0.2">
      <c r="K352" s="158"/>
      <c r="L352" s="12"/>
    </row>
    <row r="353" spans="11:12" ht="32.25" customHeight="1" x14ac:dyDescent="0.2">
      <c r="K353" s="158"/>
      <c r="L353" s="12"/>
    </row>
    <row r="354" spans="11:12" ht="32.25" customHeight="1" x14ac:dyDescent="0.2">
      <c r="K354" s="158"/>
      <c r="L354" s="12"/>
    </row>
    <row r="355" spans="11:12" ht="32.25" customHeight="1" x14ac:dyDescent="0.2">
      <c r="K355" s="158"/>
      <c r="L355" s="12"/>
    </row>
    <row r="356" spans="11:12" ht="32.25" customHeight="1" x14ac:dyDescent="0.2">
      <c r="K356" s="158"/>
      <c r="L356" s="12"/>
    </row>
    <row r="357" spans="11:12" ht="32.25" customHeight="1" x14ac:dyDescent="0.2">
      <c r="K357" s="158"/>
      <c r="L357" s="12"/>
    </row>
    <row r="358" spans="11:12" ht="32.25" customHeight="1" x14ac:dyDescent="0.2">
      <c r="K358" s="158"/>
      <c r="L358" s="12"/>
    </row>
    <row r="359" spans="11:12" ht="32.25" customHeight="1" x14ac:dyDescent="0.2">
      <c r="K359" s="158"/>
      <c r="L359" s="12"/>
    </row>
    <row r="360" spans="11:12" ht="32.25" customHeight="1" x14ac:dyDescent="0.2">
      <c r="K360" s="158"/>
      <c r="L360" s="12"/>
    </row>
    <row r="361" spans="11:12" ht="32.25" customHeight="1" x14ac:dyDescent="0.2">
      <c r="K361" s="158"/>
      <c r="L361" s="12"/>
    </row>
    <row r="362" spans="11:12" ht="32.25" customHeight="1" x14ac:dyDescent="0.2">
      <c r="K362" s="158"/>
      <c r="L362" s="12"/>
    </row>
    <row r="363" spans="11:12" ht="32.25" customHeight="1" x14ac:dyDescent="0.2">
      <c r="K363" s="158"/>
      <c r="L363" s="12"/>
    </row>
    <row r="364" spans="11:12" ht="32.25" customHeight="1" x14ac:dyDescent="0.2">
      <c r="K364" s="158"/>
      <c r="L364" s="12"/>
    </row>
    <row r="365" spans="11:12" ht="32.25" customHeight="1" x14ac:dyDescent="0.2">
      <c r="K365" s="158"/>
      <c r="L365" s="12"/>
    </row>
    <row r="366" spans="11:12" ht="32.25" customHeight="1" x14ac:dyDescent="0.2">
      <c r="K366" s="158"/>
      <c r="L366" s="12"/>
    </row>
    <row r="367" spans="11:12" ht="32.25" customHeight="1" x14ac:dyDescent="0.2">
      <c r="K367" s="158"/>
      <c r="L367" s="12"/>
    </row>
    <row r="368" spans="11:12" ht="32.25" customHeight="1" x14ac:dyDescent="0.2">
      <c r="K368" s="158"/>
      <c r="L368" s="12"/>
    </row>
    <row r="369" spans="11:12" ht="32.25" customHeight="1" x14ac:dyDescent="0.2">
      <c r="K369" s="158"/>
      <c r="L369" s="12"/>
    </row>
    <row r="370" spans="11:12" ht="32.25" customHeight="1" x14ac:dyDescent="0.2">
      <c r="K370" s="158"/>
      <c r="L370" s="12"/>
    </row>
    <row r="371" spans="11:12" ht="32.25" customHeight="1" x14ac:dyDescent="0.2">
      <c r="K371" s="158"/>
      <c r="L371" s="12"/>
    </row>
    <row r="372" spans="11:12" ht="32.25" customHeight="1" x14ac:dyDescent="0.2">
      <c r="K372" s="158"/>
      <c r="L372" s="12"/>
    </row>
    <row r="373" spans="11:12" ht="32.25" customHeight="1" x14ac:dyDescent="0.2">
      <c r="K373" s="158"/>
      <c r="L373" s="12"/>
    </row>
    <row r="374" spans="11:12" ht="32.25" customHeight="1" x14ac:dyDescent="0.2">
      <c r="K374" s="158"/>
      <c r="L374" s="12"/>
    </row>
    <row r="375" spans="11:12" ht="32.25" customHeight="1" x14ac:dyDescent="0.2">
      <c r="K375" s="158"/>
      <c r="L375" s="12"/>
    </row>
    <row r="376" spans="11:12" ht="32.25" customHeight="1" x14ac:dyDescent="0.2">
      <c r="K376" s="158"/>
      <c r="L376" s="12"/>
    </row>
    <row r="377" spans="11:12" ht="32.25" customHeight="1" x14ac:dyDescent="0.2">
      <c r="K377" s="158"/>
      <c r="L377" s="12"/>
    </row>
    <row r="378" spans="11:12" ht="32.25" customHeight="1" x14ac:dyDescent="0.2">
      <c r="K378" s="158"/>
      <c r="L378" s="12"/>
    </row>
    <row r="379" spans="11:12" ht="32.25" customHeight="1" x14ac:dyDescent="0.2">
      <c r="K379" s="158"/>
      <c r="L379" s="12"/>
    </row>
    <row r="380" spans="11:12" ht="32.25" customHeight="1" x14ac:dyDescent="0.2">
      <c r="K380" s="158"/>
      <c r="L380" s="12"/>
    </row>
    <row r="381" spans="11:12" ht="32.25" customHeight="1" x14ac:dyDescent="0.2">
      <c r="K381" s="158"/>
      <c r="L381" s="12"/>
    </row>
    <row r="382" spans="11:12" ht="32.25" customHeight="1" x14ac:dyDescent="0.2">
      <c r="K382" s="158"/>
      <c r="L382" s="12"/>
    </row>
    <row r="383" spans="11:12" ht="32.25" customHeight="1" x14ac:dyDescent="0.2">
      <c r="K383" s="158"/>
      <c r="L383" s="12"/>
    </row>
    <row r="384" spans="11:12" ht="32.25" customHeight="1" x14ac:dyDescent="0.2">
      <c r="K384" s="158"/>
      <c r="L384" s="12"/>
    </row>
    <row r="385" spans="11:12" ht="32.25" customHeight="1" x14ac:dyDescent="0.2">
      <c r="K385" s="158"/>
      <c r="L385" s="12"/>
    </row>
    <row r="386" spans="11:12" ht="32.25" customHeight="1" x14ac:dyDescent="0.2">
      <c r="K386" s="158"/>
      <c r="L386" s="12"/>
    </row>
    <row r="387" spans="11:12" ht="32.25" customHeight="1" x14ac:dyDescent="0.2">
      <c r="K387" s="158"/>
      <c r="L387" s="12"/>
    </row>
    <row r="388" spans="11:12" ht="32.25" customHeight="1" x14ac:dyDescent="0.2">
      <c r="K388" s="158"/>
      <c r="L388" s="12"/>
    </row>
    <row r="389" spans="11:12" ht="32.25" customHeight="1" x14ac:dyDescent="0.2">
      <c r="K389" s="158"/>
      <c r="L389" s="12"/>
    </row>
    <row r="390" spans="11:12" ht="32.25" customHeight="1" x14ac:dyDescent="0.2">
      <c r="K390" s="158"/>
      <c r="L390" s="12"/>
    </row>
    <row r="391" spans="11:12" ht="32.25" customHeight="1" x14ac:dyDescent="0.2">
      <c r="K391" s="158"/>
      <c r="L391" s="12"/>
    </row>
    <row r="392" spans="11:12" ht="32.25" customHeight="1" x14ac:dyDescent="0.2">
      <c r="K392" s="158"/>
      <c r="L392" s="12"/>
    </row>
    <row r="393" spans="11:12" ht="32.25" customHeight="1" x14ac:dyDescent="0.2">
      <c r="K393" s="158"/>
      <c r="L393" s="12"/>
    </row>
    <row r="394" spans="11:12" ht="32.25" customHeight="1" x14ac:dyDescent="0.2">
      <c r="K394" s="158"/>
      <c r="L394" s="12"/>
    </row>
    <row r="395" spans="11:12" ht="32.25" customHeight="1" x14ac:dyDescent="0.2">
      <c r="K395" s="158"/>
      <c r="L395" s="12"/>
    </row>
    <row r="396" spans="11:12" ht="32.25" customHeight="1" x14ac:dyDescent="0.2">
      <c r="K396" s="158"/>
      <c r="L396" s="12"/>
    </row>
    <row r="397" spans="11:12" ht="32.25" customHeight="1" x14ac:dyDescent="0.2">
      <c r="K397" s="158"/>
      <c r="L397" s="12"/>
    </row>
    <row r="398" spans="11:12" ht="32.25" customHeight="1" x14ac:dyDescent="0.2">
      <c r="K398" s="158"/>
      <c r="L398" s="12"/>
    </row>
    <row r="399" spans="11:12" ht="32.25" customHeight="1" x14ac:dyDescent="0.2">
      <c r="K399" s="158"/>
      <c r="L399" s="12"/>
    </row>
    <row r="400" spans="11:12" ht="32.25" customHeight="1" x14ac:dyDescent="0.2">
      <c r="K400" s="158"/>
      <c r="L400" s="12"/>
    </row>
    <row r="401" spans="11:12" ht="32.25" customHeight="1" x14ac:dyDescent="0.2">
      <c r="K401" s="158"/>
      <c r="L401" s="12"/>
    </row>
    <row r="402" spans="11:12" ht="32.25" customHeight="1" x14ac:dyDescent="0.2">
      <c r="K402" s="158"/>
      <c r="L402" s="12"/>
    </row>
    <row r="403" spans="11:12" ht="32.25" customHeight="1" x14ac:dyDescent="0.2">
      <c r="K403" s="158"/>
      <c r="L403" s="12"/>
    </row>
    <row r="404" spans="11:12" ht="32.25" customHeight="1" x14ac:dyDescent="0.2">
      <c r="K404" s="158"/>
      <c r="L404" s="12"/>
    </row>
    <row r="405" spans="11:12" ht="32.25" customHeight="1" x14ac:dyDescent="0.2">
      <c r="K405" s="158"/>
      <c r="L405" s="12"/>
    </row>
    <row r="406" spans="11:12" ht="32.25" customHeight="1" x14ac:dyDescent="0.2">
      <c r="K406" s="158"/>
      <c r="L406" s="12"/>
    </row>
    <row r="407" spans="11:12" ht="32.25" customHeight="1" x14ac:dyDescent="0.2">
      <c r="K407" s="158"/>
      <c r="L407" s="12"/>
    </row>
    <row r="408" spans="11:12" ht="32.25" customHeight="1" x14ac:dyDescent="0.2">
      <c r="K408" s="158"/>
      <c r="L408" s="12"/>
    </row>
    <row r="409" spans="11:12" ht="32.25" customHeight="1" x14ac:dyDescent="0.2">
      <c r="K409" s="158"/>
      <c r="L409" s="12"/>
    </row>
    <row r="410" spans="11:12" ht="32.25" customHeight="1" x14ac:dyDescent="0.2">
      <c r="K410" s="158"/>
      <c r="L410" s="12"/>
    </row>
    <row r="411" spans="11:12" ht="32.25" customHeight="1" x14ac:dyDescent="0.2">
      <c r="K411" s="158"/>
      <c r="L411" s="12"/>
    </row>
    <row r="412" spans="11:12" ht="32.25" customHeight="1" x14ac:dyDescent="0.2">
      <c r="K412" s="158"/>
      <c r="L412" s="12"/>
    </row>
    <row r="413" spans="11:12" ht="32.25" customHeight="1" x14ac:dyDescent="0.2">
      <c r="K413" s="158"/>
      <c r="L413" s="12"/>
    </row>
    <row r="414" spans="11:12" ht="32.25" customHeight="1" x14ac:dyDescent="0.2">
      <c r="K414" s="158"/>
      <c r="L414" s="12"/>
    </row>
    <row r="415" spans="11:12" ht="32.25" customHeight="1" x14ac:dyDescent="0.2">
      <c r="K415" s="158"/>
      <c r="L415" s="12"/>
    </row>
    <row r="416" spans="11:12" ht="32.25" customHeight="1" x14ac:dyDescent="0.2">
      <c r="K416" s="158"/>
      <c r="L416" s="12"/>
    </row>
    <row r="417" spans="2:12" ht="32.25" customHeight="1" x14ac:dyDescent="0.2">
      <c r="K417" s="158"/>
      <c r="L417" s="12"/>
    </row>
    <row r="418" spans="2:12" ht="32.25" customHeight="1" x14ac:dyDescent="0.2">
      <c r="K418" s="158"/>
      <c r="L418" s="12"/>
    </row>
    <row r="419" spans="2:12" ht="32.25" customHeight="1" x14ac:dyDescent="0.2">
      <c r="K419" s="158"/>
      <c r="L419" s="12"/>
    </row>
    <row r="420" spans="2:12" ht="32.25" customHeight="1" x14ac:dyDescent="0.2">
      <c r="K420" s="158"/>
      <c r="L420" s="12"/>
    </row>
    <row r="421" spans="2:12" ht="32.25" customHeight="1" x14ac:dyDescent="0.2">
      <c r="K421" s="158"/>
      <c r="L421" s="12"/>
    </row>
    <row r="422" spans="2:12" ht="32.25" customHeight="1" x14ac:dyDescent="0.2">
      <c r="K422" s="158"/>
      <c r="L422" s="12"/>
    </row>
    <row r="423" spans="2:12" ht="32.25" customHeight="1" x14ac:dyDescent="0.2">
      <c r="K423" s="158"/>
      <c r="L423" s="12"/>
    </row>
    <row r="424" spans="2:12" ht="32.25" customHeight="1" x14ac:dyDescent="0.2">
      <c r="K424" s="158"/>
      <c r="L424" s="12"/>
    </row>
    <row r="425" spans="2:12" ht="32.25" customHeight="1" x14ac:dyDescent="0.2">
      <c r="K425" s="158"/>
      <c r="L425" s="12"/>
    </row>
    <row r="426" spans="2:12" ht="32.25" customHeight="1" x14ac:dyDescent="0.2">
      <c r="K426" s="158"/>
      <c r="L426" s="12"/>
    </row>
    <row r="427" spans="2:12" ht="32.25" customHeight="1" x14ac:dyDescent="0.2">
      <c r="K427" s="158"/>
      <c r="L427" s="12"/>
    </row>
    <row r="428" spans="2:12" ht="32.25" customHeight="1" x14ac:dyDescent="0.2">
      <c r="K428" s="158"/>
      <c r="L428" s="12"/>
    </row>
    <row r="429" spans="2:12" ht="32.25" customHeight="1" x14ac:dyDescent="0.2">
      <c r="K429" s="158"/>
      <c r="L429" s="12"/>
    </row>
    <row r="430" spans="2:12" ht="32.25" customHeight="1" x14ac:dyDescent="0.2">
      <c r="K430" s="158"/>
      <c r="L430" s="12"/>
    </row>
    <row r="431" spans="2:12" ht="32.25" customHeight="1" x14ac:dyDescent="0.2">
      <c r="K431" s="158"/>
      <c r="L431" s="12"/>
    </row>
    <row r="432" spans="2:12" ht="32.25" customHeight="1" x14ac:dyDescent="0.2">
      <c r="K432" s="158"/>
      <c r="L432" s="12"/>
    </row>
    <row r="433" spans="11:12" ht="32.25" customHeight="1" x14ac:dyDescent="0.2">
      <c r="K433" s="158"/>
      <c r="L433" s="12"/>
    </row>
    <row r="434" spans="11:12" ht="32.25" customHeight="1" x14ac:dyDescent="0.2">
      <c r="K434" s="158"/>
      <c r="L434" s="12"/>
    </row>
    <row r="435" spans="11:12" ht="32.25" customHeight="1" x14ac:dyDescent="0.2">
      <c r="K435" s="158"/>
      <c r="L435" s="12"/>
    </row>
    <row r="436" spans="11:12" ht="32.25" customHeight="1" x14ac:dyDescent="0.2">
      <c r="K436" s="158"/>
      <c r="L436" s="12"/>
    </row>
    <row r="437" spans="11:12" ht="32.25" customHeight="1" x14ac:dyDescent="0.2">
      <c r="K437" s="158"/>
      <c r="L437" s="12"/>
    </row>
    <row r="438" spans="11:12" ht="32.25" customHeight="1" x14ac:dyDescent="0.2">
      <c r="K438" s="158"/>
      <c r="L438" s="12"/>
    </row>
    <row r="439" spans="11:12" ht="32.25" customHeight="1" x14ac:dyDescent="0.2">
      <c r="K439" s="158"/>
      <c r="L439" s="12"/>
    </row>
    <row r="440" spans="11:12" ht="32.25" customHeight="1" x14ac:dyDescent="0.2">
      <c r="K440" s="158"/>
      <c r="L440" s="12"/>
    </row>
    <row r="441" spans="11:12" ht="32.25" customHeight="1" x14ac:dyDescent="0.2">
      <c r="K441" s="158"/>
      <c r="L441" s="12"/>
    </row>
    <row r="442" spans="11:12" ht="32.25" customHeight="1" x14ac:dyDescent="0.2">
      <c r="K442" s="158"/>
      <c r="L442" s="12"/>
    </row>
    <row r="443" spans="11:12" ht="32.25" customHeight="1" x14ac:dyDescent="0.2">
      <c r="K443" s="158"/>
      <c r="L443" s="12"/>
    </row>
    <row r="444" spans="11:12" ht="32.25" customHeight="1" x14ac:dyDescent="0.2">
      <c r="K444" s="158"/>
      <c r="L444" s="12"/>
    </row>
    <row r="445" spans="11:12" ht="32.25" customHeight="1" x14ac:dyDescent="0.2">
      <c r="K445" s="158"/>
      <c r="L445" s="12"/>
    </row>
    <row r="446" spans="11:12" ht="32.25" customHeight="1" x14ac:dyDescent="0.2">
      <c r="K446" s="158"/>
      <c r="L446" s="12"/>
    </row>
    <row r="447" spans="11:12" ht="32.25" customHeight="1" x14ac:dyDescent="0.2">
      <c r="K447" s="158"/>
      <c r="L447" s="12"/>
    </row>
    <row r="448" spans="11:12" ht="32.25" customHeight="1" x14ac:dyDescent="0.2">
      <c r="K448" s="158"/>
      <c r="L448" s="12"/>
    </row>
    <row r="449" spans="11:12" ht="32.25" customHeight="1" x14ac:dyDescent="0.2">
      <c r="K449" s="158"/>
      <c r="L449" s="12"/>
    </row>
    <row r="450" spans="11:12" ht="32.25" customHeight="1" x14ac:dyDescent="0.2">
      <c r="K450" s="158"/>
      <c r="L450" s="12"/>
    </row>
    <row r="451" spans="11:12" ht="32.25" customHeight="1" x14ac:dyDescent="0.2">
      <c r="K451" s="158"/>
      <c r="L451" s="12"/>
    </row>
    <row r="452" spans="11:12" ht="32.25" customHeight="1" x14ac:dyDescent="0.2">
      <c r="K452" s="158"/>
      <c r="L452" s="12"/>
    </row>
    <row r="453" spans="11:12" ht="32.25" customHeight="1" x14ac:dyDescent="0.2">
      <c r="K453" s="158"/>
      <c r="L453" s="12"/>
    </row>
    <row r="454" spans="11:12" ht="32.25" customHeight="1" x14ac:dyDescent="0.2">
      <c r="K454" s="158"/>
      <c r="L454" s="12"/>
    </row>
    <row r="455" spans="11:12" ht="32.25" customHeight="1" x14ac:dyDescent="0.2">
      <c r="K455" s="158"/>
      <c r="L455" s="12"/>
    </row>
    <row r="456" spans="11:12" ht="32.25" customHeight="1" x14ac:dyDescent="0.2">
      <c r="K456" s="158"/>
      <c r="L456" s="12"/>
    </row>
    <row r="457" spans="11:12" ht="32.25" customHeight="1" x14ac:dyDescent="0.2">
      <c r="K457" s="158"/>
      <c r="L457" s="12"/>
    </row>
    <row r="458" spans="11:12" ht="32.25" customHeight="1" x14ac:dyDescent="0.2">
      <c r="K458" s="158"/>
      <c r="L458" s="12"/>
    </row>
    <row r="459" spans="11:12" ht="32.25" customHeight="1" x14ac:dyDescent="0.2">
      <c r="K459" s="158"/>
      <c r="L459" s="12"/>
    </row>
    <row r="460" spans="11:12" ht="32.25" customHeight="1" x14ac:dyDescent="0.2">
      <c r="K460" s="158"/>
      <c r="L460" s="12"/>
    </row>
    <row r="461" spans="11:12" ht="32.25" customHeight="1" x14ac:dyDescent="0.2">
      <c r="K461" s="158"/>
      <c r="L461" s="12"/>
    </row>
    <row r="462" spans="11:12" ht="32.25" customHeight="1" x14ac:dyDescent="0.2">
      <c r="K462" s="158"/>
      <c r="L462" s="12"/>
    </row>
    <row r="463" spans="11:12" ht="32.25" customHeight="1" x14ac:dyDescent="0.2">
      <c r="K463" s="158"/>
      <c r="L463" s="12"/>
    </row>
    <row r="464" spans="11:12" ht="32.25" customHeight="1" x14ac:dyDescent="0.2">
      <c r="K464" s="158"/>
      <c r="L464" s="12"/>
    </row>
    <row r="465" spans="11:12" ht="32.25" customHeight="1" x14ac:dyDescent="0.2">
      <c r="K465" s="158"/>
      <c r="L465" s="12"/>
    </row>
    <row r="466" spans="11:12" ht="32.25" customHeight="1" x14ac:dyDescent="0.2">
      <c r="K466" s="158"/>
      <c r="L466" s="12"/>
    </row>
    <row r="467" spans="11:12" ht="32.25" customHeight="1" x14ac:dyDescent="0.2">
      <c r="K467" s="158"/>
      <c r="L467" s="12"/>
    </row>
    <row r="468" spans="11:12" ht="32.25" customHeight="1" x14ac:dyDescent="0.2">
      <c r="K468" s="158"/>
      <c r="L468" s="12"/>
    </row>
    <row r="469" spans="11:12" ht="32.25" customHeight="1" x14ac:dyDescent="0.2">
      <c r="K469" s="158"/>
      <c r="L469" s="12"/>
    </row>
    <row r="470" spans="11:12" ht="32.25" customHeight="1" x14ac:dyDescent="0.2">
      <c r="K470" s="158"/>
      <c r="L470" s="12"/>
    </row>
    <row r="471" spans="11:12" ht="32.25" customHeight="1" x14ac:dyDescent="0.2">
      <c r="K471" s="158"/>
      <c r="L471" s="12"/>
    </row>
    <row r="472" spans="11:12" ht="32.25" customHeight="1" x14ac:dyDescent="0.2">
      <c r="K472" s="158"/>
      <c r="L472" s="12"/>
    </row>
    <row r="473" spans="11:12" ht="32.25" customHeight="1" x14ac:dyDescent="0.2">
      <c r="K473" s="158"/>
      <c r="L473" s="12"/>
    </row>
    <row r="474" spans="11:12" ht="32.25" customHeight="1" x14ac:dyDescent="0.2">
      <c r="K474" s="158"/>
      <c r="L474" s="12"/>
    </row>
    <row r="475" spans="11:12" ht="32.25" customHeight="1" x14ac:dyDescent="0.2">
      <c r="K475" s="158"/>
      <c r="L475" s="12"/>
    </row>
    <row r="476" spans="11:12" ht="32.25" customHeight="1" x14ac:dyDescent="0.2">
      <c r="K476" s="158"/>
      <c r="L476" s="12"/>
    </row>
    <row r="477" spans="11:12" ht="32.25" customHeight="1" x14ac:dyDescent="0.2">
      <c r="K477" s="158"/>
      <c r="L477" s="12"/>
    </row>
    <row r="478" spans="11:12" ht="32.25" customHeight="1" x14ac:dyDescent="0.2">
      <c r="K478" s="158"/>
      <c r="L478" s="12"/>
    </row>
    <row r="479" spans="11:12" ht="32.25" customHeight="1" x14ac:dyDescent="0.2">
      <c r="K479" s="158"/>
      <c r="L479" s="12"/>
    </row>
    <row r="480" spans="11:12" ht="32.25" customHeight="1" x14ac:dyDescent="0.2">
      <c r="K480" s="158"/>
      <c r="L480" s="12"/>
    </row>
    <row r="481" spans="11:12" ht="32.25" customHeight="1" x14ac:dyDescent="0.2">
      <c r="K481" s="158"/>
      <c r="L481" s="12"/>
    </row>
    <row r="482" spans="11:12" ht="32.25" customHeight="1" x14ac:dyDescent="0.2">
      <c r="K482" s="158"/>
      <c r="L482" s="12"/>
    </row>
    <row r="483" spans="11:12" ht="32.25" customHeight="1" x14ac:dyDescent="0.2">
      <c r="K483" s="158"/>
      <c r="L483" s="12"/>
    </row>
    <row r="484" spans="11:12" ht="32.25" customHeight="1" x14ac:dyDescent="0.2">
      <c r="K484" s="158"/>
      <c r="L484" s="12"/>
    </row>
    <row r="485" spans="11:12" ht="32.25" customHeight="1" x14ac:dyDescent="0.2">
      <c r="K485" s="158"/>
      <c r="L485" s="12"/>
    </row>
    <row r="486" spans="11:12" ht="32.25" customHeight="1" x14ac:dyDescent="0.2">
      <c r="K486" s="158"/>
      <c r="L486" s="12"/>
    </row>
    <row r="487" spans="11:12" ht="32.25" customHeight="1" x14ac:dyDescent="0.2">
      <c r="K487" s="158"/>
      <c r="L487" s="12"/>
    </row>
    <row r="488" spans="11:12" ht="32.25" customHeight="1" x14ac:dyDescent="0.2">
      <c r="K488" s="158"/>
      <c r="L488" s="12"/>
    </row>
    <row r="489" spans="11:12" ht="32.25" customHeight="1" x14ac:dyDescent="0.2">
      <c r="K489" s="158"/>
      <c r="L489" s="12"/>
    </row>
    <row r="490" spans="11:12" ht="32.25" customHeight="1" x14ac:dyDescent="0.2">
      <c r="K490" s="158"/>
      <c r="L490" s="12"/>
    </row>
    <row r="491" spans="11:12" ht="32.25" customHeight="1" x14ac:dyDescent="0.2">
      <c r="K491" s="158"/>
      <c r="L491" s="12"/>
    </row>
    <row r="492" spans="11:12" ht="32.25" customHeight="1" x14ac:dyDescent="0.2">
      <c r="K492" s="158"/>
      <c r="L492" s="12"/>
    </row>
    <row r="493" spans="11:12" ht="32.25" customHeight="1" x14ac:dyDescent="0.2">
      <c r="K493" s="158"/>
      <c r="L493" s="12"/>
    </row>
    <row r="494" spans="11:12" ht="32.25" customHeight="1" x14ac:dyDescent="0.2">
      <c r="K494" s="158"/>
      <c r="L494" s="12"/>
    </row>
    <row r="495" spans="11:12" ht="32.25" customHeight="1" x14ac:dyDescent="0.2">
      <c r="K495" s="158"/>
      <c r="L495" s="12"/>
    </row>
    <row r="496" spans="11:12" ht="32.25" customHeight="1" x14ac:dyDescent="0.2">
      <c r="K496" s="158"/>
      <c r="L496" s="12"/>
    </row>
    <row r="497" spans="11:12" ht="32.25" customHeight="1" x14ac:dyDescent="0.2">
      <c r="K497" s="158"/>
      <c r="L497" s="12"/>
    </row>
    <row r="498" spans="11:12" ht="32.25" customHeight="1" x14ac:dyDescent="0.2">
      <c r="K498" s="158"/>
      <c r="L498" s="12"/>
    </row>
    <row r="499" spans="11:12" ht="32.25" customHeight="1" x14ac:dyDescent="0.2">
      <c r="K499" s="158"/>
      <c r="L499" s="12"/>
    </row>
    <row r="500" spans="11:12" ht="32.25" customHeight="1" x14ac:dyDescent="0.2">
      <c r="K500" s="158"/>
      <c r="L500" s="12"/>
    </row>
    <row r="501" spans="11:12" ht="32.25" customHeight="1" x14ac:dyDescent="0.2">
      <c r="K501" s="158"/>
      <c r="L501" s="12"/>
    </row>
    <row r="502" spans="11:12" ht="32.25" customHeight="1" x14ac:dyDescent="0.2">
      <c r="K502" s="158"/>
      <c r="L502" s="12"/>
    </row>
    <row r="503" spans="11:12" ht="32.25" customHeight="1" x14ac:dyDescent="0.2">
      <c r="K503" s="158"/>
      <c r="L503" s="12"/>
    </row>
    <row r="504" spans="11:12" ht="32.25" customHeight="1" x14ac:dyDescent="0.2">
      <c r="K504" s="158"/>
      <c r="L504" s="12"/>
    </row>
    <row r="505" spans="11:12" ht="32.25" customHeight="1" x14ac:dyDescent="0.2">
      <c r="K505" s="158"/>
      <c r="L505" s="12"/>
    </row>
    <row r="506" spans="11:12" ht="32.25" customHeight="1" x14ac:dyDescent="0.2">
      <c r="K506" s="158"/>
      <c r="L506" s="12"/>
    </row>
    <row r="507" spans="11:12" ht="32.25" customHeight="1" x14ac:dyDescent="0.2">
      <c r="K507" s="158"/>
      <c r="L507" s="12"/>
    </row>
    <row r="508" spans="11:12" ht="32.25" customHeight="1" x14ac:dyDescent="0.2">
      <c r="K508" s="158"/>
      <c r="L508" s="12"/>
    </row>
    <row r="509" spans="11:12" ht="32.25" customHeight="1" x14ac:dyDescent="0.2">
      <c r="K509" s="158"/>
      <c r="L509" s="12"/>
    </row>
    <row r="510" spans="11:12" ht="32.25" customHeight="1" x14ac:dyDescent="0.2">
      <c r="K510" s="158"/>
      <c r="L510" s="12"/>
    </row>
    <row r="511" spans="11:12" ht="32.25" customHeight="1" x14ac:dyDescent="0.2">
      <c r="K511" s="158"/>
      <c r="L511" s="12"/>
    </row>
    <row r="512" spans="11:12" ht="32.25" customHeight="1" x14ac:dyDescent="0.2">
      <c r="K512" s="158"/>
      <c r="L512" s="12"/>
    </row>
    <row r="513" spans="11:12" ht="32.25" customHeight="1" x14ac:dyDescent="0.2">
      <c r="K513" s="158"/>
      <c r="L513" s="12"/>
    </row>
    <row r="514" spans="11:12" ht="32.25" customHeight="1" x14ac:dyDescent="0.2">
      <c r="K514" s="158"/>
      <c r="L514" s="12"/>
    </row>
    <row r="515" spans="11:12" ht="32.25" customHeight="1" x14ac:dyDescent="0.2">
      <c r="K515" s="158"/>
      <c r="L515" s="12"/>
    </row>
    <row r="516" spans="11:12" ht="32.25" customHeight="1" x14ac:dyDescent="0.2">
      <c r="K516" s="158"/>
      <c r="L516" s="12"/>
    </row>
    <row r="517" spans="11:12" ht="32.25" customHeight="1" x14ac:dyDescent="0.2">
      <c r="K517" s="158"/>
      <c r="L517" s="12"/>
    </row>
    <row r="518" spans="11:12" ht="32.25" customHeight="1" x14ac:dyDescent="0.2">
      <c r="K518" s="158"/>
      <c r="L518" s="12"/>
    </row>
    <row r="519" spans="11:12" ht="32.25" customHeight="1" x14ac:dyDescent="0.2">
      <c r="K519" s="158"/>
      <c r="L519" s="12"/>
    </row>
    <row r="520" spans="11:12" ht="32.25" customHeight="1" x14ac:dyDescent="0.2">
      <c r="K520" s="158"/>
      <c r="L520" s="12"/>
    </row>
    <row r="521" spans="11:12" ht="32.25" customHeight="1" x14ac:dyDescent="0.2">
      <c r="K521" s="158"/>
      <c r="L521" s="12"/>
    </row>
    <row r="522" spans="11:12" ht="32.25" customHeight="1" x14ac:dyDescent="0.2">
      <c r="K522" s="158"/>
      <c r="L522" s="12"/>
    </row>
    <row r="523" spans="11:12" ht="32.25" customHeight="1" x14ac:dyDescent="0.2">
      <c r="K523" s="158"/>
      <c r="L523" s="12"/>
    </row>
    <row r="524" spans="11:12" ht="32.25" customHeight="1" x14ac:dyDescent="0.2">
      <c r="K524" s="158"/>
      <c r="L524" s="12"/>
    </row>
    <row r="525" spans="11:12" ht="32.25" customHeight="1" x14ac:dyDescent="0.2">
      <c r="K525" s="158"/>
      <c r="L525" s="12"/>
    </row>
    <row r="526" spans="11:12" ht="32.25" customHeight="1" x14ac:dyDescent="0.2">
      <c r="K526" s="158"/>
      <c r="L526" s="12"/>
    </row>
    <row r="527" spans="11:12" ht="32.25" customHeight="1" x14ac:dyDescent="0.2">
      <c r="K527" s="158"/>
      <c r="L527" s="12"/>
    </row>
    <row r="528" spans="11:12" ht="32.25" customHeight="1" x14ac:dyDescent="0.2">
      <c r="K528" s="158"/>
      <c r="L528" s="12"/>
    </row>
    <row r="529" spans="11:12" ht="32.25" customHeight="1" x14ac:dyDescent="0.2">
      <c r="K529" s="158"/>
      <c r="L529" s="12"/>
    </row>
    <row r="530" spans="11:12" ht="32.25" customHeight="1" x14ac:dyDescent="0.2">
      <c r="K530" s="158"/>
      <c r="L530" s="12"/>
    </row>
    <row r="531" spans="11:12" ht="32.25" customHeight="1" x14ac:dyDescent="0.2">
      <c r="K531" s="158"/>
      <c r="L531" s="12"/>
    </row>
    <row r="532" spans="11:12" ht="32.25" customHeight="1" x14ac:dyDescent="0.2">
      <c r="K532" s="158"/>
      <c r="L532" s="12"/>
    </row>
    <row r="533" spans="11:12" ht="32.25" customHeight="1" x14ac:dyDescent="0.2">
      <c r="K533" s="158"/>
      <c r="L533" s="12"/>
    </row>
    <row r="534" spans="11:12" ht="32.25" customHeight="1" x14ac:dyDescent="0.2">
      <c r="K534" s="158"/>
      <c r="L534" s="12"/>
    </row>
    <row r="535" spans="11:12" ht="32.25" customHeight="1" x14ac:dyDescent="0.2">
      <c r="K535" s="158"/>
      <c r="L535" s="12"/>
    </row>
    <row r="536" spans="11:12" ht="32.25" customHeight="1" x14ac:dyDescent="0.2">
      <c r="K536" s="158"/>
      <c r="L536" s="12"/>
    </row>
    <row r="537" spans="11:12" ht="32.25" customHeight="1" x14ac:dyDescent="0.2">
      <c r="K537" s="158"/>
      <c r="L537" s="12"/>
    </row>
    <row r="538" spans="11:12" ht="32.25" customHeight="1" x14ac:dyDescent="0.2">
      <c r="K538" s="158"/>
      <c r="L538" s="12"/>
    </row>
    <row r="539" spans="11:12" ht="32.25" customHeight="1" x14ac:dyDescent="0.2">
      <c r="K539" s="158"/>
      <c r="L539" s="12"/>
    </row>
    <row r="540" spans="11:12" ht="32.25" customHeight="1" x14ac:dyDescent="0.2">
      <c r="K540" s="158"/>
      <c r="L540" s="12"/>
    </row>
    <row r="541" spans="11:12" ht="32.25" customHeight="1" x14ac:dyDescent="0.2">
      <c r="K541" s="158"/>
      <c r="L541" s="12"/>
    </row>
    <row r="542" spans="11:12" ht="32.25" customHeight="1" x14ac:dyDescent="0.2">
      <c r="K542" s="158"/>
      <c r="L542" s="12"/>
    </row>
    <row r="543" spans="11:12" ht="32.25" customHeight="1" x14ac:dyDescent="0.2">
      <c r="K543" s="158"/>
      <c r="L543" s="12"/>
    </row>
    <row r="544" spans="11:12" ht="32.25" customHeight="1" x14ac:dyDescent="0.2">
      <c r="K544" s="158"/>
      <c r="L544" s="12"/>
    </row>
    <row r="545" spans="11:12" ht="32.25" customHeight="1" x14ac:dyDescent="0.2">
      <c r="K545" s="158"/>
      <c r="L545" s="12"/>
    </row>
    <row r="546" spans="11:12" ht="32.25" customHeight="1" x14ac:dyDescent="0.2">
      <c r="K546" s="158"/>
      <c r="L546" s="12"/>
    </row>
    <row r="547" spans="11:12" ht="32.25" customHeight="1" x14ac:dyDescent="0.2">
      <c r="K547" s="158"/>
      <c r="L547" s="12"/>
    </row>
    <row r="548" spans="11:12" ht="32.25" customHeight="1" x14ac:dyDescent="0.2">
      <c r="K548" s="158"/>
      <c r="L548" s="12"/>
    </row>
    <row r="549" spans="11:12" ht="32.25" customHeight="1" x14ac:dyDescent="0.2">
      <c r="K549" s="158"/>
      <c r="L549" s="12"/>
    </row>
    <row r="550" spans="11:12" ht="32.25" customHeight="1" x14ac:dyDescent="0.2">
      <c r="K550" s="158"/>
      <c r="L550" s="12"/>
    </row>
    <row r="551" spans="11:12" ht="32.25" customHeight="1" x14ac:dyDescent="0.2">
      <c r="K551" s="158"/>
      <c r="L551" s="12"/>
    </row>
    <row r="552" spans="11:12" ht="32.25" customHeight="1" x14ac:dyDescent="0.2">
      <c r="K552" s="158"/>
      <c r="L552" s="12"/>
    </row>
    <row r="553" spans="11:12" ht="32.25" customHeight="1" x14ac:dyDescent="0.2">
      <c r="K553" s="158"/>
      <c r="L553" s="12"/>
    </row>
    <row r="554" spans="11:12" ht="32.25" customHeight="1" x14ac:dyDescent="0.2">
      <c r="K554" s="158"/>
      <c r="L554" s="12"/>
    </row>
    <row r="555" spans="11:12" ht="32.25" customHeight="1" x14ac:dyDescent="0.2">
      <c r="K555" s="158"/>
      <c r="L555" s="12"/>
    </row>
    <row r="556" spans="11:12" ht="32.25" customHeight="1" x14ac:dyDescent="0.2">
      <c r="K556" s="158"/>
      <c r="L556" s="12"/>
    </row>
    <row r="557" spans="11:12" ht="32.25" customHeight="1" x14ac:dyDescent="0.2">
      <c r="K557" s="158"/>
      <c r="L557" s="12"/>
    </row>
    <row r="558" spans="11:12" ht="32.25" customHeight="1" x14ac:dyDescent="0.2">
      <c r="K558" s="158"/>
      <c r="L558" s="12"/>
    </row>
    <row r="559" spans="11:12" ht="32.25" customHeight="1" x14ac:dyDescent="0.2">
      <c r="K559" s="158"/>
      <c r="L559" s="12"/>
    </row>
    <row r="560" spans="11:12" ht="32.25" customHeight="1" x14ac:dyDescent="0.2">
      <c r="K560" s="158"/>
      <c r="L560" s="12"/>
    </row>
    <row r="561" spans="2:12" ht="32.25" customHeight="1" x14ac:dyDescent="0.2">
      <c r="K561" s="158"/>
      <c r="L561" s="12"/>
    </row>
    <row r="562" spans="2:12" ht="32.25" customHeight="1" x14ac:dyDescent="0.2">
      <c r="K562" s="158"/>
      <c r="L562" s="12"/>
    </row>
    <row r="563" spans="2:12" ht="32.25" customHeight="1" x14ac:dyDescent="0.2">
      <c r="K563" s="158"/>
      <c r="L563" s="12"/>
    </row>
    <row r="564" spans="2:12" ht="32.25" customHeight="1" x14ac:dyDescent="0.2">
      <c r="K564" s="158"/>
      <c r="L564" s="12"/>
    </row>
    <row r="565" spans="2:12" ht="32.25" customHeight="1" x14ac:dyDescent="0.2">
      <c r="K565" s="158"/>
      <c r="L565" s="12"/>
    </row>
    <row r="566" spans="2:12" ht="32.25" customHeight="1" x14ac:dyDescent="0.2">
      <c r="K566" s="158"/>
      <c r="L566" s="12"/>
    </row>
    <row r="567" spans="2:12" ht="32.25" customHeight="1" x14ac:dyDescent="0.2">
      <c r="K567" s="158"/>
      <c r="L567" s="12"/>
    </row>
    <row r="568" spans="2:12" ht="32.25" customHeight="1" x14ac:dyDescent="0.2">
      <c r="K568" s="158"/>
      <c r="L568" s="12"/>
    </row>
    <row r="569" spans="2:12" ht="32.25" customHeight="1" x14ac:dyDescent="0.2">
      <c r="K569" s="158"/>
      <c r="L569" s="12"/>
    </row>
    <row r="570" spans="2:12" ht="32.25" customHeight="1" x14ac:dyDescent="0.2">
      <c r="K570" s="158"/>
      <c r="L570" s="12"/>
    </row>
    <row r="571" spans="2:12" ht="32.25" customHeight="1" x14ac:dyDescent="0.2">
      <c r="K571" s="158"/>
      <c r="L571" s="12"/>
    </row>
    <row r="572" spans="2:12" ht="32.25" customHeight="1" x14ac:dyDescent="0.2">
      <c r="K572" s="158"/>
      <c r="L572" s="12"/>
    </row>
    <row r="573" spans="2:12" ht="32.25" customHeight="1" x14ac:dyDescent="0.2">
      <c r="K573" s="158"/>
      <c r="L573" s="12"/>
    </row>
    <row r="574" spans="2:12" ht="32.25" customHeight="1" x14ac:dyDescent="0.2">
      <c r="K574" s="158"/>
      <c r="L574" s="12"/>
    </row>
    <row r="575" spans="2:12" ht="32.25" customHeight="1" x14ac:dyDescent="0.2">
      <c r="K575" s="158"/>
      <c r="L575" s="12"/>
    </row>
    <row r="576" spans="2:12" ht="32.25" customHeight="1" x14ac:dyDescent="0.2">
      <c r="K576" s="158"/>
      <c r="L576" s="12"/>
    </row>
    <row r="577" spans="2:12" ht="32.25" customHeight="1" x14ac:dyDescent="0.2">
      <c r="K577" s="158"/>
      <c r="L577" s="12"/>
    </row>
    <row r="578" spans="2:12" ht="32.25" customHeight="1" x14ac:dyDescent="0.2">
      <c r="K578" s="158"/>
      <c r="L578" s="12"/>
    </row>
    <row r="579" spans="2:12" ht="32.25" customHeight="1" x14ac:dyDescent="0.2">
      <c r="B579" s="77"/>
      <c r="K579" s="158"/>
      <c r="L579" s="12"/>
    </row>
    <row r="580" spans="2:12" ht="32.25" customHeight="1" x14ac:dyDescent="0.2">
      <c r="B580" s="77"/>
      <c r="K580" s="158"/>
      <c r="L580" s="12"/>
    </row>
    <row r="581" spans="2:12" ht="32.25" customHeight="1" x14ac:dyDescent="0.2">
      <c r="K581" s="158"/>
      <c r="L581" s="12"/>
    </row>
    <row r="582" spans="2:12" ht="32.25" customHeight="1" x14ac:dyDescent="0.2">
      <c r="K582" s="158"/>
      <c r="L582" s="12"/>
    </row>
    <row r="583" spans="2:12" ht="32.25" customHeight="1" x14ac:dyDescent="0.2">
      <c r="K583" s="158"/>
      <c r="L583" s="12"/>
    </row>
    <row r="584" spans="2:12" ht="32.25" customHeight="1" x14ac:dyDescent="0.2">
      <c r="K584" s="158"/>
      <c r="L584" s="12"/>
    </row>
    <row r="585" spans="2:12" ht="32.25" customHeight="1" x14ac:dyDescent="0.2">
      <c r="K585" s="158"/>
      <c r="L585" s="12"/>
    </row>
    <row r="586" spans="2:12" ht="32.25" customHeight="1" x14ac:dyDescent="0.2">
      <c r="K586" s="158"/>
      <c r="L586" s="12"/>
    </row>
    <row r="587" spans="2:12" ht="32.25" customHeight="1" x14ac:dyDescent="0.2">
      <c r="K587" s="158"/>
      <c r="L587" s="12"/>
    </row>
    <row r="588" spans="2:12" ht="32.25" customHeight="1" x14ac:dyDescent="0.2">
      <c r="K588" s="158"/>
      <c r="L588" s="12"/>
    </row>
    <row r="589" spans="2:12" ht="32.25" customHeight="1" x14ac:dyDescent="0.2">
      <c r="K589" s="158"/>
      <c r="L589" s="12"/>
    </row>
    <row r="590" spans="2:12" ht="32.25" customHeight="1" x14ac:dyDescent="0.2">
      <c r="K590" s="158"/>
      <c r="L590" s="12"/>
    </row>
    <row r="591" spans="2:12" ht="32.25" customHeight="1" x14ac:dyDescent="0.2">
      <c r="K591" s="158"/>
      <c r="L591" s="12"/>
    </row>
    <row r="592" spans="2:12" ht="32.25" customHeight="1" x14ac:dyDescent="0.2">
      <c r="K592" s="158"/>
      <c r="L592" s="12"/>
    </row>
    <row r="593" spans="11:12" ht="32.25" customHeight="1" x14ac:dyDescent="0.2">
      <c r="K593" s="158"/>
      <c r="L593" s="12"/>
    </row>
    <row r="594" spans="11:12" ht="32.25" customHeight="1" x14ac:dyDescent="0.2">
      <c r="K594" s="158"/>
      <c r="L594" s="12"/>
    </row>
    <row r="595" spans="11:12" ht="32.25" customHeight="1" x14ac:dyDescent="0.2">
      <c r="K595" s="158"/>
      <c r="L595" s="12"/>
    </row>
    <row r="596" spans="11:12" ht="32.25" customHeight="1" x14ac:dyDescent="0.2">
      <c r="K596" s="158"/>
      <c r="L596" s="12"/>
    </row>
    <row r="597" spans="11:12" ht="32.25" customHeight="1" x14ac:dyDescent="0.2">
      <c r="K597" s="158"/>
      <c r="L597" s="12"/>
    </row>
    <row r="598" spans="11:12" ht="32.25" customHeight="1" x14ac:dyDescent="0.2">
      <c r="K598" s="158"/>
      <c r="L598" s="12"/>
    </row>
    <row r="599" spans="11:12" ht="32.25" customHeight="1" x14ac:dyDescent="0.2">
      <c r="K599" s="158"/>
      <c r="L599" s="12"/>
    </row>
    <row r="600" spans="11:12" ht="32.25" customHeight="1" x14ac:dyDescent="0.2">
      <c r="K600" s="158"/>
      <c r="L600" s="12"/>
    </row>
    <row r="601" spans="11:12" ht="32.25" customHeight="1" x14ac:dyDescent="0.2">
      <c r="K601" s="158"/>
      <c r="L601" s="12"/>
    </row>
    <row r="602" spans="11:12" ht="32.25" customHeight="1" x14ac:dyDescent="0.2">
      <c r="K602" s="158"/>
      <c r="L602" s="12"/>
    </row>
    <row r="603" spans="11:12" ht="32.25" customHeight="1" x14ac:dyDescent="0.2">
      <c r="K603" s="158"/>
      <c r="L603" s="12"/>
    </row>
    <row r="604" spans="11:12" ht="32.25" customHeight="1" x14ac:dyDescent="0.2">
      <c r="K604" s="158"/>
      <c r="L604" s="12"/>
    </row>
    <row r="605" spans="11:12" ht="32.25" customHeight="1" x14ac:dyDescent="0.2">
      <c r="K605" s="158"/>
      <c r="L605" s="12"/>
    </row>
    <row r="606" spans="11:12" ht="32.25" customHeight="1" x14ac:dyDescent="0.2">
      <c r="K606" s="158"/>
      <c r="L606" s="12"/>
    </row>
    <row r="607" spans="11:12" ht="32.25" customHeight="1" x14ac:dyDescent="0.2">
      <c r="K607" s="158"/>
      <c r="L607" s="12"/>
    </row>
    <row r="608" spans="11:12" ht="32.25" customHeight="1" x14ac:dyDescent="0.2">
      <c r="K608" s="158"/>
      <c r="L608" s="12"/>
    </row>
    <row r="609" spans="4:12" ht="32.25" customHeight="1" x14ac:dyDescent="0.2">
      <c r="K609" s="158"/>
      <c r="L609" s="12"/>
    </row>
    <row r="610" spans="4:12" ht="32.25" customHeight="1" x14ac:dyDescent="0.2">
      <c r="K610" s="158"/>
      <c r="L610" s="12"/>
    </row>
    <row r="611" spans="4:12" ht="32.25" customHeight="1" x14ac:dyDescent="0.2">
      <c r="K611" s="158"/>
      <c r="L611" s="12"/>
    </row>
    <row r="612" spans="4:12" ht="32.25" customHeight="1" x14ac:dyDescent="0.2">
      <c r="K612" s="158"/>
      <c r="L612" s="12"/>
    </row>
    <row r="613" spans="4:12" ht="32.25" customHeight="1" x14ac:dyDescent="0.2">
      <c r="D613" s="127"/>
      <c r="K613" s="158"/>
      <c r="L613" s="12"/>
    </row>
    <row r="614" spans="4:12" ht="32.25" customHeight="1" x14ac:dyDescent="0.2">
      <c r="D614" s="127"/>
      <c r="K614" s="158"/>
      <c r="L614" s="12"/>
    </row>
    <row r="615" spans="4:12" ht="32.25" customHeight="1" x14ac:dyDescent="0.2">
      <c r="D615" s="127"/>
      <c r="K615" s="158"/>
      <c r="L615" s="12"/>
    </row>
    <row r="616" spans="4:12" ht="32.25" customHeight="1" x14ac:dyDescent="0.2">
      <c r="D616" s="127"/>
      <c r="K616" s="158"/>
      <c r="L616" s="12"/>
    </row>
    <row r="617" spans="4:12" ht="32.25" customHeight="1" x14ac:dyDescent="0.2">
      <c r="D617" s="127"/>
      <c r="K617" s="158"/>
      <c r="L617" s="12"/>
    </row>
    <row r="618" spans="4:12" ht="32.25" customHeight="1" x14ac:dyDescent="0.2">
      <c r="D618" s="127"/>
      <c r="K618" s="158"/>
      <c r="L618" s="12"/>
    </row>
    <row r="619" spans="4:12" ht="32.25" customHeight="1" x14ac:dyDescent="0.2">
      <c r="D619" s="127"/>
      <c r="K619" s="158"/>
      <c r="L619" s="12"/>
    </row>
    <row r="620" spans="4:12" ht="32.25" customHeight="1" x14ac:dyDescent="0.2">
      <c r="D620" s="127"/>
      <c r="K620" s="158"/>
      <c r="L620" s="12"/>
    </row>
    <row r="621" spans="4:12" ht="32.25" customHeight="1" x14ac:dyDescent="0.2">
      <c r="D621" s="127"/>
      <c r="K621" s="158"/>
      <c r="L621" s="12"/>
    </row>
    <row r="622" spans="4:12" ht="32.25" customHeight="1" x14ac:dyDescent="0.2">
      <c r="D622" s="127"/>
      <c r="K622" s="158"/>
      <c r="L622" s="12"/>
    </row>
    <row r="623" spans="4:12" ht="32.25" customHeight="1" x14ac:dyDescent="0.2">
      <c r="D623" s="127"/>
      <c r="K623" s="158"/>
      <c r="L623" s="12"/>
    </row>
    <row r="624" spans="4:12" ht="32.25" customHeight="1" x14ac:dyDescent="0.2">
      <c r="K624" s="158"/>
      <c r="L624" s="12"/>
    </row>
    <row r="625" spans="11:12" ht="32.25" customHeight="1" x14ac:dyDescent="0.2">
      <c r="K625" s="158"/>
      <c r="L625" s="12"/>
    </row>
    <row r="626" spans="11:12" ht="32.25" customHeight="1" x14ac:dyDescent="0.2">
      <c r="K626" s="158"/>
      <c r="L626" s="12"/>
    </row>
    <row r="627" spans="11:12" ht="32.25" customHeight="1" x14ac:dyDescent="0.2">
      <c r="K627" s="158"/>
      <c r="L627" s="12"/>
    </row>
    <row r="628" spans="11:12" ht="32.25" customHeight="1" x14ac:dyDescent="0.2">
      <c r="K628" s="158"/>
      <c r="L628" s="12"/>
    </row>
    <row r="629" spans="11:12" ht="32.25" customHeight="1" x14ac:dyDescent="0.2">
      <c r="K629" s="158"/>
      <c r="L629" s="12"/>
    </row>
    <row r="630" spans="11:12" ht="32.25" customHeight="1" x14ac:dyDescent="0.2">
      <c r="K630" s="158"/>
      <c r="L630" s="12"/>
    </row>
    <row r="631" spans="11:12" ht="32.25" customHeight="1" x14ac:dyDescent="0.2">
      <c r="K631" s="158"/>
      <c r="L631" s="12"/>
    </row>
    <row r="632" spans="11:12" ht="32.25" customHeight="1" x14ac:dyDescent="0.2">
      <c r="K632" s="158"/>
      <c r="L632" s="12"/>
    </row>
    <row r="633" spans="11:12" ht="32.25" customHeight="1" x14ac:dyDescent="0.2">
      <c r="K633" s="158"/>
      <c r="L633" s="12"/>
    </row>
    <row r="634" spans="11:12" ht="32.25" customHeight="1" x14ac:dyDescent="0.2">
      <c r="K634" s="158"/>
      <c r="L634" s="12"/>
    </row>
    <row r="635" spans="11:12" ht="32.25" customHeight="1" x14ac:dyDescent="0.2">
      <c r="K635" s="158"/>
      <c r="L635" s="12"/>
    </row>
    <row r="636" spans="11:12" ht="32.25" customHeight="1" x14ac:dyDescent="0.2">
      <c r="K636" s="158"/>
      <c r="L636" s="12"/>
    </row>
    <row r="637" spans="11:12" ht="32.25" customHeight="1" x14ac:dyDescent="0.2">
      <c r="K637" s="158"/>
      <c r="L637" s="12"/>
    </row>
    <row r="638" spans="11:12" ht="32.25" customHeight="1" x14ac:dyDescent="0.2">
      <c r="K638" s="158"/>
      <c r="L638" s="12"/>
    </row>
    <row r="639" spans="11:12" ht="32.25" customHeight="1" x14ac:dyDescent="0.2">
      <c r="K639" s="158"/>
      <c r="L639" s="12"/>
    </row>
    <row r="640" spans="11:12" ht="32.25" customHeight="1" x14ac:dyDescent="0.2">
      <c r="K640" s="158"/>
      <c r="L640" s="12"/>
    </row>
    <row r="641" spans="2:12" ht="32.25" customHeight="1" x14ac:dyDescent="0.2">
      <c r="K641" s="158"/>
      <c r="L641" s="12"/>
    </row>
    <row r="642" spans="2:12" ht="32.25" customHeight="1" x14ac:dyDescent="0.2">
      <c r="K642" s="158"/>
      <c r="L642" s="12"/>
    </row>
    <row r="643" spans="2:12" ht="32.25" customHeight="1" x14ac:dyDescent="0.2">
      <c r="K643" s="158"/>
      <c r="L643" s="12"/>
    </row>
    <row r="644" spans="2:12" ht="32.25" customHeight="1" x14ac:dyDescent="0.2">
      <c r="C644" s="12"/>
      <c r="K644" s="158"/>
      <c r="L644" s="12"/>
    </row>
    <row r="645" spans="2:12" ht="32.25" customHeight="1" x14ac:dyDescent="0.2">
      <c r="K645" s="158"/>
      <c r="L645" s="12"/>
    </row>
    <row r="646" spans="2:12" ht="32.25" customHeight="1" x14ac:dyDescent="0.2">
      <c r="K646" s="158"/>
      <c r="L646" s="12"/>
    </row>
    <row r="647" spans="2:12" ht="32.25" customHeight="1" x14ac:dyDescent="0.2">
      <c r="K647" s="158"/>
      <c r="L647" s="12"/>
    </row>
    <row r="648" spans="2:12" ht="32.25" customHeight="1" x14ac:dyDescent="0.2">
      <c r="K648" s="158"/>
      <c r="L648" s="12"/>
    </row>
    <row r="649" spans="2:12" ht="32.25" customHeight="1" x14ac:dyDescent="0.2">
      <c r="K649" s="158"/>
      <c r="L649" s="12"/>
    </row>
    <row r="650" spans="2:12" ht="32.25" customHeight="1" x14ac:dyDescent="0.2">
      <c r="K650" s="158"/>
      <c r="L650" s="12"/>
    </row>
    <row r="651" spans="2:12" ht="32.25" customHeight="1" x14ac:dyDescent="0.2">
      <c r="K651" s="158"/>
      <c r="L651" s="12"/>
    </row>
    <row r="652" spans="2:12" ht="32.25" customHeight="1" x14ac:dyDescent="0.2">
      <c r="K652" s="158"/>
      <c r="L652" s="12"/>
    </row>
    <row r="653" spans="2:12" ht="32.25" customHeight="1" x14ac:dyDescent="0.2">
      <c r="K653" s="158"/>
      <c r="L653" s="12"/>
    </row>
    <row r="654" spans="2:12" ht="32.25" customHeight="1" x14ac:dyDescent="0.2">
      <c r="K654" s="158"/>
      <c r="L654" s="12"/>
    </row>
    <row r="655" spans="2:12" ht="32.25" customHeight="1" x14ac:dyDescent="0.2">
      <c r="K655" s="158"/>
      <c r="L655" s="12"/>
    </row>
    <row r="656" spans="2:12" ht="32.25" customHeight="1" x14ac:dyDescent="0.2">
      <c r="K656" s="158"/>
      <c r="L656" s="12"/>
    </row>
    <row r="657" spans="11:12" ht="32.25" customHeight="1" x14ac:dyDescent="0.2">
      <c r="K657" s="158"/>
      <c r="L657" s="12"/>
    </row>
    <row r="658" spans="11:12" ht="32.25" customHeight="1" x14ac:dyDescent="0.2">
      <c r="K658" s="158"/>
      <c r="L658" s="12"/>
    </row>
    <row r="659" spans="11:12" ht="32.25" customHeight="1" x14ac:dyDescent="0.2">
      <c r="K659" s="158"/>
      <c r="L659" s="12"/>
    </row>
    <row r="660" spans="11:12" ht="32.25" customHeight="1" x14ac:dyDescent="0.2">
      <c r="K660" s="158"/>
      <c r="L660" s="12"/>
    </row>
    <row r="661" spans="11:12" ht="32.25" customHeight="1" x14ac:dyDescent="0.2">
      <c r="K661" s="158"/>
      <c r="L661" s="12"/>
    </row>
    <row r="662" spans="11:12" ht="32.25" customHeight="1" x14ac:dyDescent="0.2">
      <c r="K662" s="158"/>
      <c r="L662" s="12"/>
    </row>
    <row r="663" spans="11:12" ht="32.25" customHeight="1" x14ac:dyDescent="0.2">
      <c r="K663" s="158"/>
      <c r="L663" s="12"/>
    </row>
    <row r="664" spans="11:12" ht="32.25" customHeight="1" x14ac:dyDescent="0.2">
      <c r="K664" s="158"/>
      <c r="L664" s="12"/>
    </row>
    <row r="665" spans="11:12" ht="32.25" customHeight="1" x14ac:dyDescent="0.2">
      <c r="K665" s="158"/>
      <c r="L665" s="12"/>
    </row>
    <row r="666" spans="11:12" ht="32.25" customHeight="1" x14ac:dyDescent="0.2">
      <c r="K666" s="158"/>
      <c r="L666" s="12"/>
    </row>
    <row r="667" spans="11:12" ht="32.25" customHeight="1" x14ac:dyDescent="0.2">
      <c r="K667" s="158"/>
      <c r="L667" s="12"/>
    </row>
    <row r="668" spans="11:12" ht="32.25" customHeight="1" x14ac:dyDescent="0.2">
      <c r="K668" s="158"/>
      <c r="L668" s="12"/>
    </row>
    <row r="669" spans="11:12" ht="32.25" customHeight="1" x14ac:dyDescent="0.2">
      <c r="K669" s="158"/>
      <c r="L669" s="12"/>
    </row>
    <row r="670" spans="11:12" ht="32.25" customHeight="1" x14ac:dyDescent="0.2">
      <c r="K670" s="158"/>
      <c r="L670" s="12"/>
    </row>
    <row r="671" spans="11:12" ht="32.25" customHeight="1" x14ac:dyDescent="0.2">
      <c r="K671" s="158"/>
      <c r="L671" s="12"/>
    </row>
    <row r="672" spans="11:12" ht="32.25" customHeight="1" x14ac:dyDescent="0.2">
      <c r="K672" s="158"/>
      <c r="L672" s="12"/>
    </row>
    <row r="673" spans="11:12" ht="32.25" customHeight="1" x14ac:dyDescent="0.2">
      <c r="K673" s="158"/>
      <c r="L673" s="12"/>
    </row>
    <row r="674" spans="11:12" ht="32.25" customHeight="1" x14ac:dyDescent="0.2">
      <c r="K674" s="158"/>
      <c r="L674" s="12"/>
    </row>
    <row r="675" spans="11:12" ht="32.25" customHeight="1" x14ac:dyDescent="0.2">
      <c r="K675" s="158"/>
      <c r="L675" s="12"/>
    </row>
    <row r="676" spans="11:12" ht="32.25" customHeight="1" x14ac:dyDescent="0.2">
      <c r="K676" s="158"/>
      <c r="L676" s="12"/>
    </row>
    <row r="677" spans="11:12" ht="32.25" customHeight="1" x14ac:dyDescent="0.2">
      <c r="K677" s="158"/>
      <c r="L677" s="12"/>
    </row>
    <row r="678" spans="11:12" ht="32.25" customHeight="1" x14ac:dyDescent="0.2">
      <c r="K678" s="158"/>
      <c r="L678" s="12"/>
    </row>
    <row r="679" spans="11:12" ht="32.25" customHeight="1" x14ac:dyDescent="0.2">
      <c r="K679" s="158"/>
      <c r="L679" s="12"/>
    </row>
    <row r="680" spans="11:12" ht="32.25" customHeight="1" x14ac:dyDescent="0.2">
      <c r="K680" s="158"/>
      <c r="L680" s="12"/>
    </row>
    <row r="681" spans="11:12" ht="32.25" customHeight="1" x14ac:dyDescent="0.2">
      <c r="K681" s="158"/>
      <c r="L681" s="12"/>
    </row>
    <row r="682" spans="11:12" ht="32.25" customHeight="1" x14ac:dyDescent="0.2">
      <c r="K682" s="158"/>
      <c r="L682" s="12"/>
    </row>
    <row r="683" spans="11:12" ht="32.25" customHeight="1" x14ac:dyDescent="0.2">
      <c r="K683" s="158"/>
      <c r="L683" s="12"/>
    </row>
    <row r="684" spans="11:12" ht="32.25" customHeight="1" x14ac:dyDescent="0.2">
      <c r="K684" s="158"/>
      <c r="L684" s="12"/>
    </row>
    <row r="685" spans="11:12" ht="32.25" customHeight="1" x14ac:dyDescent="0.2">
      <c r="K685" s="158"/>
      <c r="L685" s="12"/>
    </row>
    <row r="686" spans="11:12" ht="32.25" customHeight="1" x14ac:dyDescent="0.2">
      <c r="K686" s="158"/>
      <c r="L686" s="12"/>
    </row>
    <row r="687" spans="11:12" ht="32.25" customHeight="1" x14ac:dyDescent="0.2">
      <c r="K687" s="158"/>
      <c r="L687" s="12"/>
    </row>
    <row r="688" spans="11:12" ht="32.25" customHeight="1" x14ac:dyDescent="0.2">
      <c r="K688" s="158"/>
      <c r="L688" s="12"/>
    </row>
    <row r="689" spans="11:12" ht="32.25" customHeight="1" x14ac:dyDescent="0.2">
      <c r="K689" s="158"/>
      <c r="L689" s="12"/>
    </row>
    <row r="690" spans="11:12" ht="32.25" customHeight="1" x14ac:dyDescent="0.2">
      <c r="K690" s="158"/>
      <c r="L690" s="12"/>
    </row>
    <row r="691" spans="11:12" ht="32.25" customHeight="1" x14ac:dyDescent="0.2">
      <c r="K691" s="158"/>
      <c r="L691" s="12"/>
    </row>
    <row r="692" spans="11:12" ht="32.25" customHeight="1" x14ac:dyDescent="0.2">
      <c r="K692" s="158"/>
      <c r="L692" s="12"/>
    </row>
    <row r="693" spans="11:12" ht="32.25" customHeight="1" x14ac:dyDescent="0.2">
      <c r="K693" s="158"/>
      <c r="L693" s="12"/>
    </row>
    <row r="694" spans="11:12" ht="32.25" customHeight="1" x14ac:dyDescent="0.2">
      <c r="K694" s="158"/>
      <c r="L694" s="12"/>
    </row>
    <row r="695" spans="11:12" ht="32.25" customHeight="1" x14ac:dyDescent="0.2">
      <c r="K695" s="158"/>
      <c r="L695" s="12"/>
    </row>
    <row r="696" spans="11:12" ht="32.25" customHeight="1" x14ac:dyDescent="0.2">
      <c r="K696" s="158"/>
      <c r="L696" s="12"/>
    </row>
    <row r="697" spans="11:12" ht="32.25" customHeight="1" x14ac:dyDescent="0.2">
      <c r="K697" s="158"/>
      <c r="L697" s="12"/>
    </row>
    <row r="698" spans="11:12" ht="32.25" customHeight="1" x14ac:dyDescent="0.2">
      <c r="K698" s="158"/>
      <c r="L698" s="12"/>
    </row>
    <row r="699" spans="11:12" ht="32.25" customHeight="1" x14ac:dyDescent="0.2">
      <c r="K699" s="158"/>
      <c r="L699" s="12"/>
    </row>
    <row r="700" spans="11:12" ht="32.25" customHeight="1" x14ac:dyDescent="0.2">
      <c r="K700" s="158"/>
      <c r="L700" s="12"/>
    </row>
    <row r="701" spans="11:12" ht="32.25" customHeight="1" x14ac:dyDescent="0.2">
      <c r="K701" s="158"/>
      <c r="L701" s="12"/>
    </row>
    <row r="702" spans="11:12" ht="32.25" customHeight="1" x14ac:dyDescent="0.2">
      <c r="K702" s="158"/>
      <c r="L702" s="12"/>
    </row>
    <row r="703" spans="11:12" ht="32.25" customHeight="1" x14ac:dyDescent="0.2">
      <c r="K703" s="158"/>
      <c r="L703" s="12"/>
    </row>
    <row r="704" spans="11:12" ht="32.25" customHeight="1" x14ac:dyDescent="0.2">
      <c r="K704" s="158"/>
      <c r="L704" s="12"/>
    </row>
    <row r="705" spans="2:12" ht="32.25" customHeight="1" x14ac:dyDescent="0.2">
      <c r="K705" s="158"/>
      <c r="L705" s="12"/>
    </row>
    <row r="706" spans="2:12" ht="32.25" customHeight="1" x14ac:dyDescent="0.2">
      <c r="K706" s="158"/>
      <c r="L706" s="12"/>
    </row>
    <row r="707" spans="2:12" ht="32.25" customHeight="1" x14ac:dyDescent="0.2">
      <c r="K707" s="158"/>
      <c r="L707" s="12"/>
    </row>
    <row r="708" spans="2:12" ht="32.25" customHeight="1" x14ac:dyDescent="0.2">
      <c r="K708" s="158"/>
      <c r="L708" s="12"/>
    </row>
    <row r="709" spans="2:12" ht="32.25" customHeight="1" x14ac:dyDescent="0.2">
      <c r="K709" s="158"/>
      <c r="L709" s="12"/>
    </row>
    <row r="710" spans="2:12" ht="32.25" customHeight="1" x14ac:dyDescent="0.2">
      <c r="K710" s="158"/>
      <c r="L710" s="12"/>
    </row>
    <row r="711" spans="2:12" ht="32.25" customHeight="1" x14ac:dyDescent="0.2">
      <c r="K711" s="158"/>
      <c r="L711" s="12"/>
    </row>
    <row r="712" spans="2:12" ht="32.25" customHeight="1" x14ac:dyDescent="0.2">
      <c r="K712" s="158"/>
      <c r="L712" s="12"/>
    </row>
    <row r="713" spans="2:12" ht="32.25" customHeight="1" x14ac:dyDescent="0.2">
      <c r="K713" s="158"/>
      <c r="L713" s="12"/>
    </row>
    <row r="714" spans="2:12" ht="32.25" customHeight="1" x14ac:dyDescent="0.2">
      <c r="K714" s="158"/>
      <c r="L714" s="12"/>
    </row>
    <row r="715" spans="2:12" ht="32.25" customHeight="1" x14ac:dyDescent="0.2">
      <c r="K715" s="158"/>
      <c r="L715" s="12"/>
    </row>
    <row r="716" spans="2:12" ht="32.25" customHeight="1" x14ac:dyDescent="0.2">
      <c r="K716" s="158"/>
      <c r="L716" s="12"/>
    </row>
    <row r="717" spans="2:12" ht="32.25" customHeight="1" x14ac:dyDescent="0.2">
      <c r="K717" s="158"/>
      <c r="L717" s="12"/>
    </row>
    <row r="718" spans="2:12" ht="32.25" customHeight="1" x14ac:dyDescent="0.2">
      <c r="K718" s="158"/>
      <c r="L718" s="12"/>
    </row>
    <row r="719" spans="2:12" ht="32.25" customHeight="1" x14ac:dyDescent="0.2">
      <c r="K719" s="158"/>
      <c r="L719" s="12"/>
    </row>
    <row r="720" spans="2:12" ht="32.25" customHeight="1" x14ac:dyDescent="0.2">
      <c r="K720" s="158"/>
      <c r="L720" s="12"/>
    </row>
    <row r="721" spans="11:12" ht="32.25" customHeight="1" x14ac:dyDescent="0.2">
      <c r="K721" s="158"/>
      <c r="L721" s="12"/>
    </row>
    <row r="722" spans="11:12" ht="32.25" customHeight="1" x14ac:dyDescent="0.2">
      <c r="K722" s="158"/>
      <c r="L722" s="12"/>
    </row>
    <row r="723" spans="11:12" ht="32.25" customHeight="1" x14ac:dyDescent="0.2">
      <c r="K723" s="158"/>
      <c r="L723" s="12"/>
    </row>
    <row r="724" spans="11:12" ht="32.25" customHeight="1" x14ac:dyDescent="0.2">
      <c r="K724" s="158"/>
      <c r="L724" s="12"/>
    </row>
    <row r="725" spans="11:12" ht="32.25" customHeight="1" x14ac:dyDescent="0.2">
      <c r="K725" s="158"/>
      <c r="L725" s="12"/>
    </row>
    <row r="726" spans="11:12" ht="32.25" customHeight="1" x14ac:dyDescent="0.2">
      <c r="K726" s="158"/>
      <c r="L726" s="12"/>
    </row>
    <row r="727" spans="11:12" ht="32.25" customHeight="1" x14ac:dyDescent="0.2">
      <c r="K727" s="158"/>
      <c r="L727" s="12"/>
    </row>
    <row r="728" spans="11:12" ht="32.25" customHeight="1" x14ac:dyDescent="0.2">
      <c r="K728" s="158"/>
      <c r="L728" s="12"/>
    </row>
    <row r="729" spans="11:12" ht="32.25" customHeight="1" x14ac:dyDescent="0.2">
      <c r="K729" s="158"/>
      <c r="L729" s="12"/>
    </row>
    <row r="730" spans="11:12" ht="32.25" customHeight="1" x14ac:dyDescent="0.2">
      <c r="K730" s="158"/>
      <c r="L730" s="12"/>
    </row>
    <row r="731" spans="11:12" ht="32.25" customHeight="1" x14ac:dyDescent="0.2">
      <c r="K731" s="158"/>
      <c r="L731" s="12"/>
    </row>
    <row r="732" spans="11:12" ht="32.25" customHeight="1" x14ac:dyDescent="0.2">
      <c r="K732" s="158"/>
      <c r="L732" s="12"/>
    </row>
    <row r="733" spans="11:12" ht="32.25" customHeight="1" x14ac:dyDescent="0.2">
      <c r="K733" s="158"/>
      <c r="L733" s="12"/>
    </row>
    <row r="734" spans="11:12" ht="32.25" customHeight="1" x14ac:dyDescent="0.2">
      <c r="K734" s="158"/>
      <c r="L734" s="12"/>
    </row>
    <row r="735" spans="11:12" ht="32.25" customHeight="1" x14ac:dyDescent="0.2">
      <c r="K735" s="158"/>
      <c r="L735" s="12"/>
    </row>
    <row r="736" spans="11:12" ht="32.25" customHeight="1" x14ac:dyDescent="0.2">
      <c r="K736" s="158"/>
      <c r="L736" s="12"/>
    </row>
    <row r="737" spans="11:12" ht="32.25" customHeight="1" x14ac:dyDescent="0.2">
      <c r="K737" s="158"/>
      <c r="L737" s="12"/>
    </row>
    <row r="738" spans="11:12" ht="32.25" customHeight="1" x14ac:dyDescent="0.2">
      <c r="K738" s="158"/>
      <c r="L738" s="12"/>
    </row>
    <row r="739" spans="11:12" ht="32.25" customHeight="1" x14ac:dyDescent="0.2">
      <c r="K739" s="158"/>
      <c r="L739" s="12"/>
    </row>
    <row r="740" spans="11:12" ht="32.25" customHeight="1" x14ac:dyDescent="0.2">
      <c r="K740" s="158"/>
      <c r="L740" s="12"/>
    </row>
    <row r="741" spans="11:12" ht="32.25" customHeight="1" x14ac:dyDescent="0.2">
      <c r="K741" s="158"/>
      <c r="L741" s="12"/>
    </row>
    <row r="742" spans="11:12" ht="32.25" customHeight="1" x14ac:dyDescent="0.2">
      <c r="K742" s="158"/>
      <c r="L742" s="12"/>
    </row>
    <row r="743" spans="11:12" ht="32.25" customHeight="1" x14ac:dyDescent="0.2">
      <c r="K743" s="158"/>
      <c r="L743" s="12"/>
    </row>
    <row r="744" spans="11:12" ht="32.25" customHeight="1" x14ac:dyDescent="0.2">
      <c r="K744" s="158"/>
      <c r="L744" s="12"/>
    </row>
    <row r="745" spans="11:12" ht="32.25" customHeight="1" x14ac:dyDescent="0.2">
      <c r="K745" s="158"/>
      <c r="L745" s="12"/>
    </row>
    <row r="746" spans="11:12" ht="32.25" customHeight="1" x14ac:dyDescent="0.2">
      <c r="K746" s="158"/>
      <c r="L746" s="12"/>
    </row>
    <row r="747" spans="11:12" ht="32.25" customHeight="1" x14ac:dyDescent="0.2">
      <c r="K747" s="158"/>
      <c r="L747" s="12"/>
    </row>
    <row r="748" spans="11:12" ht="32.25" customHeight="1" x14ac:dyDescent="0.2">
      <c r="K748" s="158"/>
      <c r="L748" s="12"/>
    </row>
    <row r="749" spans="11:12" ht="32.25" customHeight="1" x14ac:dyDescent="0.2">
      <c r="K749" s="158"/>
      <c r="L749" s="12"/>
    </row>
    <row r="750" spans="11:12" ht="32.25" customHeight="1" x14ac:dyDescent="0.2">
      <c r="K750" s="158"/>
      <c r="L750" s="12"/>
    </row>
    <row r="751" spans="11:12" ht="32.25" customHeight="1" x14ac:dyDescent="0.2">
      <c r="K751" s="158"/>
      <c r="L751" s="12"/>
    </row>
    <row r="752" spans="11:12" ht="32.25" customHeight="1" x14ac:dyDescent="0.2">
      <c r="K752" s="158"/>
      <c r="L752" s="12"/>
    </row>
    <row r="753" spans="3:12" ht="32.25" customHeight="1" x14ac:dyDescent="0.2">
      <c r="K753" s="158"/>
      <c r="L753" s="12"/>
    </row>
    <row r="754" spans="3:12" ht="32.25" customHeight="1" x14ac:dyDescent="0.2">
      <c r="K754" s="158"/>
      <c r="L754" s="12"/>
    </row>
    <row r="755" spans="3:12" ht="32.25" customHeight="1" x14ac:dyDescent="0.2">
      <c r="K755" s="158"/>
      <c r="L755" s="12"/>
    </row>
    <row r="756" spans="3:12" ht="32.25" customHeight="1" x14ac:dyDescent="0.2">
      <c r="C756" s="12"/>
      <c r="K756" s="158"/>
      <c r="L756" s="12"/>
    </row>
    <row r="757" spans="3:12" ht="32.25" customHeight="1" x14ac:dyDescent="0.2">
      <c r="C757" s="12"/>
      <c r="K757" s="158"/>
      <c r="L757" s="12"/>
    </row>
    <row r="758" spans="3:12" ht="32.25" customHeight="1" x14ac:dyDescent="0.2">
      <c r="K758" s="158"/>
      <c r="L758" s="12"/>
    </row>
    <row r="759" spans="3:12" ht="32.25" customHeight="1" x14ac:dyDescent="0.2">
      <c r="K759" s="158"/>
      <c r="L759" s="12"/>
    </row>
    <row r="760" spans="3:12" ht="32.25" customHeight="1" x14ac:dyDescent="0.2">
      <c r="K760" s="158"/>
      <c r="L760" s="12"/>
    </row>
    <row r="761" spans="3:12" ht="32.25" customHeight="1" x14ac:dyDescent="0.2">
      <c r="K761" s="158"/>
      <c r="L761" s="12"/>
    </row>
    <row r="762" spans="3:12" ht="32.25" customHeight="1" x14ac:dyDescent="0.2">
      <c r="K762" s="158"/>
      <c r="L762" s="12"/>
    </row>
    <row r="763" spans="3:12" ht="32.25" customHeight="1" x14ac:dyDescent="0.2">
      <c r="K763" s="158"/>
      <c r="L763" s="12"/>
    </row>
    <row r="764" spans="3:12" ht="32.25" customHeight="1" x14ac:dyDescent="0.2">
      <c r="K764" s="158"/>
      <c r="L764" s="12"/>
    </row>
    <row r="765" spans="3:12" ht="32.25" customHeight="1" x14ac:dyDescent="0.2">
      <c r="K765" s="158"/>
      <c r="L765" s="12"/>
    </row>
    <row r="766" spans="3:12" ht="32.25" customHeight="1" x14ac:dyDescent="0.2">
      <c r="K766" s="158"/>
      <c r="L766" s="12"/>
    </row>
    <row r="767" spans="3:12" ht="32.25" customHeight="1" x14ac:dyDescent="0.2">
      <c r="K767" s="158"/>
      <c r="L767" s="12"/>
    </row>
    <row r="768" spans="3:12" ht="32.25" customHeight="1" x14ac:dyDescent="0.2">
      <c r="K768" s="158"/>
      <c r="L768" s="12"/>
    </row>
    <row r="769" spans="11:12" ht="32.25" customHeight="1" x14ac:dyDescent="0.2">
      <c r="K769" s="158"/>
      <c r="L769" s="12"/>
    </row>
    <row r="770" spans="11:12" ht="32.25" customHeight="1" x14ac:dyDescent="0.2">
      <c r="K770" s="158"/>
      <c r="L770" s="12"/>
    </row>
    <row r="771" spans="11:12" ht="32.25" customHeight="1" x14ac:dyDescent="0.2">
      <c r="K771" s="158"/>
      <c r="L771" s="12"/>
    </row>
    <row r="772" spans="11:12" ht="32.25" customHeight="1" x14ac:dyDescent="0.2">
      <c r="K772" s="158"/>
      <c r="L772" s="12"/>
    </row>
    <row r="773" spans="11:12" ht="32.25" customHeight="1" x14ac:dyDescent="0.2">
      <c r="K773" s="158"/>
      <c r="L773" s="12"/>
    </row>
    <row r="774" spans="11:12" ht="32.25" customHeight="1" x14ac:dyDescent="0.2">
      <c r="K774" s="158"/>
      <c r="L774" s="12"/>
    </row>
    <row r="775" spans="11:12" ht="32.25" customHeight="1" x14ac:dyDescent="0.2">
      <c r="K775" s="158"/>
      <c r="L775" s="12"/>
    </row>
    <row r="776" spans="11:12" ht="32.25" customHeight="1" x14ac:dyDescent="0.2">
      <c r="K776" s="158"/>
      <c r="L776" s="12"/>
    </row>
    <row r="777" spans="11:12" ht="32.25" customHeight="1" x14ac:dyDescent="0.2">
      <c r="K777" s="158"/>
      <c r="L777" s="12"/>
    </row>
    <row r="778" spans="11:12" ht="32.25" customHeight="1" x14ac:dyDescent="0.2">
      <c r="K778" s="158"/>
      <c r="L778" s="12"/>
    </row>
    <row r="779" spans="11:12" ht="32.25" customHeight="1" x14ac:dyDescent="0.2">
      <c r="K779" s="158"/>
      <c r="L779" s="12"/>
    </row>
    <row r="780" spans="11:12" ht="32.25" customHeight="1" x14ac:dyDescent="0.2">
      <c r="K780" s="158"/>
      <c r="L780" s="12"/>
    </row>
    <row r="781" spans="11:12" ht="32.25" customHeight="1" x14ac:dyDescent="0.2">
      <c r="K781" s="158"/>
      <c r="L781" s="12"/>
    </row>
    <row r="782" spans="11:12" ht="32.25" customHeight="1" x14ac:dyDescent="0.2">
      <c r="K782" s="158"/>
      <c r="L782" s="12"/>
    </row>
    <row r="783" spans="11:12" ht="32.25" customHeight="1" x14ac:dyDescent="0.2">
      <c r="K783" s="158"/>
      <c r="L783" s="12"/>
    </row>
    <row r="784" spans="11:12" ht="32.25" customHeight="1" x14ac:dyDescent="0.2">
      <c r="K784" s="158"/>
      <c r="L784" s="12"/>
    </row>
    <row r="785" spans="11:12" ht="32.25" customHeight="1" x14ac:dyDescent="0.2">
      <c r="K785" s="158"/>
      <c r="L785" s="12"/>
    </row>
    <row r="786" spans="11:12" ht="32.25" customHeight="1" x14ac:dyDescent="0.2">
      <c r="K786" s="158"/>
      <c r="L786" s="12"/>
    </row>
    <row r="787" spans="11:12" ht="32.25" customHeight="1" x14ac:dyDescent="0.2">
      <c r="K787" s="158"/>
      <c r="L787" s="12"/>
    </row>
    <row r="788" spans="11:12" ht="32.25" customHeight="1" x14ac:dyDescent="0.2">
      <c r="K788" s="158"/>
      <c r="L788" s="12"/>
    </row>
    <row r="789" spans="11:12" ht="32.25" customHeight="1" x14ac:dyDescent="0.2">
      <c r="K789" s="158"/>
      <c r="L789" s="12"/>
    </row>
    <row r="790" spans="11:12" ht="32.25" customHeight="1" x14ac:dyDescent="0.2">
      <c r="K790" s="158"/>
      <c r="L790" s="12"/>
    </row>
    <row r="791" spans="11:12" ht="32.25" customHeight="1" x14ac:dyDescent="0.2">
      <c r="K791" s="158"/>
      <c r="L791" s="12"/>
    </row>
    <row r="792" spans="11:12" ht="32.25" customHeight="1" x14ac:dyDescent="0.2">
      <c r="K792" s="158"/>
      <c r="L792" s="12"/>
    </row>
    <row r="793" spans="11:12" ht="32.25" customHeight="1" x14ac:dyDescent="0.2">
      <c r="K793" s="158"/>
      <c r="L793" s="12"/>
    </row>
    <row r="794" spans="11:12" ht="32.25" customHeight="1" x14ac:dyDescent="0.2">
      <c r="K794" s="158"/>
      <c r="L794" s="12"/>
    </row>
    <row r="795" spans="11:12" ht="32.25" customHeight="1" x14ac:dyDescent="0.2">
      <c r="K795" s="158"/>
      <c r="L795" s="12"/>
    </row>
    <row r="796" spans="11:12" ht="32.25" customHeight="1" x14ac:dyDescent="0.2">
      <c r="K796" s="158"/>
      <c r="L796" s="12"/>
    </row>
    <row r="797" spans="11:12" ht="32.25" customHeight="1" x14ac:dyDescent="0.2">
      <c r="K797" s="158"/>
      <c r="L797" s="12"/>
    </row>
    <row r="798" spans="11:12" ht="32.25" customHeight="1" x14ac:dyDescent="0.2">
      <c r="K798" s="158"/>
      <c r="L798" s="12"/>
    </row>
    <row r="799" spans="11:12" ht="32.25" customHeight="1" x14ac:dyDescent="0.2">
      <c r="K799" s="158"/>
      <c r="L799" s="12"/>
    </row>
    <row r="800" spans="11:12" ht="32.25" customHeight="1" x14ac:dyDescent="0.2">
      <c r="K800" s="158"/>
      <c r="L800" s="12"/>
    </row>
    <row r="801" spans="2:12" ht="32.25" customHeight="1" x14ac:dyDescent="0.2">
      <c r="K801" s="158"/>
      <c r="L801" s="12"/>
    </row>
    <row r="802" spans="2:12" ht="32.25" customHeight="1" x14ac:dyDescent="0.2">
      <c r="K802" s="158"/>
      <c r="L802" s="12"/>
    </row>
    <row r="803" spans="2:12" ht="32.25" customHeight="1" x14ac:dyDescent="0.2">
      <c r="K803" s="158"/>
      <c r="L803" s="12"/>
    </row>
    <row r="804" spans="2:12" ht="32.25" customHeight="1" x14ac:dyDescent="0.2">
      <c r="K804" s="158"/>
      <c r="L804" s="12"/>
    </row>
    <row r="805" spans="2:12" ht="32.25" customHeight="1" x14ac:dyDescent="0.2">
      <c r="K805" s="158"/>
      <c r="L805" s="12"/>
    </row>
    <row r="806" spans="2:12" ht="32.25" customHeight="1" x14ac:dyDescent="0.2">
      <c r="K806" s="158"/>
      <c r="L806" s="12"/>
    </row>
    <row r="807" spans="2:12" ht="32.25" customHeight="1" x14ac:dyDescent="0.2">
      <c r="K807" s="158"/>
      <c r="L807" s="12"/>
    </row>
    <row r="808" spans="2:12" ht="32.25" customHeight="1" x14ac:dyDescent="0.2">
      <c r="K808" s="158"/>
      <c r="L808" s="12"/>
    </row>
    <row r="809" spans="2:12" ht="32.25" customHeight="1" x14ac:dyDescent="0.2">
      <c r="K809" s="158"/>
      <c r="L809" s="12"/>
    </row>
    <row r="810" spans="2:12" ht="32.25" customHeight="1" x14ac:dyDescent="0.2">
      <c r="K810" s="158"/>
      <c r="L810" s="12"/>
    </row>
    <row r="811" spans="2:12" ht="32.25" customHeight="1" x14ac:dyDescent="0.2">
      <c r="K811" s="158"/>
      <c r="L811" s="12"/>
    </row>
    <row r="812" spans="2:12" ht="32.25" customHeight="1" x14ac:dyDescent="0.2">
      <c r="K812" s="158"/>
      <c r="L812" s="12"/>
    </row>
    <row r="813" spans="2:12" ht="32.25" customHeight="1" x14ac:dyDescent="0.2">
      <c r="K813" s="158"/>
      <c r="L813" s="12"/>
    </row>
    <row r="814" spans="2:12" ht="32.25" customHeight="1" x14ac:dyDescent="0.2">
      <c r="K814" s="158"/>
      <c r="L814" s="12"/>
    </row>
    <row r="815" spans="2:12" ht="32.25" customHeight="1" x14ac:dyDescent="0.2">
      <c r="K815" s="158"/>
      <c r="L815" s="12"/>
    </row>
    <row r="816" spans="2:12" ht="32.25" customHeight="1" x14ac:dyDescent="0.2">
      <c r="K816" s="158"/>
      <c r="L816" s="12"/>
    </row>
    <row r="817" spans="11:12" ht="32.25" customHeight="1" x14ac:dyDescent="0.2">
      <c r="K817" s="158"/>
      <c r="L817" s="12"/>
    </row>
    <row r="818" spans="11:12" ht="32.25" customHeight="1" x14ac:dyDescent="0.2">
      <c r="K818" s="158"/>
      <c r="L818" s="12"/>
    </row>
    <row r="819" spans="11:12" ht="32.25" customHeight="1" x14ac:dyDescent="0.2">
      <c r="K819" s="158"/>
      <c r="L819" s="12"/>
    </row>
    <row r="820" spans="11:12" ht="32.25" customHeight="1" x14ac:dyDescent="0.2">
      <c r="K820" s="158"/>
      <c r="L820" s="12"/>
    </row>
    <row r="821" spans="11:12" ht="32.25" customHeight="1" x14ac:dyDescent="0.2">
      <c r="K821" s="158"/>
      <c r="L821" s="12"/>
    </row>
    <row r="822" spans="11:12" ht="32.25" customHeight="1" x14ac:dyDescent="0.2">
      <c r="K822" s="158"/>
      <c r="L822" s="12"/>
    </row>
    <row r="823" spans="11:12" ht="32.25" customHeight="1" x14ac:dyDescent="0.2">
      <c r="K823" s="158"/>
      <c r="L823" s="12"/>
    </row>
    <row r="824" spans="11:12" ht="32.25" customHeight="1" x14ac:dyDescent="0.2">
      <c r="K824" s="158"/>
      <c r="L824" s="12"/>
    </row>
    <row r="825" spans="11:12" ht="32.25" customHeight="1" x14ac:dyDescent="0.2">
      <c r="K825" s="158"/>
      <c r="L825" s="12"/>
    </row>
    <row r="826" spans="11:12" ht="32.25" customHeight="1" x14ac:dyDescent="0.2">
      <c r="K826" s="158"/>
      <c r="L826" s="12"/>
    </row>
    <row r="827" spans="11:12" ht="32.25" customHeight="1" x14ac:dyDescent="0.2">
      <c r="K827" s="158"/>
      <c r="L827" s="12"/>
    </row>
    <row r="828" spans="11:12" ht="32.25" customHeight="1" x14ac:dyDescent="0.2">
      <c r="K828" s="158"/>
      <c r="L828" s="12"/>
    </row>
    <row r="829" spans="11:12" ht="32.25" customHeight="1" x14ac:dyDescent="0.2">
      <c r="K829" s="158"/>
      <c r="L829" s="12"/>
    </row>
    <row r="830" spans="11:12" ht="32.25" customHeight="1" x14ac:dyDescent="0.2">
      <c r="K830" s="158"/>
      <c r="L830" s="12"/>
    </row>
    <row r="831" spans="11:12" ht="32.25" customHeight="1" x14ac:dyDescent="0.2">
      <c r="K831" s="158"/>
      <c r="L831" s="12"/>
    </row>
    <row r="832" spans="11:12" ht="32.25" customHeight="1" x14ac:dyDescent="0.2">
      <c r="K832" s="158"/>
      <c r="L832" s="12"/>
    </row>
    <row r="833" spans="11:12" ht="32.25" customHeight="1" x14ac:dyDescent="0.2">
      <c r="K833" s="158"/>
      <c r="L833" s="12"/>
    </row>
    <row r="834" spans="11:12" ht="32.25" customHeight="1" x14ac:dyDescent="0.2">
      <c r="K834" s="158"/>
      <c r="L834" s="12"/>
    </row>
    <row r="835" spans="11:12" ht="32.25" customHeight="1" x14ac:dyDescent="0.2">
      <c r="K835" s="158"/>
      <c r="L835" s="12"/>
    </row>
    <row r="836" spans="11:12" ht="32.25" customHeight="1" x14ac:dyDescent="0.2">
      <c r="K836" s="158"/>
      <c r="L836" s="12"/>
    </row>
    <row r="837" spans="11:12" ht="32.25" customHeight="1" x14ac:dyDescent="0.2">
      <c r="K837" s="158"/>
      <c r="L837" s="12"/>
    </row>
    <row r="838" spans="11:12" ht="32.25" customHeight="1" x14ac:dyDescent="0.2">
      <c r="K838" s="158"/>
      <c r="L838" s="12"/>
    </row>
    <row r="839" spans="11:12" ht="32.25" customHeight="1" x14ac:dyDescent="0.2">
      <c r="K839" s="158"/>
      <c r="L839" s="12"/>
    </row>
    <row r="840" spans="11:12" ht="32.25" customHeight="1" x14ac:dyDescent="0.2">
      <c r="K840" s="158"/>
      <c r="L840" s="12"/>
    </row>
    <row r="841" spans="11:12" ht="32.25" customHeight="1" x14ac:dyDescent="0.2">
      <c r="K841" s="158"/>
      <c r="L841" s="12"/>
    </row>
    <row r="842" spans="11:12" ht="32.25" customHeight="1" x14ac:dyDescent="0.2">
      <c r="K842" s="158"/>
      <c r="L842" s="12"/>
    </row>
    <row r="843" spans="11:12" ht="32.25" customHeight="1" x14ac:dyDescent="0.2">
      <c r="K843" s="158"/>
      <c r="L843" s="12"/>
    </row>
    <row r="844" spans="11:12" ht="32.25" customHeight="1" x14ac:dyDescent="0.2">
      <c r="K844" s="158"/>
      <c r="L844" s="12"/>
    </row>
    <row r="845" spans="11:12" ht="32.25" customHeight="1" x14ac:dyDescent="0.2">
      <c r="K845" s="158"/>
      <c r="L845" s="12"/>
    </row>
    <row r="846" spans="11:12" ht="32.25" customHeight="1" x14ac:dyDescent="0.2">
      <c r="K846" s="158"/>
      <c r="L846" s="12"/>
    </row>
    <row r="847" spans="11:12" ht="32.25" customHeight="1" x14ac:dyDescent="0.2">
      <c r="K847" s="158"/>
      <c r="L847" s="12"/>
    </row>
    <row r="848" spans="11:12" ht="32.25" customHeight="1" x14ac:dyDescent="0.2">
      <c r="K848" s="158"/>
      <c r="L848" s="12"/>
    </row>
    <row r="849" spans="11:12" ht="32.25" customHeight="1" x14ac:dyDescent="0.2">
      <c r="K849" s="158"/>
      <c r="L849" s="12"/>
    </row>
    <row r="850" spans="11:12" ht="32.25" customHeight="1" x14ac:dyDescent="0.2">
      <c r="K850" s="158"/>
      <c r="L850" s="12"/>
    </row>
    <row r="851" spans="11:12" ht="32.25" customHeight="1" x14ac:dyDescent="0.2">
      <c r="K851" s="158"/>
      <c r="L851" s="12"/>
    </row>
    <row r="852" spans="11:12" ht="32.25" customHeight="1" x14ac:dyDescent="0.2">
      <c r="K852" s="158"/>
      <c r="L852" s="12"/>
    </row>
    <row r="853" spans="11:12" ht="32.25" customHeight="1" x14ac:dyDescent="0.2">
      <c r="K853" s="158"/>
      <c r="L853" s="12"/>
    </row>
    <row r="854" spans="11:12" ht="32.25" customHeight="1" x14ac:dyDescent="0.2">
      <c r="K854" s="158"/>
      <c r="L854" s="12"/>
    </row>
    <row r="855" spans="11:12" ht="32.25" customHeight="1" x14ac:dyDescent="0.2">
      <c r="K855" s="158"/>
      <c r="L855" s="12"/>
    </row>
    <row r="856" spans="11:12" ht="32.25" customHeight="1" x14ac:dyDescent="0.2">
      <c r="K856" s="158"/>
      <c r="L856" s="12"/>
    </row>
    <row r="857" spans="11:12" ht="32.25" customHeight="1" x14ac:dyDescent="0.2">
      <c r="K857" s="158"/>
      <c r="L857" s="12"/>
    </row>
    <row r="858" spans="11:12" ht="32.25" customHeight="1" x14ac:dyDescent="0.2">
      <c r="K858" s="158"/>
      <c r="L858" s="12"/>
    </row>
    <row r="859" spans="11:12" ht="32.25" customHeight="1" x14ac:dyDescent="0.2">
      <c r="K859" s="158"/>
      <c r="L859" s="12"/>
    </row>
    <row r="860" spans="11:12" ht="32.25" customHeight="1" x14ac:dyDescent="0.2">
      <c r="K860" s="158"/>
      <c r="L860" s="12"/>
    </row>
    <row r="861" spans="11:12" ht="32.25" customHeight="1" x14ac:dyDescent="0.2">
      <c r="K861" s="158"/>
      <c r="L861" s="12"/>
    </row>
    <row r="862" spans="11:12" ht="32.25" customHeight="1" x14ac:dyDescent="0.2">
      <c r="K862" s="158"/>
      <c r="L862" s="12"/>
    </row>
    <row r="863" spans="11:12" ht="32.25" customHeight="1" x14ac:dyDescent="0.2">
      <c r="K863" s="158"/>
      <c r="L863" s="12"/>
    </row>
    <row r="864" spans="11:12" ht="32.25" customHeight="1" x14ac:dyDescent="0.2">
      <c r="K864" s="158"/>
      <c r="L864" s="12"/>
    </row>
    <row r="865" spans="11:12" ht="32.25" customHeight="1" x14ac:dyDescent="0.2">
      <c r="K865" s="158"/>
      <c r="L865" s="12"/>
    </row>
    <row r="866" spans="11:12" ht="32.25" customHeight="1" x14ac:dyDescent="0.2">
      <c r="K866" s="158"/>
      <c r="L866" s="12"/>
    </row>
    <row r="867" spans="11:12" ht="32.25" customHeight="1" x14ac:dyDescent="0.2">
      <c r="K867" s="158"/>
      <c r="L867" s="12"/>
    </row>
    <row r="868" spans="11:12" ht="32.25" customHeight="1" x14ac:dyDescent="0.2">
      <c r="K868" s="158"/>
      <c r="L868" s="12"/>
    </row>
    <row r="869" spans="11:12" ht="32.25" customHeight="1" x14ac:dyDescent="0.2">
      <c r="K869" s="158"/>
      <c r="L869" s="12"/>
    </row>
    <row r="870" spans="11:12" ht="32.25" customHeight="1" x14ac:dyDescent="0.2">
      <c r="K870" s="158"/>
      <c r="L870" s="12"/>
    </row>
    <row r="871" spans="11:12" ht="32.25" customHeight="1" x14ac:dyDescent="0.2">
      <c r="K871" s="158"/>
      <c r="L871" s="12"/>
    </row>
    <row r="872" spans="11:12" ht="32.25" customHeight="1" x14ac:dyDescent="0.2">
      <c r="K872" s="158"/>
      <c r="L872" s="12"/>
    </row>
    <row r="873" spans="11:12" ht="32.25" customHeight="1" x14ac:dyDescent="0.2">
      <c r="K873" s="158"/>
      <c r="L873" s="12"/>
    </row>
    <row r="874" spans="11:12" ht="32.25" customHeight="1" x14ac:dyDescent="0.2">
      <c r="K874" s="158"/>
      <c r="L874" s="12"/>
    </row>
    <row r="875" spans="11:12" ht="32.25" customHeight="1" x14ac:dyDescent="0.2">
      <c r="K875" s="158"/>
      <c r="L875" s="12"/>
    </row>
    <row r="876" spans="11:12" ht="32.25" customHeight="1" x14ac:dyDescent="0.2">
      <c r="K876" s="158"/>
      <c r="L876" s="12"/>
    </row>
    <row r="877" spans="11:12" ht="32.25" customHeight="1" x14ac:dyDescent="0.2">
      <c r="K877" s="158"/>
      <c r="L877" s="12"/>
    </row>
    <row r="878" spans="11:12" ht="32.25" customHeight="1" x14ac:dyDescent="0.2">
      <c r="K878" s="158"/>
      <c r="L878" s="12"/>
    </row>
    <row r="879" spans="11:12" ht="32.25" customHeight="1" x14ac:dyDescent="0.2">
      <c r="K879" s="158"/>
      <c r="L879" s="12"/>
    </row>
    <row r="880" spans="11:12" ht="32.25" customHeight="1" x14ac:dyDescent="0.2">
      <c r="K880" s="158"/>
      <c r="L880" s="12"/>
    </row>
    <row r="881" spans="11:12" ht="32.25" customHeight="1" x14ac:dyDescent="0.2">
      <c r="K881" s="158"/>
      <c r="L881" s="12"/>
    </row>
    <row r="882" spans="11:12" ht="32.25" customHeight="1" x14ac:dyDescent="0.2">
      <c r="K882" s="158"/>
      <c r="L882" s="12"/>
    </row>
    <row r="883" spans="11:12" ht="32.25" customHeight="1" x14ac:dyDescent="0.2">
      <c r="K883" s="158"/>
      <c r="L883" s="12"/>
    </row>
    <row r="884" spans="11:12" ht="32.25" customHeight="1" x14ac:dyDescent="0.2">
      <c r="K884" s="158"/>
      <c r="L884" s="12"/>
    </row>
    <row r="885" spans="11:12" ht="32.25" customHeight="1" x14ac:dyDescent="0.2">
      <c r="K885" s="158"/>
      <c r="L885" s="12"/>
    </row>
    <row r="886" spans="11:12" ht="32.25" customHeight="1" x14ac:dyDescent="0.2">
      <c r="K886" s="158"/>
      <c r="L886" s="12"/>
    </row>
    <row r="887" spans="11:12" ht="32.25" customHeight="1" x14ac:dyDescent="0.2">
      <c r="K887" s="158"/>
      <c r="L887" s="12"/>
    </row>
    <row r="888" spans="11:12" ht="32.25" customHeight="1" x14ac:dyDescent="0.2">
      <c r="K888" s="158"/>
      <c r="L888" s="12"/>
    </row>
    <row r="889" spans="11:12" ht="32.25" customHeight="1" x14ac:dyDescent="0.2">
      <c r="K889" s="158"/>
      <c r="L889" s="12"/>
    </row>
    <row r="890" spans="11:12" ht="32.25" customHeight="1" x14ac:dyDescent="0.2">
      <c r="K890" s="158"/>
      <c r="L890" s="12"/>
    </row>
    <row r="891" spans="11:12" ht="32.25" customHeight="1" x14ac:dyDescent="0.2">
      <c r="K891" s="158"/>
      <c r="L891" s="12"/>
    </row>
    <row r="892" spans="11:12" ht="32.25" customHeight="1" x14ac:dyDescent="0.2">
      <c r="K892" s="158"/>
      <c r="L892" s="12"/>
    </row>
    <row r="893" spans="11:12" ht="32.25" customHeight="1" x14ac:dyDescent="0.2">
      <c r="K893" s="158"/>
      <c r="L893" s="12"/>
    </row>
    <row r="894" spans="11:12" ht="32.25" customHeight="1" x14ac:dyDescent="0.2">
      <c r="K894" s="158"/>
      <c r="L894" s="12"/>
    </row>
    <row r="895" spans="11:12" ht="32.25" customHeight="1" x14ac:dyDescent="0.2">
      <c r="K895" s="158"/>
      <c r="L895" s="12"/>
    </row>
    <row r="896" spans="11:12" ht="32.25" customHeight="1" x14ac:dyDescent="0.2">
      <c r="K896" s="158"/>
      <c r="L896" s="12"/>
    </row>
    <row r="897" spans="11:12" ht="32.25" customHeight="1" x14ac:dyDescent="0.2">
      <c r="K897" s="158"/>
      <c r="L897" s="12"/>
    </row>
    <row r="898" spans="11:12" ht="32.25" customHeight="1" x14ac:dyDescent="0.2">
      <c r="K898" s="158"/>
      <c r="L898" s="12"/>
    </row>
    <row r="899" spans="11:12" ht="32.25" customHeight="1" x14ac:dyDescent="0.2">
      <c r="K899" s="158"/>
      <c r="L899" s="12"/>
    </row>
    <row r="900" spans="11:12" ht="32.25" customHeight="1" x14ac:dyDescent="0.2">
      <c r="K900" s="158"/>
      <c r="L900" s="12"/>
    </row>
    <row r="901" spans="11:12" ht="32.25" customHeight="1" x14ac:dyDescent="0.2">
      <c r="K901" s="158"/>
      <c r="L901" s="12"/>
    </row>
    <row r="902" spans="11:12" ht="32.25" customHeight="1" x14ac:dyDescent="0.2">
      <c r="K902" s="158"/>
      <c r="L902" s="12"/>
    </row>
    <row r="903" spans="11:12" ht="32.25" customHeight="1" x14ac:dyDescent="0.2">
      <c r="K903" s="158"/>
      <c r="L903" s="12"/>
    </row>
    <row r="904" spans="11:12" ht="32.25" customHeight="1" x14ac:dyDescent="0.2">
      <c r="K904" s="158"/>
      <c r="L904" s="12"/>
    </row>
    <row r="905" spans="11:12" ht="32.25" customHeight="1" x14ac:dyDescent="0.2">
      <c r="K905" s="158"/>
      <c r="L905" s="12"/>
    </row>
    <row r="906" spans="11:12" ht="32.25" customHeight="1" x14ac:dyDescent="0.2">
      <c r="K906" s="158"/>
      <c r="L906" s="12"/>
    </row>
    <row r="907" spans="11:12" ht="32.25" customHeight="1" x14ac:dyDescent="0.2">
      <c r="K907" s="158"/>
      <c r="L907" s="12"/>
    </row>
    <row r="908" spans="11:12" ht="32.25" customHeight="1" x14ac:dyDescent="0.2">
      <c r="K908" s="158"/>
      <c r="L908" s="12"/>
    </row>
    <row r="909" spans="11:12" ht="32.25" customHeight="1" x14ac:dyDescent="0.2">
      <c r="K909" s="158"/>
      <c r="L909" s="12"/>
    </row>
    <row r="910" spans="11:12" ht="32.25" customHeight="1" x14ac:dyDescent="0.2">
      <c r="K910" s="158"/>
      <c r="L910" s="12"/>
    </row>
    <row r="911" spans="11:12" ht="32.25" customHeight="1" x14ac:dyDescent="0.2">
      <c r="K911" s="158"/>
      <c r="L911" s="12"/>
    </row>
    <row r="912" spans="11:12" ht="32.25" customHeight="1" x14ac:dyDescent="0.2">
      <c r="K912" s="158"/>
      <c r="L912" s="12"/>
    </row>
    <row r="913" spans="11:12" ht="32.25" customHeight="1" x14ac:dyDescent="0.2">
      <c r="K913" s="158"/>
      <c r="L913" s="12"/>
    </row>
    <row r="914" spans="11:12" ht="32.25" customHeight="1" x14ac:dyDescent="0.2">
      <c r="K914" s="158"/>
      <c r="L914" s="12"/>
    </row>
    <row r="915" spans="11:12" ht="32.25" customHeight="1" x14ac:dyDescent="0.2">
      <c r="K915" s="158"/>
      <c r="L915" s="12"/>
    </row>
    <row r="916" spans="11:12" ht="32.25" customHeight="1" x14ac:dyDescent="0.2">
      <c r="K916" s="158"/>
      <c r="L916" s="12"/>
    </row>
    <row r="917" spans="11:12" ht="32.25" customHeight="1" x14ac:dyDescent="0.2">
      <c r="K917" s="158"/>
      <c r="L917" s="12"/>
    </row>
    <row r="918" spans="11:12" ht="32.25" customHeight="1" x14ac:dyDescent="0.2">
      <c r="K918" s="158"/>
      <c r="L918" s="12"/>
    </row>
    <row r="919" spans="11:12" ht="32.25" customHeight="1" x14ac:dyDescent="0.2">
      <c r="K919" s="158"/>
      <c r="L919" s="12"/>
    </row>
    <row r="920" spans="11:12" ht="32.25" customHeight="1" x14ac:dyDescent="0.2">
      <c r="K920" s="158"/>
      <c r="L920" s="12"/>
    </row>
    <row r="921" spans="11:12" ht="32.25" customHeight="1" x14ac:dyDescent="0.2">
      <c r="K921" s="158"/>
      <c r="L921" s="12"/>
    </row>
    <row r="922" spans="11:12" ht="32.25" customHeight="1" x14ac:dyDescent="0.2">
      <c r="K922" s="158"/>
      <c r="L922" s="12"/>
    </row>
    <row r="923" spans="11:12" ht="32.25" customHeight="1" x14ac:dyDescent="0.2">
      <c r="K923" s="158"/>
      <c r="L923" s="12"/>
    </row>
    <row r="924" spans="11:12" ht="32.25" customHeight="1" x14ac:dyDescent="0.2">
      <c r="K924" s="158"/>
      <c r="L924" s="12"/>
    </row>
    <row r="925" spans="11:12" ht="32.25" customHeight="1" x14ac:dyDescent="0.2">
      <c r="K925" s="158"/>
      <c r="L925" s="12"/>
    </row>
    <row r="926" spans="11:12" ht="32.25" customHeight="1" x14ac:dyDescent="0.2">
      <c r="K926" s="158"/>
      <c r="L926" s="12"/>
    </row>
    <row r="927" spans="11:12" ht="32.25" customHeight="1" x14ac:dyDescent="0.2">
      <c r="K927" s="158"/>
      <c r="L927" s="12"/>
    </row>
    <row r="928" spans="11:12" ht="32.25" customHeight="1" x14ac:dyDescent="0.2">
      <c r="K928" s="158"/>
      <c r="L928" s="12"/>
    </row>
    <row r="929" spans="11:12" ht="32.25" customHeight="1" x14ac:dyDescent="0.2">
      <c r="K929" s="158"/>
      <c r="L929" s="12"/>
    </row>
    <row r="930" spans="11:12" ht="32.25" customHeight="1" x14ac:dyDescent="0.2">
      <c r="K930" s="158"/>
      <c r="L930" s="12"/>
    </row>
    <row r="931" spans="11:12" ht="32.25" customHeight="1" x14ac:dyDescent="0.2">
      <c r="K931" s="158"/>
      <c r="L931" s="12"/>
    </row>
    <row r="932" spans="11:12" ht="32.25" customHeight="1" x14ac:dyDescent="0.2">
      <c r="K932" s="158"/>
      <c r="L932" s="12"/>
    </row>
    <row r="933" spans="11:12" ht="32.25" customHeight="1" x14ac:dyDescent="0.2">
      <c r="K933" s="158"/>
      <c r="L933" s="12"/>
    </row>
    <row r="934" spans="11:12" ht="32.25" customHeight="1" x14ac:dyDescent="0.2">
      <c r="K934" s="158"/>
      <c r="L934" s="12"/>
    </row>
    <row r="935" spans="11:12" ht="32.25" customHeight="1" x14ac:dyDescent="0.2">
      <c r="K935" s="158"/>
      <c r="L935" s="12"/>
    </row>
    <row r="936" spans="11:12" ht="32.25" customHeight="1" x14ac:dyDescent="0.2">
      <c r="K936" s="158"/>
      <c r="L936" s="12"/>
    </row>
    <row r="937" spans="11:12" ht="32.25" customHeight="1" x14ac:dyDescent="0.2">
      <c r="K937" s="158"/>
      <c r="L937" s="12"/>
    </row>
    <row r="938" spans="11:12" ht="32.25" customHeight="1" x14ac:dyDescent="0.2">
      <c r="K938" s="158"/>
      <c r="L938" s="12"/>
    </row>
    <row r="939" spans="11:12" ht="32.25" customHeight="1" x14ac:dyDescent="0.2">
      <c r="K939" s="158"/>
      <c r="L939" s="12"/>
    </row>
    <row r="940" spans="11:12" ht="32.25" customHeight="1" x14ac:dyDescent="0.2">
      <c r="K940" s="158"/>
      <c r="L940" s="12"/>
    </row>
    <row r="941" spans="11:12" ht="32.25" customHeight="1" x14ac:dyDescent="0.2">
      <c r="K941" s="158"/>
      <c r="L941" s="12"/>
    </row>
    <row r="942" spans="11:12" ht="32.25" customHeight="1" x14ac:dyDescent="0.2">
      <c r="K942" s="158"/>
      <c r="L942" s="12"/>
    </row>
    <row r="943" spans="11:12" ht="32.25" customHeight="1" x14ac:dyDescent="0.2">
      <c r="K943" s="158"/>
      <c r="L943" s="12"/>
    </row>
    <row r="944" spans="11:12" ht="32.25" customHeight="1" x14ac:dyDescent="0.2">
      <c r="K944" s="158"/>
      <c r="L944" s="12"/>
    </row>
    <row r="945" spans="11:12" ht="32.25" customHeight="1" x14ac:dyDescent="0.2">
      <c r="K945" s="158"/>
      <c r="L945" s="12"/>
    </row>
    <row r="946" spans="11:12" ht="32.25" customHeight="1" x14ac:dyDescent="0.2">
      <c r="K946" s="158"/>
      <c r="L946" s="12"/>
    </row>
    <row r="947" spans="11:12" ht="32.25" customHeight="1" x14ac:dyDescent="0.2">
      <c r="K947" s="158"/>
      <c r="L947" s="12"/>
    </row>
    <row r="948" spans="11:12" ht="32.25" customHeight="1" x14ac:dyDescent="0.2">
      <c r="K948" s="158"/>
      <c r="L948" s="12"/>
    </row>
    <row r="949" spans="11:12" ht="32.25" customHeight="1" x14ac:dyDescent="0.2">
      <c r="K949" s="158"/>
      <c r="L949" s="12"/>
    </row>
    <row r="950" spans="11:12" ht="32.25" customHeight="1" x14ac:dyDescent="0.2">
      <c r="K950" s="158"/>
      <c r="L950" s="12"/>
    </row>
    <row r="951" spans="11:12" ht="32.25" customHeight="1" x14ac:dyDescent="0.2">
      <c r="K951" s="158"/>
      <c r="L951" s="12"/>
    </row>
    <row r="952" spans="11:12" ht="32.25" customHeight="1" x14ac:dyDescent="0.2">
      <c r="K952" s="158"/>
      <c r="L952" s="12"/>
    </row>
    <row r="953" spans="11:12" ht="32.25" customHeight="1" x14ac:dyDescent="0.2">
      <c r="K953" s="158"/>
      <c r="L953" s="12"/>
    </row>
    <row r="954" spans="11:12" ht="32.25" customHeight="1" x14ac:dyDescent="0.2">
      <c r="K954" s="158"/>
      <c r="L954" s="12"/>
    </row>
    <row r="955" spans="11:12" ht="32.25" customHeight="1" x14ac:dyDescent="0.2">
      <c r="K955" s="158"/>
      <c r="L955" s="12"/>
    </row>
    <row r="956" spans="11:12" ht="32.25" customHeight="1" x14ac:dyDescent="0.2">
      <c r="K956" s="158"/>
      <c r="L956" s="12"/>
    </row>
    <row r="957" spans="11:12" ht="32.25" customHeight="1" x14ac:dyDescent="0.2">
      <c r="K957" s="158"/>
      <c r="L957" s="12"/>
    </row>
    <row r="958" spans="11:12" ht="32.25" customHeight="1" x14ac:dyDescent="0.2">
      <c r="K958" s="158"/>
      <c r="L958" s="12"/>
    </row>
    <row r="959" spans="11:12" ht="32.25" customHeight="1" x14ac:dyDescent="0.2">
      <c r="K959" s="158"/>
      <c r="L959" s="12"/>
    </row>
    <row r="960" spans="11:12" ht="32.25" customHeight="1" x14ac:dyDescent="0.2">
      <c r="K960" s="158"/>
      <c r="L960" s="12"/>
    </row>
    <row r="961" spans="11:12" ht="32.25" customHeight="1" x14ac:dyDescent="0.2">
      <c r="K961" s="158"/>
      <c r="L961" s="12"/>
    </row>
    <row r="962" spans="11:12" ht="32.25" customHeight="1" x14ac:dyDescent="0.2">
      <c r="K962" s="158"/>
      <c r="L962" s="12"/>
    </row>
    <row r="963" spans="11:12" ht="32.25" customHeight="1" x14ac:dyDescent="0.2">
      <c r="K963" s="158"/>
      <c r="L963" s="12"/>
    </row>
    <row r="964" spans="11:12" ht="32.25" customHeight="1" x14ac:dyDescent="0.2">
      <c r="K964" s="158"/>
      <c r="L964" s="12"/>
    </row>
    <row r="965" spans="11:12" ht="32.25" customHeight="1" x14ac:dyDescent="0.2">
      <c r="K965" s="158"/>
      <c r="L965" s="12"/>
    </row>
    <row r="966" spans="11:12" ht="32.25" customHeight="1" x14ac:dyDescent="0.2">
      <c r="K966" s="158"/>
      <c r="L966" s="12"/>
    </row>
    <row r="967" spans="11:12" ht="32.25" customHeight="1" x14ac:dyDescent="0.2">
      <c r="K967" s="158"/>
      <c r="L967" s="12"/>
    </row>
    <row r="968" spans="11:12" ht="32.25" customHeight="1" x14ac:dyDescent="0.2">
      <c r="K968" s="158"/>
      <c r="L968" s="12"/>
    </row>
    <row r="969" spans="11:12" ht="32.25" customHeight="1" x14ac:dyDescent="0.2">
      <c r="K969" s="158"/>
      <c r="L969" s="12"/>
    </row>
    <row r="970" spans="11:12" ht="32.25" customHeight="1" x14ac:dyDescent="0.2">
      <c r="K970" s="158"/>
      <c r="L970" s="12"/>
    </row>
    <row r="971" spans="11:12" ht="32.25" customHeight="1" x14ac:dyDescent="0.2">
      <c r="K971" s="158"/>
      <c r="L971" s="12"/>
    </row>
    <row r="972" spans="11:12" ht="32.25" customHeight="1" x14ac:dyDescent="0.2">
      <c r="K972" s="158"/>
      <c r="L972" s="12"/>
    </row>
    <row r="973" spans="11:12" ht="32.25" customHeight="1" x14ac:dyDescent="0.2">
      <c r="K973" s="158"/>
      <c r="L973" s="12"/>
    </row>
    <row r="974" spans="11:12" ht="32.25" customHeight="1" x14ac:dyDescent="0.2">
      <c r="K974" s="158"/>
      <c r="L974" s="12"/>
    </row>
    <row r="975" spans="11:12" ht="32.25" customHeight="1" x14ac:dyDescent="0.2">
      <c r="K975" s="158"/>
      <c r="L975" s="12"/>
    </row>
    <row r="976" spans="11:12" ht="32.25" customHeight="1" x14ac:dyDescent="0.2">
      <c r="K976" s="158"/>
      <c r="L976" s="12"/>
    </row>
    <row r="977" spans="11:12" ht="32.25" customHeight="1" x14ac:dyDescent="0.2">
      <c r="K977" s="158"/>
      <c r="L977" s="12"/>
    </row>
    <row r="978" spans="11:12" ht="32.25" customHeight="1" x14ac:dyDescent="0.2">
      <c r="K978" s="158"/>
      <c r="L978" s="12"/>
    </row>
    <row r="979" spans="11:12" ht="32.25" customHeight="1" x14ac:dyDescent="0.2">
      <c r="K979" s="158"/>
      <c r="L979" s="12"/>
    </row>
    <row r="980" spans="11:12" ht="32.25" customHeight="1" x14ac:dyDescent="0.2">
      <c r="K980" s="158"/>
      <c r="L980" s="12"/>
    </row>
    <row r="981" spans="11:12" ht="32.25" customHeight="1" x14ac:dyDescent="0.2">
      <c r="K981" s="158"/>
      <c r="L981" s="12"/>
    </row>
    <row r="982" spans="11:12" ht="32.25" customHeight="1" x14ac:dyDescent="0.2">
      <c r="K982" s="158"/>
      <c r="L982" s="12"/>
    </row>
    <row r="983" spans="11:12" ht="32.25" customHeight="1" x14ac:dyDescent="0.2">
      <c r="K983" s="158"/>
      <c r="L983" s="12"/>
    </row>
    <row r="984" spans="11:12" ht="32.25" customHeight="1" x14ac:dyDescent="0.2">
      <c r="K984" s="158"/>
      <c r="L984" s="12"/>
    </row>
    <row r="985" spans="11:12" ht="32.25" customHeight="1" x14ac:dyDescent="0.2">
      <c r="K985" s="158"/>
      <c r="L985" s="12"/>
    </row>
    <row r="986" spans="11:12" ht="32.25" customHeight="1" x14ac:dyDescent="0.2">
      <c r="K986" s="158"/>
      <c r="L986" s="12"/>
    </row>
    <row r="987" spans="11:12" ht="32.25" customHeight="1" x14ac:dyDescent="0.2">
      <c r="K987" s="158"/>
      <c r="L987" s="12"/>
    </row>
    <row r="988" spans="11:12" ht="32.25" customHeight="1" x14ac:dyDescent="0.2">
      <c r="K988" s="158"/>
      <c r="L988" s="12"/>
    </row>
    <row r="989" spans="11:12" ht="32.25" customHeight="1" x14ac:dyDescent="0.2">
      <c r="K989" s="158"/>
      <c r="L989" s="12"/>
    </row>
    <row r="990" spans="11:12" ht="32.25" customHeight="1" x14ac:dyDescent="0.2">
      <c r="K990" s="158"/>
      <c r="L990" s="12"/>
    </row>
    <row r="991" spans="11:12" ht="32.25" customHeight="1" x14ac:dyDescent="0.2">
      <c r="K991" s="158"/>
      <c r="L991" s="12"/>
    </row>
    <row r="992" spans="11:12" ht="32.25" customHeight="1" x14ac:dyDescent="0.2">
      <c r="K992" s="158"/>
      <c r="L992" s="12"/>
    </row>
    <row r="993" spans="11:12" ht="32.25" customHeight="1" x14ac:dyDescent="0.2">
      <c r="K993" s="158"/>
      <c r="L993" s="12"/>
    </row>
    <row r="994" spans="11:12" ht="32.25" customHeight="1" x14ac:dyDescent="0.2">
      <c r="K994" s="158"/>
      <c r="L994" s="12"/>
    </row>
    <row r="995" spans="11:12" ht="32.25" customHeight="1" x14ac:dyDescent="0.2">
      <c r="K995" s="158"/>
      <c r="L995" s="12"/>
    </row>
    <row r="996" spans="11:12" ht="32.25" customHeight="1" x14ac:dyDescent="0.2">
      <c r="K996" s="158"/>
      <c r="L996" s="12"/>
    </row>
    <row r="997" spans="11:12" ht="32.25" customHeight="1" x14ac:dyDescent="0.2">
      <c r="K997" s="158"/>
      <c r="L997" s="12"/>
    </row>
    <row r="998" spans="11:12" ht="32.25" customHeight="1" x14ac:dyDescent="0.2">
      <c r="K998" s="158"/>
      <c r="L998" s="12"/>
    </row>
    <row r="999" spans="11:12" ht="32.25" customHeight="1" x14ac:dyDescent="0.2">
      <c r="K999" s="158"/>
      <c r="L999" s="12"/>
    </row>
    <row r="1000" spans="11:12" ht="32.25" customHeight="1" x14ac:dyDescent="0.2">
      <c r="K1000" s="158"/>
      <c r="L1000" s="12"/>
    </row>
    <row r="1001" spans="11:12" ht="32.25" customHeight="1" x14ac:dyDescent="0.2">
      <c r="K1001" s="158"/>
      <c r="L1001" s="12"/>
    </row>
    <row r="1002" spans="11:12" ht="32.25" customHeight="1" x14ac:dyDescent="0.2">
      <c r="K1002" s="158"/>
      <c r="L1002" s="12"/>
    </row>
    <row r="1003" spans="11:12" ht="32.25" customHeight="1" x14ac:dyDescent="0.2">
      <c r="K1003" s="158"/>
      <c r="L1003" s="12"/>
    </row>
    <row r="1004" spans="11:12" ht="32.25" customHeight="1" x14ac:dyDescent="0.2">
      <c r="K1004" s="158"/>
      <c r="L1004" s="12"/>
    </row>
    <row r="1005" spans="11:12" ht="32.25" customHeight="1" x14ac:dyDescent="0.2">
      <c r="K1005" s="158"/>
      <c r="L1005" s="12"/>
    </row>
    <row r="1006" spans="11:12" ht="32.25" customHeight="1" x14ac:dyDescent="0.2">
      <c r="K1006" s="158"/>
      <c r="L1006" s="12"/>
    </row>
    <row r="1007" spans="11:12" ht="32.25" customHeight="1" x14ac:dyDescent="0.2">
      <c r="K1007" s="158"/>
      <c r="L1007" s="12"/>
    </row>
    <row r="1008" spans="11:12" ht="32.25" customHeight="1" x14ac:dyDescent="0.2">
      <c r="K1008" s="158"/>
      <c r="L1008" s="12"/>
    </row>
    <row r="1009" spans="4:33" ht="32.25" customHeight="1" x14ac:dyDescent="0.2">
      <c r="K1009" s="158"/>
      <c r="L1009" s="12"/>
    </row>
    <row r="1010" spans="4:33" ht="32.25" customHeight="1" x14ac:dyDescent="0.2">
      <c r="K1010" s="158"/>
      <c r="L1010" s="12"/>
    </row>
    <row r="1011" spans="4:33" ht="32.25" customHeight="1" x14ac:dyDescent="0.2">
      <c r="K1011" s="158"/>
      <c r="L1011" s="12"/>
    </row>
    <row r="1012" spans="4:33" x14ac:dyDescent="0.2">
      <c r="K1012" s="158"/>
      <c r="L1012" s="12"/>
    </row>
    <row r="1013" spans="4:33" x14ac:dyDescent="0.2">
      <c r="K1013" s="158"/>
      <c r="L1013" s="12"/>
    </row>
    <row r="1014" spans="4:33" x14ac:dyDescent="0.2">
      <c r="K1014" s="158"/>
      <c r="L1014" s="12"/>
    </row>
    <row r="1023" spans="4:33" s="78" customFormat="1" x14ac:dyDescent="0.2">
      <c r="D1023" s="128"/>
      <c r="E1023" s="128"/>
      <c r="F1023" s="3"/>
      <c r="G1023" s="3"/>
      <c r="H1023" s="3"/>
      <c r="I1023" s="3"/>
      <c r="J1023" s="74"/>
      <c r="K1023" s="74"/>
      <c r="L1023" s="3"/>
      <c r="M1023" s="3"/>
      <c r="N1023" s="3"/>
      <c r="O1023" s="3"/>
      <c r="P1023" s="3"/>
      <c r="Q1023" s="3"/>
      <c r="R1023" s="3"/>
      <c r="S1023" s="3"/>
      <c r="T1023" s="3"/>
      <c r="U1023" s="3"/>
      <c r="V1023" s="3"/>
      <c r="W1023" s="3"/>
      <c r="X1023" s="3"/>
      <c r="Y1023" s="3"/>
      <c r="Z1023" s="3"/>
      <c r="AA1023" s="3"/>
      <c r="AB1023" s="3"/>
      <c r="AC1023" s="3"/>
      <c r="AD1023" s="3"/>
      <c r="AE1023" s="3"/>
      <c r="AF1023" s="3"/>
      <c r="AG1023" s="3"/>
    </row>
  </sheetData>
  <mergeCells count="7">
    <mergeCell ref="A1:L1"/>
    <mergeCell ref="A2:A3"/>
    <mergeCell ref="B2:B3"/>
    <mergeCell ref="C2:C3"/>
    <mergeCell ref="D2:D3"/>
    <mergeCell ref="E2:E3"/>
    <mergeCell ref="F2:F3"/>
  </mergeCells>
  <phoneticPr fontId="4" type="noConversion"/>
  <conditionalFormatting sqref="B88">
    <cfRule type="expression" dxfId="177" priority="12">
      <formula>ISNUMBER(SEARCH("Low",#REF!))</formula>
    </cfRule>
    <cfRule type="expression" dxfId="176" priority="11">
      <formula>#REF!="Yes"</formula>
    </cfRule>
  </conditionalFormatting>
  <conditionalFormatting sqref="B107">
    <cfRule type="expression" dxfId="175" priority="8">
      <formula>ISNUMBER(SEARCH("Low",#REF!))</formula>
    </cfRule>
    <cfRule type="expression" dxfId="174" priority="7">
      <formula>#REF!="Yes"</formula>
    </cfRule>
  </conditionalFormatting>
  <conditionalFormatting sqref="B110">
    <cfRule type="expression" dxfId="173" priority="5">
      <formula>#REF!="Yes"</formula>
    </cfRule>
    <cfRule type="expression" dxfId="172" priority="6">
      <formula>ISNUMBER(SEARCH("Low",#REF!))</formula>
    </cfRule>
  </conditionalFormatting>
  <conditionalFormatting sqref="B115:B117">
    <cfRule type="expression" dxfId="171" priority="1">
      <formula>#REF!="Yes"</formula>
    </cfRule>
    <cfRule type="expression" dxfId="170" priority="2">
      <formula>ISNUMBER(SEARCH("Low",#REF!))</formula>
    </cfRule>
  </conditionalFormatting>
  <conditionalFormatting sqref="B577">
    <cfRule type="expression" dxfId="169" priority="19" stopIfTrue="1">
      <formula>$D577="Confidential"</formula>
    </cfRule>
  </conditionalFormatting>
  <conditionalFormatting sqref="B1013:C1014">
    <cfRule type="expression" dxfId="168" priority="16" stopIfTrue="1">
      <formula>$D1013="Confidential"</formula>
    </cfRule>
  </conditionalFormatting>
  <conditionalFormatting sqref="B1012:D1012">
    <cfRule type="expression" dxfId="167" priority="17" stopIfTrue="1">
      <formula>$D1012="Confidential"</formula>
    </cfRule>
  </conditionalFormatting>
  <conditionalFormatting sqref="D596">
    <cfRule type="expression" dxfId="166" priority="200" stopIfTrue="1">
      <formula>#REF!="Confidential"</formula>
    </cfRule>
  </conditionalFormatting>
  <conditionalFormatting sqref="D613:D623">
    <cfRule type="expression" dxfId="165" priority="154" stopIfTrue="1">
      <formula>#REF!="Confidential"</formula>
    </cfRule>
  </conditionalFormatting>
  <conditionalFormatting sqref="D640:D644">
    <cfRule type="expression" dxfId="164" priority="197" stopIfTrue="1">
      <formula>#REF!="Confidential"</formula>
    </cfRule>
  </conditionalFormatting>
  <conditionalFormatting sqref="D779">
    <cfRule type="expression" dxfId="163" priority="172" stopIfTrue="1">
      <formula>#REF!="Confidential"</formula>
    </cfRule>
  </conditionalFormatting>
  <conditionalFormatting sqref="D783:D784">
    <cfRule type="expression" dxfId="162" priority="171" stopIfTrue="1">
      <formula>#REF!="Confidential"</formula>
    </cfRule>
  </conditionalFormatting>
  <conditionalFormatting sqref="D790:D792">
    <cfRule type="expression" dxfId="161" priority="169" stopIfTrue="1">
      <formula>#REF!="Confidential"</formula>
    </cfRule>
  </conditionalFormatting>
  <conditionalFormatting sqref="D797:D810">
    <cfRule type="expression" dxfId="160" priority="14" stopIfTrue="1">
      <formula>#REF!="Confidential"</formula>
    </cfRule>
  </conditionalFormatting>
  <conditionalFormatting sqref="D830">
    <cfRule type="expression" dxfId="159" priority="148" stopIfTrue="1">
      <formula>#REF!="Confidential"</formula>
    </cfRule>
  </conditionalFormatting>
  <conditionalFormatting sqref="D854">
    <cfRule type="expression" dxfId="158" priority="110" stopIfTrue="1">
      <formula>#REF!="Confidential"</formula>
    </cfRule>
  </conditionalFormatting>
  <conditionalFormatting sqref="D912">
    <cfRule type="expression" dxfId="157" priority="88" stopIfTrue="1">
      <formula>#REF!="Confidential"</formula>
    </cfRule>
  </conditionalFormatting>
  <conditionalFormatting sqref="D916:D917">
    <cfRule type="expression" dxfId="156" priority="86" stopIfTrue="1">
      <formula>#REF!="Confidential"</formula>
    </cfRule>
  </conditionalFormatting>
  <conditionalFormatting sqref="D954:D956">
    <cfRule type="expression" dxfId="155" priority="75" stopIfTrue="1">
      <formula>#REF!="Confidential"</formula>
    </cfRule>
  </conditionalFormatting>
  <conditionalFormatting sqref="D959:D962">
    <cfRule type="expression" dxfId="154" priority="63" stopIfTrue="1">
      <formula>#REF!="Confidential"</formula>
    </cfRule>
  </conditionalFormatting>
  <conditionalFormatting sqref="D964">
    <cfRule type="expression" dxfId="153" priority="62" stopIfTrue="1">
      <formula>#REF!="Confidential"</formula>
    </cfRule>
  </conditionalFormatting>
  <conditionalFormatting sqref="D971:D973">
    <cfRule type="expression" dxfId="152" priority="61" stopIfTrue="1">
      <formula>#REF!="Confidential"</formula>
    </cfRule>
  </conditionalFormatting>
  <conditionalFormatting sqref="D975:D977">
    <cfRule type="expression" dxfId="151" priority="56" stopIfTrue="1">
      <formula>#REF!="Confidential"</formula>
    </cfRule>
  </conditionalFormatting>
  <conditionalFormatting sqref="D979:D988">
    <cfRule type="expression" dxfId="150" priority="45" stopIfTrue="1">
      <formula>#REF!="Confidential"</formula>
    </cfRule>
  </conditionalFormatting>
  <conditionalFormatting sqref="D991:D992">
    <cfRule type="expression" dxfId="149" priority="40" stopIfTrue="1">
      <formula>#REF!="Confidential"</formula>
    </cfRule>
  </conditionalFormatting>
  <conditionalFormatting sqref="D996">
    <cfRule type="expression" dxfId="148" priority="34" stopIfTrue="1">
      <formula>#REF!="Confidential"</formula>
    </cfRule>
  </conditionalFormatting>
  <conditionalFormatting sqref="D999">
    <cfRule type="expression" dxfId="147" priority="31" stopIfTrue="1">
      <formula>#REF!="Confidential"</formula>
    </cfRule>
  </conditionalFormatting>
  <conditionalFormatting sqref="D1001:D1002">
    <cfRule type="expression" dxfId="146" priority="26" stopIfTrue="1">
      <formula>#REF!="Confidential"</formula>
    </cfRule>
  </conditionalFormatting>
  <conditionalFormatting sqref="D1004:D1011">
    <cfRule type="expression" dxfId="145" priority="21" stopIfTrue="1">
      <formula>#REF!="Confidential"</formula>
    </cfRule>
  </conditionalFormatting>
  <conditionalFormatting sqref="D597:E613 B254:C254 C468 B482:C482 L546 B569:B570 D569:E570 D573:E573 B573:B574 B575:C575 C577 E577 B579:C581 B583:C587 D586:E587 B588:E589 C590:E590 L593 B594:E594 C595 B596:C597 L596:L622 C598:C601 B600 B602:C606 C607 B608:C609 C610 B611:C622 E614:E622 B628:C628 D628:E629 B629 B630:E639 B641:C662 D645:E662 E664 B664:C671 D665:E671 B672:E689 E692:E693 B692:C699 D694:E695 E696:E697 D698:E698 B700:E700 B701:C705 B706:E706 B707:C715 B716 K716 B717:C743 B744:E744 B745:C755 B756:E757 K756:K757 B758:C777 D769:E769 D777:E777 B779:C787 B788:E788 B789:C810 B811:E829 B831:C831 E831 D833:E834 B833:C885 E835:E836 D837:E837 E838 D839:E843 E844:E847 D848:E850 E851:E854 D855:E855 D865:E867 E868 D869:E873 E874 D875:E884 E885 B886:E886 C887:E887 B888:E889 B890:C890 E890 B891:E901 D902:D903 E902:E904 B902:C906 D905:E906 B907:E911 B912:C912 E912 B913:E915 B916:C917 E916:E919 B918:D919 B920:E922 B923:C927 E923:E927 D924 D926:D927 B928:E928 B929:C929 E929 B930:E930 B931:C931 E931 B932:E932 B933:C933 E933 D935:E953 B935:C982 E954:E956 D963:E963 E964 D965:E970 L968:L988 E971:E973 D974:E974 E975:E977 D978:E978 B984:C988 B989:E990 B991:C992 E991:E992 B993:E995 B996:C996 E996 B997:E997 D998:E998 B998:C1009 E999 D1000:E1000 E1001:E1002 D1003:E1003 E1004:E1009 B1011:C1011 E1011">
    <cfRule type="expression" dxfId="144" priority="204" stopIfTrue="1">
      <formula>#REF!="Confidential"</formula>
    </cfRule>
  </conditionalFormatting>
  <conditionalFormatting sqref="E254">
    <cfRule type="expression" dxfId="143" priority="203" stopIfTrue="1">
      <formula>#REF!="Confidential"</formula>
    </cfRule>
  </conditionalFormatting>
  <conditionalFormatting sqref="E468">
    <cfRule type="expression" dxfId="142" priority="133" stopIfTrue="1">
      <formula>#REF!="Confidential"</formula>
    </cfRule>
  </conditionalFormatting>
  <conditionalFormatting sqref="E482">
    <cfRule type="expression" dxfId="141" priority="129" stopIfTrue="1">
      <formula>#REF!="Confidential"</formula>
    </cfRule>
  </conditionalFormatting>
  <conditionalFormatting sqref="E574:E575">
    <cfRule type="expression" dxfId="140" priority="130" stopIfTrue="1">
      <formula>#REF!="Confidential"</formula>
    </cfRule>
  </conditionalFormatting>
  <conditionalFormatting sqref="E579:E581">
    <cfRule type="expression" dxfId="139" priority="191" stopIfTrue="1">
      <formula>#REF!="Confidential"</formula>
    </cfRule>
  </conditionalFormatting>
  <conditionalFormatting sqref="E583:E585">
    <cfRule type="expression" dxfId="138" priority="190" stopIfTrue="1">
      <formula>#REF!="Confidential"</formula>
    </cfRule>
  </conditionalFormatting>
  <conditionalFormatting sqref="E595:E596">
    <cfRule type="expression" dxfId="137" priority="132" stopIfTrue="1">
      <formula>#REF!="Confidential"</formula>
    </cfRule>
  </conditionalFormatting>
  <conditionalFormatting sqref="E641:E644">
    <cfRule type="expression" dxfId="136" priority="198" stopIfTrue="1">
      <formula>#REF!="Confidential"</formula>
    </cfRule>
  </conditionalFormatting>
  <conditionalFormatting sqref="E699">
    <cfRule type="expression" dxfId="135" priority="183" stopIfTrue="1">
      <formula>#REF!="Confidential"</formula>
    </cfRule>
  </conditionalFormatting>
  <conditionalFormatting sqref="E701:E705">
    <cfRule type="expression" dxfId="134" priority="181" stopIfTrue="1">
      <formula>#REF!="Confidential"</formula>
    </cfRule>
  </conditionalFormatting>
  <conditionalFormatting sqref="E707:E743">
    <cfRule type="expression" dxfId="133" priority="180" stopIfTrue="1">
      <formula>#REF!="Confidential"</formula>
    </cfRule>
  </conditionalFormatting>
  <conditionalFormatting sqref="E745:E755">
    <cfRule type="expression" dxfId="132" priority="179" stopIfTrue="1">
      <formula>#REF!="Confidential"</formula>
    </cfRule>
  </conditionalFormatting>
  <conditionalFormatting sqref="E758:E768">
    <cfRule type="expression" dxfId="131" priority="178" stopIfTrue="1">
      <formula>#REF!="Confidential"</formula>
    </cfRule>
  </conditionalFormatting>
  <conditionalFormatting sqref="E770:E776">
    <cfRule type="expression" dxfId="130" priority="177" stopIfTrue="1">
      <formula>#REF!="Confidential"</formula>
    </cfRule>
  </conditionalFormatting>
  <conditionalFormatting sqref="E790:E792">
    <cfRule type="expression" dxfId="129" priority="170" stopIfTrue="1">
      <formula>#REF!="Confidential"</formula>
    </cfRule>
  </conditionalFormatting>
  <conditionalFormatting sqref="E797">
    <cfRule type="expression" dxfId="128" priority="160" stopIfTrue="1">
      <formula>#REF!="Confidential"</formula>
    </cfRule>
  </conditionalFormatting>
  <conditionalFormatting sqref="E856:E864">
    <cfRule type="expression" dxfId="127" priority="102" stopIfTrue="1">
      <formula>#REF!="Confidential"</formula>
    </cfRule>
  </conditionalFormatting>
  <conditionalFormatting sqref="E959:E962">
    <cfRule type="expression" dxfId="126" priority="71" stopIfTrue="1">
      <formula>#REF!="Confidential"</formula>
    </cfRule>
  </conditionalFormatting>
  <conditionalFormatting sqref="E979:E982">
    <cfRule type="expression" dxfId="125" priority="52" stopIfTrue="1">
      <formula>#REF!="Confidential"</formula>
    </cfRule>
  </conditionalFormatting>
  <conditionalFormatting sqref="E984:E988">
    <cfRule type="expression" dxfId="124" priority="46" stopIfTrue="1">
      <formula>#REF!="Confidential"</formula>
    </cfRule>
  </conditionalFormatting>
  <conditionalFormatting sqref="J546">
    <cfRule type="expression" dxfId="123" priority="137" stopIfTrue="1">
      <formula>#REF!="Confidential"</formula>
    </cfRule>
  </conditionalFormatting>
  <conditionalFormatting sqref="J591">
    <cfRule type="expression" dxfId="122" priority="13" stopIfTrue="1">
      <formula>#REF!="Confidential"</formula>
    </cfRule>
  </conditionalFormatting>
  <conditionalFormatting sqref="J629:J639">
    <cfRule type="expression" dxfId="121" priority="158" stopIfTrue="1">
      <formula>#REF!="Confidential"</formula>
    </cfRule>
  </conditionalFormatting>
  <conditionalFormatting sqref="J689">
    <cfRule type="expression" dxfId="120" priority="124" stopIfTrue="1">
      <formula>#REF!="Confidential"</formula>
    </cfRule>
  </conditionalFormatting>
  <conditionalFormatting sqref="J731">
    <cfRule type="expression" dxfId="119" priority="123" stopIfTrue="1">
      <formula>#REF!="Confidential"</formula>
    </cfRule>
  </conditionalFormatting>
  <conditionalFormatting sqref="J756:J777">
    <cfRule type="expression" dxfId="118" priority="116" stopIfTrue="1">
      <formula>#REF!="Confidential"</formula>
    </cfRule>
  </conditionalFormatting>
  <conditionalFormatting sqref="J927:J933">
    <cfRule type="expression" dxfId="117" priority="83" stopIfTrue="1">
      <formula>#REF!="Confidential"</formula>
    </cfRule>
  </conditionalFormatting>
  <conditionalFormatting sqref="J951:J956">
    <cfRule type="expression" dxfId="116" priority="74" stopIfTrue="1">
      <formula>#REF!="Confidential"</formula>
    </cfRule>
  </conditionalFormatting>
  <conditionalFormatting sqref="J959:J992">
    <cfRule type="expression" dxfId="115" priority="42" stopIfTrue="1">
      <formula>#REF!="Confidential"</formula>
    </cfRule>
  </conditionalFormatting>
  <conditionalFormatting sqref="J998:J999">
    <cfRule type="expression" dxfId="114" priority="33" stopIfTrue="1">
      <formula>#REF!="Confidential"</formula>
    </cfRule>
  </conditionalFormatting>
  <conditionalFormatting sqref="J468:L468 J482:K482 K503 J569:L570 J573:L575 J577 J579:L581 K583:L583 K584:K585 J586:L590 K593 J594:L594 J595:K622 D626 J626:K626 J628:K628 K629:L640 J641:L649 K650:K654 J650:J657 K655:L657 J658:K658 J659:L659 J660:K660 J661:L662 J664:K672 J673:L688 K689:L689 J692:K692 J693:L699 J700:K700 J701:L715 J717:L730 K731 J732:L755 K758:L777 J782:L782 J788:L788 J790:K791 J792:L792 J793 K795 J795:J803 K798:L803 J804:K810 J811:J827 K812:K827 J828:K828 J829:L829 J831:L831 J833:L841 J842:K842 K843:L844 J843:J855 K851:L853 J856:K856 J857:J874 K866:L874 J875:L879 J880:K880 J881:L884 J885:K885 J886 J887:K887 J888:L907 J908:K908 J909:L926 K927:L933 J935:J940 J941:K950 K951:K956 K959:K982 K984:K988 K989:L990 J993:L997 K998:L999 J1000:L1000 J1001:K1002 J1003:L1003 J1004:K1004 J1005:L1009 J1011:L1011">
    <cfRule type="expression" dxfId="113" priority="199" stopIfTrue="1">
      <formula>#REF!="Confidential"</formula>
    </cfRule>
  </conditionalFormatting>
  <conditionalFormatting sqref="K845">
    <cfRule type="expression" dxfId="112" priority="115" stopIfTrue="1">
      <formula>#REF!="Confidential"</formula>
    </cfRule>
  </conditionalFormatting>
  <conditionalFormatting sqref="K847:K850">
    <cfRule type="expression" dxfId="111" priority="111" stopIfTrue="1">
      <formula>#REF!="Confidential"</formula>
    </cfRule>
  </conditionalFormatting>
  <conditionalFormatting sqref="K854:K855">
    <cfRule type="expression" dxfId="110" priority="109" stopIfTrue="1">
      <formula>#REF!="Confidential"</formula>
    </cfRule>
  </conditionalFormatting>
  <conditionalFormatting sqref="K857:K865">
    <cfRule type="expression" dxfId="109" priority="100" stopIfTrue="1">
      <formula>#REF!="Confidential"</formula>
    </cfRule>
  </conditionalFormatting>
  <conditionalFormatting sqref="K935:K940">
    <cfRule type="expression" dxfId="108" priority="81" stopIfTrue="1">
      <formula>#REF!="Confidential"</formula>
    </cfRule>
  </conditionalFormatting>
  <conditionalFormatting sqref="K991:K992">
    <cfRule type="expression" dxfId="107" priority="39" stopIfTrue="1">
      <formula>#REF!="Confidential"</formula>
    </cfRule>
  </conditionalFormatting>
  <conditionalFormatting sqref="L482">
    <cfRule type="expression" dxfId="106" priority="128" stopIfTrue="1">
      <formula>#REF!="Confidential"</formula>
    </cfRule>
  </conditionalFormatting>
  <conditionalFormatting sqref="L577">
    <cfRule type="expression" dxfId="105" priority="18" stopIfTrue="1">
      <formula>$D577="Confidential"</formula>
    </cfRule>
  </conditionalFormatting>
  <conditionalFormatting sqref="L584:L585">
    <cfRule type="expression" dxfId="104" priority="189" stopIfTrue="1">
      <formula>#REF!="Confidential"</formula>
    </cfRule>
  </conditionalFormatting>
  <conditionalFormatting sqref="L595">
    <cfRule type="expression" dxfId="103" priority="131" stopIfTrue="1">
      <formula>#REF!="Confidential"</formula>
    </cfRule>
  </conditionalFormatting>
  <conditionalFormatting sqref="L627:L628">
    <cfRule type="expression" dxfId="102" priority="156" stopIfTrue="1">
      <formula>#REF!="Confidential"</formula>
    </cfRule>
  </conditionalFormatting>
  <conditionalFormatting sqref="L650:L654">
    <cfRule type="expression" dxfId="101" priority="125" stopIfTrue="1">
      <formula>#REF!="Confidential"</formula>
    </cfRule>
  </conditionalFormatting>
  <conditionalFormatting sqref="L658">
    <cfRule type="expression" dxfId="100" priority="188" stopIfTrue="1">
      <formula>#REF!="Confidential"</formula>
    </cfRule>
  </conditionalFormatting>
  <conditionalFormatting sqref="L660">
    <cfRule type="expression" dxfId="99" priority="143" stopIfTrue="1">
      <formula>#REF!="Confidential"</formula>
    </cfRule>
  </conditionalFormatting>
  <conditionalFormatting sqref="L664:L672">
    <cfRule type="expression" dxfId="98" priority="195" stopIfTrue="1">
      <formula>#REF!="Confidential"</formula>
    </cfRule>
  </conditionalFormatting>
  <conditionalFormatting sqref="L700">
    <cfRule type="expression" dxfId="97" priority="121" stopIfTrue="1">
      <formula>#REF!="Confidential"</formula>
    </cfRule>
  </conditionalFormatting>
  <conditionalFormatting sqref="L731">
    <cfRule type="expression" dxfId="96" priority="122" stopIfTrue="1">
      <formula>#REF!="Confidential"</formula>
    </cfRule>
  </conditionalFormatting>
  <conditionalFormatting sqref="L756:L757">
    <cfRule type="expression" dxfId="95" priority="184" stopIfTrue="1">
      <formula>#REF!="Confidential"</formula>
    </cfRule>
  </conditionalFormatting>
  <conditionalFormatting sqref="L790:L791">
    <cfRule type="expression" dxfId="94" priority="167" stopIfTrue="1">
      <formula>#REF!="Confidential"</formula>
    </cfRule>
  </conditionalFormatting>
  <conditionalFormatting sqref="L794">
    <cfRule type="expression" dxfId="93" priority="159" stopIfTrue="1">
      <formula>#REF!="Confidential"</formula>
    </cfRule>
  </conditionalFormatting>
  <conditionalFormatting sqref="L804:L828">
    <cfRule type="expression" dxfId="92" priority="152" stopIfTrue="1">
      <formula>#REF!="Confidential"</formula>
    </cfRule>
  </conditionalFormatting>
  <conditionalFormatting sqref="L842">
    <cfRule type="expression" dxfId="91" priority="144" stopIfTrue="1">
      <formula>#REF!="Confidential"</formula>
    </cfRule>
  </conditionalFormatting>
  <conditionalFormatting sqref="L845:L850">
    <cfRule type="expression" dxfId="90" priority="112" stopIfTrue="1">
      <formula>#REF!="Confidential"</formula>
    </cfRule>
  </conditionalFormatting>
  <conditionalFormatting sqref="L854:L865">
    <cfRule type="expression" dxfId="89" priority="101" stopIfTrue="1">
      <formula>#REF!="Confidential"</formula>
    </cfRule>
  </conditionalFormatting>
  <conditionalFormatting sqref="L880">
    <cfRule type="expression" dxfId="88" priority="72" stopIfTrue="1">
      <formula>#REF!="Confidential"</formula>
    </cfRule>
  </conditionalFormatting>
  <conditionalFormatting sqref="L885:L887">
    <cfRule type="expression" dxfId="87" priority="93" stopIfTrue="1">
      <formula>#REF!="Confidential"</formula>
    </cfRule>
  </conditionalFormatting>
  <conditionalFormatting sqref="L908">
    <cfRule type="expression" dxfId="86" priority="89" stopIfTrue="1">
      <formula>#REF!="Confidential"</formula>
    </cfRule>
  </conditionalFormatting>
  <conditionalFormatting sqref="L935:L956">
    <cfRule type="expression" dxfId="85" priority="49" stopIfTrue="1">
      <formula>#REF!="Confidential"</formula>
    </cfRule>
  </conditionalFormatting>
  <conditionalFormatting sqref="L991:L992">
    <cfRule type="expression" dxfId="84" priority="35" stopIfTrue="1">
      <formula>#REF!="Confidential"</formula>
    </cfRule>
  </conditionalFormatting>
  <pageMargins left="0.7" right="0.7" top="0.78740157499999996" bottom="0.78740157499999996" header="0.3" footer="0.3"/>
  <pageSetup paperSize="9" orientation="portrait" horizontalDpi="0" verticalDpi="0"/>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B3658-4B3E-3E45-99B9-6AD4E858D068}">
  <sheetPr>
    <tabColor theme="9" tint="0.79998168889431442"/>
  </sheetPr>
  <dimension ref="A1:AK962"/>
  <sheetViews>
    <sheetView tabSelected="1" topLeftCell="A130" zoomScale="49" zoomScaleNormal="140" workbookViewId="0">
      <selection activeCell="B159" sqref="B159"/>
    </sheetView>
  </sheetViews>
  <sheetFormatPr baseColWidth="10" defaultColWidth="0" defaultRowHeight="16" x14ac:dyDescent="0.2"/>
  <cols>
    <col min="1" max="1" width="5.33203125" style="3" customWidth="1"/>
    <col min="2" max="2" width="152.5" style="3" customWidth="1"/>
    <col min="3" max="3" width="37" style="3" customWidth="1"/>
    <col min="4" max="4" width="11.33203125" style="126" customWidth="1"/>
    <col min="5" max="5" width="10.5" style="126" customWidth="1"/>
    <col min="6" max="6" width="44.33203125" style="3" customWidth="1"/>
    <col min="7" max="7" width="25.33203125" style="3" customWidth="1"/>
    <col min="8" max="8" width="39.1640625" style="3" customWidth="1"/>
    <col min="9" max="9" width="15" style="3" customWidth="1"/>
    <col min="10" max="10" width="20.83203125" style="74" customWidth="1"/>
    <col min="11" max="12" width="25.5" style="74" customWidth="1"/>
    <col min="13" max="13" width="25.5" style="197" customWidth="1"/>
    <col min="14" max="14" width="9.5" style="3" customWidth="1"/>
    <col min="15" max="37" width="0" style="3" hidden="1" customWidth="1"/>
    <col min="38" max="16384" width="9.1640625" style="3" hidden="1"/>
  </cols>
  <sheetData>
    <row r="1" spans="1:14" s="57" customFormat="1" x14ac:dyDescent="0.2">
      <c r="A1" s="206" t="s">
        <v>48</v>
      </c>
      <c r="B1" s="206"/>
      <c r="C1" s="206"/>
      <c r="D1" s="206"/>
      <c r="E1" s="206"/>
      <c r="F1" s="206"/>
      <c r="G1" s="206"/>
      <c r="H1" s="206"/>
      <c r="I1" s="206"/>
      <c r="J1" s="206"/>
      <c r="K1" s="206"/>
      <c r="L1" s="206"/>
      <c r="M1" s="206"/>
      <c r="N1" s="206"/>
    </row>
    <row r="2" spans="1:14" s="57" customFormat="1" ht="17" x14ac:dyDescent="0.2">
      <c r="A2" s="208" t="s">
        <v>49</v>
      </c>
      <c r="B2" s="208" t="s">
        <v>50</v>
      </c>
      <c r="C2" s="208" t="s">
        <v>26</v>
      </c>
      <c r="D2" s="210" t="s">
        <v>51</v>
      </c>
      <c r="E2" s="210" t="s">
        <v>52</v>
      </c>
      <c r="F2" s="208" t="s">
        <v>53</v>
      </c>
      <c r="G2" s="58" t="s">
        <v>54</v>
      </c>
      <c r="H2" s="59"/>
      <c r="I2" s="60" t="s">
        <v>55</v>
      </c>
      <c r="J2" s="61" t="s">
        <v>56</v>
      </c>
      <c r="K2" s="62" t="s">
        <v>199</v>
      </c>
      <c r="L2" s="177" t="s">
        <v>375</v>
      </c>
      <c r="M2" s="190" t="s">
        <v>375</v>
      </c>
      <c r="N2" s="63" t="s">
        <v>57</v>
      </c>
    </row>
    <row r="3" spans="1:14" s="57" customFormat="1" ht="72.75" customHeight="1" x14ac:dyDescent="0.2">
      <c r="A3" s="209"/>
      <c r="B3" s="209"/>
      <c r="C3" s="209"/>
      <c r="D3" s="211"/>
      <c r="E3" s="211"/>
      <c r="F3" s="209"/>
      <c r="G3" s="60"/>
      <c r="H3" s="63" t="s">
        <v>58</v>
      </c>
      <c r="I3" s="64" t="s">
        <v>96</v>
      </c>
      <c r="J3" s="65"/>
      <c r="K3" s="61" t="s">
        <v>59</v>
      </c>
      <c r="L3" s="179" t="s">
        <v>383</v>
      </c>
      <c r="M3" s="191" t="s">
        <v>384</v>
      </c>
      <c r="N3" s="66"/>
    </row>
    <row r="4" spans="1:14" s="57" customFormat="1" ht="52" x14ac:dyDescent="0.2">
      <c r="A4" s="67" t="s">
        <v>60</v>
      </c>
      <c r="B4" s="67" t="s">
        <v>61</v>
      </c>
      <c r="C4" s="67" t="s">
        <v>62</v>
      </c>
      <c r="D4" s="116" t="s">
        <v>63</v>
      </c>
      <c r="E4" s="116" t="s">
        <v>64</v>
      </c>
      <c r="F4" s="68" t="s">
        <v>65</v>
      </c>
      <c r="G4" s="68" t="s">
        <v>66</v>
      </c>
      <c r="H4" s="68" t="s">
        <v>67</v>
      </c>
      <c r="I4" s="68" t="s">
        <v>68</v>
      </c>
      <c r="J4" s="69" t="s">
        <v>69</v>
      </c>
      <c r="K4" s="69" t="s">
        <v>70</v>
      </c>
      <c r="L4" s="69" t="s">
        <v>71</v>
      </c>
      <c r="M4" s="192" t="s">
        <v>317</v>
      </c>
      <c r="N4" s="69" t="s">
        <v>385</v>
      </c>
    </row>
    <row r="5" spans="1:14" ht="32.25" customHeight="1" x14ac:dyDescent="0.2">
      <c r="A5" s="3">
        <v>1</v>
      </c>
      <c r="B5" s="1" t="s">
        <v>134</v>
      </c>
      <c r="C5" s="1" t="s">
        <v>44</v>
      </c>
      <c r="D5" s="117">
        <v>2010</v>
      </c>
      <c r="E5" s="117">
        <v>2013</v>
      </c>
      <c r="F5" s="5" t="s">
        <v>171</v>
      </c>
      <c r="G5" s="79"/>
      <c r="H5" s="1"/>
      <c r="I5" s="1"/>
      <c r="J5" s="71" t="s">
        <v>106</v>
      </c>
      <c r="K5" s="106">
        <f>10*10^3</f>
        <v>10000</v>
      </c>
      <c r="L5" s="180">
        <f>H2ProjectDB434[[#This Row],[Column11]]</f>
        <v>10000</v>
      </c>
      <c r="M5" s="182">
        <f>H2ProjectDB434[[#This Row],[Column12]]/10^6</f>
        <v>0.01</v>
      </c>
      <c r="N5" s="1" t="s">
        <v>90</v>
      </c>
    </row>
    <row r="6" spans="1:14" ht="32.25" customHeight="1" x14ac:dyDescent="0.2">
      <c r="A6" s="3">
        <v>2</v>
      </c>
      <c r="B6" s="1" t="s">
        <v>379</v>
      </c>
      <c r="C6" s="1" t="s">
        <v>44</v>
      </c>
      <c r="D6" s="117">
        <v>2013</v>
      </c>
      <c r="F6" s="1" t="s">
        <v>72</v>
      </c>
      <c r="G6" s="1" t="s">
        <v>27</v>
      </c>
      <c r="I6" s="1" t="s">
        <v>73</v>
      </c>
      <c r="J6" s="71" t="s">
        <v>106</v>
      </c>
      <c r="K6" s="106">
        <v>10000</v>
      </c>
      <c r="L6" s="180">
        <f>H2ProjectDB434[[#This Row],[Column11]]</f>
        <v>10000</v>
      </c>
      <c r="M6" s="182">
        <f>H2ProjectDB434[[#This Row],[Column12]]/10^6</f>
        <v>0.01</v>
      </c>
      <c r="N6" s="1" t="s">
        <v>179</v>
      </c>
    </row>
    <row r="7" spans="1:14" ht="32.25" customHeight="1" x14ac:dyDescent="0.2">
      <c r="A7" s="3">
        <v>3</v>
      </c>
      <c r="B7" s="1" t="s">
        <v>6</v>
      </c>
      <c r="C7" s="1" t="s">
        <v>204</v>
      </c>
      <c r="D7" s="117">
        <v>2015</v>
      </c>
      <c r="F7" s="1" t="s">
        <v>72</v>
      </c>
      <c r="G7" s="1" t="s">
        <v>28</v>
      </c>
      <c r="I7" s="1" t="s">
        <v>29</v>
      </c>
      <c r="J7" s="71" t="s">
        <v>107</v>
      </c>
      <c r="K7" s="106">
        <v>1</v>
      </c>
      <c r="L7" s="180">
        <v>1</v>
      </c>
      <c r="M7" s="182">
        <f>H2ProjectDB434[[#This Row],[Column12]]/10^6</f>
        <v>9.9999999999999995E-7</v>
      </c>
      <c r="N7" s="1" t="s">
        <v>179</v>
      </c>
    </row>
    <row r="8" spans="1:14" ht="32.25" customHeight="1" x14ac:dyDescent="0.2">
      <c r="A8" s="3">
        <v>4</v>
      </c>
      <c r="B8" s="1" t="s">
        <v>86</v>
      </c>
      <c r="C8" s="1" t="s">
        <v>205</v>
      </c>
      <c r="D8" s="117">
        <v>2015</v>
      </c>
      <c r="F8" s="1" t="s">
        <v>72</v>
      </c>
      <c r="G8" s="79"/>
      <c r="H8" s="4"/>
      <c r="I8" s="4"/>
      <c r="J8" s="71" t="s">
        <v>116</v>
      </c>
      <c r="K8" s="106">
        <f xml:space="preserve"> ((8.5+9)/2)*1000</f>
        <v>8750</v>
      </c>
      <c r="L8" s="180">
        <f xml:space="preserve"> ((8.5+9)/2)*1000</f>
        <v>8750</v>
      </c>
      <c r="M8" s="182">
        <f>H2ProjectDB434[[#This Row],[Column12]]/10^6</f>
        <v>8.7500000000000008E-3</v>
      </c>
      <c r="N8" s="1" t="s">
        <v>90</v>
      </c>
    </row>
    <row r="9" spans="1:14" ht="32.25" customHeight="1" x14ac:dyDescent="0.2">
      <c r="A9" s="3">
        <v>5</v>
      </c>
      <c r="B9" s="1" t="s">
        <v>6</v>
      </c>
      <c r="C9" s="1" t="s">
        <v>206</v>
      </c>
      <c r="D9" s="117">
        <v>2016</v>
      </c>
      <c r="F9" s="1" t="s">
        <v>72</v>
      </c>
      <c r="G9" s="1" t="s">
        <v>30</v>
      </c>
      <c r="I9" s="1" t="s">
        <v>29</v>
      </c>
      <c r="J9" s="71" t="s">
        <v>108</v>
      </c>
      <c r="K9" s="106">
        <v>50</v>
      </c>
      <c r="L9" s="180">
        <v>50</v>
      </c>
      <c r="M9" s="182">
        <f>H2ProjectDB434[[#This Row],[Column12]]/10^6</f>
        <v>5.0000000000000002E-5</v>
      </c>
      <c r="N9" s="1" t="s">
        <v>179</v>
      </c>
    </row>
    <row r="10" spans="1:14" ht="32.25" customHeight="1" x14ac:dyDescent="0.2">
      <c r="A10" s="3">
        <v>6</v>
      </c>
      <c r="B10" s="1" t="s">
        <v>100</v>
      </c>
      <c r="C10" s="1" t="s">
        <v>206</v>
      </c>
      <c r="D10" s="117">
        <v>2017</v>
      </c>
      <c r="F10" s="1" t="s">
        <v>72</v>
      </c>
      <c r="G10" s="79"/>
      <c r="H10" s="1"/>
      <c r="I10" s="1"/>
      <c r="J10" s="71" t="s">
        <v>128</v>
      </c>
      <c r="K10" s="106">
        <v>900</v>
      </c>
      <c r="L10" s="182">
        <f>H2ProjectDB434[[#This Row],[Column11]]/10^6</f>
        <v>8.9999999999999998E-4</v>
      </c>
      <c r="M10" s="182">
        <f>H2ProjectDB434[[#This Row],[Column12]]/10^6</f>
        <v>8.9999999999999999E-10</v>
      </c>
      <c r="N10" s="1" t="s">
        <v>90</v>
      </c>
    </row>
    <row r="11" spans="1:14" ht="32.25" customHeight="1" x14ac:dyDescent="0.2">
      <c r="A11" s="3">
        <v>7</v>
      </c>
      <c r="B11" s="1" t="s">
        <v>120</v>
      </c>
      <c r="C11" s="1" t="s">
        <v>207</v>
      </c>
      <c r="D11" s="117">
        <v>2017</v>
      </c>
      <c r="F11" s="1" t="s">
        <v>127</v>
      </c>
      <c r="G11" s="79"/>
      <c r="H11" s="1"/>
      <c r="I11" s="1"/>
      <c r="J11" s="71" t="s">
        <v>129</v>
      </c>
      <c r="K11" s="106">
        <f>4*10^3</f>
        <v>4000</v>
      </c>
      <c r="L11" s="180">
        <f>4*10^3</f>
        <v>4000</v>
      </c>
      <c r="M11" s="182">
        <f>H2ProjectDB434[[#This Row],[Column12]]/10^6</f>
        <v>4.0000000000000001E-3</v>
      </c>
      <c r="N11" s="1" t="s">
        <v>90</v>
      </c>
    </row>
    <row r="12" spans="1:14" ht="32.25" customHeight="1" x14ac:dyDescent="0.2">
      <c r="A12" s="3">
        <v>8</v>
      </c>
      <c r="B12" s="1" t="s">
        <v>6</v>
      </c>
      <c r="C12" s="1" t="s">
        <v>206</v>
      </c>
      <c r="D12" s="117">
        <v>2018</v>
      </c>
      <c r="F12" s="1" t="s">
        <v>72</v>
      </c>
      <c r="G12" s="1" t="s">
        <v>33</v>
      </c>
      <c r="I12" s="1" t="s">
        <v>29</v>
      </c>
      <c r="J12" s="71" t="s">
        <v>110</v>
      </c>
      <c r="K12" s="106">
        <v>600</v>
      </c>
      <c r="L12" s="180">
        <v>600</v>
      </c>
      <c r="M12" s="182">
        <f>H2ProjectDB434[[#This Row],[Column12]]/10^6</f>
        <v>5.9999999999999995E-4</v>
      </c>
      <c r="N12" s="1" t="s">
        <v>179</v>
      </c>
    </row>
    <row r="13" spans="1:14" ht="32.25" customHeight="1" x14ac:dyDescent="0.2">
      <c r="A13" s="3">
        <v>9</v>
      </c>
      <c r="B13" s="1" t="s">
        <v>6</v>
      </c>
      <c r="C13" s="1" t="s">
        <v>206</v>
      </c>
      <c r="D13" s="117">
        <v>2018</v>
      </c>
      <c r="F13" s="1" t="s">
        <v>72</v>
      </c>
      <c r="G13" s="1" t="s">
        <v>30</v>
      </c>
      <c r="I13" s="1" t="s">
        <v>29</v>
      </c>
      <c r="J13" s="71" t="s">
        <v>111</v>
      </c>
      <c r="K13" s="106">
        <v>3</v>
      </c>
      <c r="L13" s="180">
        <v>3</v>
      </c>
      <c r="M13" s="182">
        <f>H2ProjectDB434[[#This Row],[Column12]]/10^6</f>
        <v>3.0000000000000001E-6</v>
      </c>
      <c r="N13" s="1" t="s">
        <v>179</v>
      </c>
    </row>
    <row r="14" spans="1:14" ht="32.25" customHeight="1" x14ac:dyDescent="0.2">
      <c r="A14" s="3">
        <v>10</v>
      </c>
      <c r="B14" s="1" t="s">
        <v>121</v>
      </c>
      <c r="C14" s="1" t="s">
        <v>208</v>
      </c>
      <c r="D14" s="117">
        <v>2018</v>
      </c>
      <c r="E14" s="117">
        <v>2018</v>
      </c>
      <c r="F14" s="5" t="s">
        <v>171</v>
      </c>
      <c r="G14" s="1" t="s">
        <v>30</v>
      </c>
      <c r="H14" s="1" t="s">
        <v>378</v>
      </c>
      <c r="I14" s="1" t="s">
        <v>29</v>
      </c>
      <c r="J14" s="71" t="s">
        <v>130</v>
      </c>
      <c r="K14" s="106">
        <v>150</v>
      </c>
      <c r="L14" s="180">
        <v>150</v>
      </c>
      <c r="M14" s="182">
        <f>H2ProjectDB434[[#This Row],[Column12]]/10^6</f>
        <v>1.4999999999999999E-4</v>
      </c>
      <c r="N14" s="1" t="s">
        <v>179</v>
      </c>
    </row>
    <row r="15" spans="1:14" ht="32.25" customHeight="1" x14ac:dyDescent="0.2">
      <c r="A15" s="3">
        <v>11</v>
      </c>
      <c r="B15" s="1" t="s">
        <v>380</v>
      </c>
      <c r="C15" s="1" t="s">
        <v>44</v>
      </c>
      <c r="D15" s="117">
        <v>2019</v>
      </c>
      <c r="F15" s="1" t="s">
        <v>72</v>
      </c>
      <c r="G15" s="79"/>
      <c r="I15" s="1"/>
      <c r="J15" s="71" t="s">
        <v>113</v>
      </c>
      <c r="K15" s="106">
        <v>4000</v>
      </c>
      <c r="L15" s="180">
        <f>H2ProjectDB434[[#This Row],[Column11]]</f>
        <v>4000</v>
      </c>
      <c r="M15" s="182">
        <f>H2ProjectDB434[[#This Row],[Column12]]/10^6</f>
        <v>4.0000000000000001E-3</v>
      </c>
      <c r="N15" s="1" t="s">
        <v>179</v>
      </c>
    </row>
    <row r="16" spans="1:14" ht="32.25" customHeight="1" x14ac:dyDescent="0.2">
      <c r="A16" s="3">
        <v>12</v>
      </c>
      <c r="B16" s="1" t="s">
        <v>6</v>
      </c>
      <c r="C16" s="1" t="s">
        <v>204</v>
      </c>
      <c r="D16" s="117">
        <v>2019</v>
      </c>
      <c r="F16" s="1" t="s">
        <v>72</v>
      </c>
      <c r="G16" s="1" t="s">
        <v>30</v>
      </c>
      <c r="I16" s="1" t="s">
        <v>29</v>
      </c>
      <c r="J16" s="71" t="s">
        <v>111</v>
      </c>
      <c r="K16" s="106">
        <v>3</v>
      </c>
      <c r="L16" s="180">
        <v>3</v>
      </c>
      <c r="M16" s="182">
        <f>H2ProjectDB434[[#This Row],[Column12]]/10^6</f>
        <v>3.0000000000000001E-6</v>
      </c>
      <c r="N16" s="1" t="s">
        <v>179</v>
      </c>
    </row>
    <row r="17" spans="1:14" ht="32.25" customHeight="1" x14ac:dyDescent="0.2">
      <c r="A17" s="3">
        <v>13</v>
      </c>
      <c r="B17" s="1" t="s">
        <v>6</v>
      </c>
      <c r="C17" s="1" t="s">
        <v>204</v>
      </c>
      <c r="D17" s="117">
        <v>2019</v>
      </c>
      <c r="F17" s="1" t="s">
        <v>72</v>
      </c>
      <c r="G17" s="1" t="s">
        <v>30</v>
      </c>
      <c r="I17" s="1" t="s">
        <v>29</v>
      </c>
      <c r="J17" s="71" t="s">
        <v>108</v>
      </c>
      <c r="K17" s="106">
        <v>50</v>
      </c>
      <c r="L17" s="180">
        <v>50</v>
      </c>
      <c r="M17" s="182">
        <f>H2ProjectDB434[[#This Row],[Column12]]/10^6</f>
        <v>5.0000000000000002E-5</v>
      </c>
      <c r="N17" s="1" t="s">
        <v>179</v>
      </c>
    </row>
    <row r="18" spans="1:14" ht="41" customHeight="1" x14ac:dyDescent="0.2">
      <c r="A18" s="3">
        <v>14</v>
      </c>
      <c r="B18" s="1" t="s">
        <v>122</v>
      </c>
      <c r="C18" s="1" t="s">
        <v>204</v>
      </c>
      <c r="D18" s="117">
        <v>2019</v>
      </c>
      <c r="F18" s="1" t="s">
        <v>127</v>
      </c>
      <c r="G18" s="79"/>
      <c r="H18" s="1"/>
      <c r="I18" s="1"/>
      <c r="J18" s="72" t="s">
        <v>175</v>
      </c>
      <c r="K18" s="107">
        <f>(3650*((2.9+3.6)/2))/1000</f>
        <v>11.862500000000001</v>
      </c>
      <c r="L18" s="181">
        <f>(3650*((2.9+3.6)/2))/1000</f>
        <v>11.862500000000001</v>
      </c>
      <c r="M18" s="193">
        <f>H2ProjectDB434[[#This Row],[Column12]]/10^6</f>
        <v>1.18625E-5</v>
      </c>
      <c r="N18" s="1" t="s">
        <v>180</v>
      </c>
    </row>
    <row r="19" spans="1:14" ht="32.25" customHeight="1" x14ac:dyDescent="0.2">
      <c r="A19" s="3">
        <v>15</v>
      </c>
      <c r="B19" s="1" t="s">
        <v>123</v>
      </c>
      <c r="C19" s="1" t="s">
        <v>204</v>
      </c>
      <c r="D19" s="117">
        <v>2020</v>
      </c>
      <c r="F19" s="1" t="s">
        <v>127</v>
      </c>
      <c r="G19" s="79"/>
      <c r="H19" s="1"/>
      <c r="I19" s="1"/>
      <c r="J19" s="71"/>
      <c r="K19" s="106">
        <v>0</v>
      </c>
      <c r="L19" s="180">
        <v>0</v>
      </c>
      <c r="M19" s="182">
        <f>H2ProjectDB434[[#This Row],[Column12]]/10^6</f>
        <v>0</v>
      </c>
      <c r="N19" s="1" t="s">
        <v>90</v>
      </c>
    </row>
    <row r="20" spans="1:14" ht="32.25" customHeight="1" x14ac:dyDescent="0.2">
      <c r="A20" s="3">
        <v>16</v>
      </c>
      <c r="B20" s="1" t="s">
        <v>86</v>
      </c>
      <c r="C20" s="1" t="s">
        <v>210</v>
      </c>
      <c r="D20" s="117">
        <v>2021</v>
      </c>
      <c r="F20" s="1" t="s">
        <v>102</v>
      </c>
      <c r="G20" s="79"/>
      <c r="J20" s="73" t="s">
        <v>118</v>
      </c>
      <c r="K20" s="106">
        <f>((0.5+1)/2)*10^6</f>
        <v>750000</v>
      </c>
      <c r="L20" s="180">
        <f>((0.5+1)/2)*10^6</f>
        <v>750000</v>
      </c>
      <c r="M20" s="182">
        <f>H2ProjectDB434[[#This Row],[Column12]]/10^6</f>
        <v>0.75</v>
      </c>
      <c r="N20" s="1" t="s">
        <v>90</v>
      </c>
    </row>
    <row r="21" spans="1:14" ht="32.25" customHeight="1" x14ac:dyDescent="0.2">
      <c r="A21" s="3">
        <v>17</v>
      </c>
      <c r="B21" s="1" t="s">
        <v>23</v>
      </c>
      <c r="C21" s="1" t="s">
        <v>44</v>
      </c>
      <c r="D21" s="117">
        <v>2021</v>
      </c>
      <c r="F21" s="1" t="s">
        <v>72</v>
      </c>
      <c r="G21" s="1" t="s">
        <v>30</v>
      </c>
      <c r="I21" s="1" t="s">
        <v>82</v>
      </c>
      <c r="J21" s="71" t="s">
        <v>114</v>
      </c>
      <c r="K21" s="106">
        <v>4000</v>
      </c>
      <c r="L21" s="180">
        <f>H2ProjectDB434[[#This Row],[Column11]]</f>
        <v>4000</v>
      </c>
      <c r="M21" s="182">
        <f>H2ProjectDB434[[#This Row],[Column12]]/10^6</f>
        <v>4.0000000000000001E-3</v>
      </c>
      <c r="N21" s="1" t="s">
        <v>179</v>
      </c>
    </row>
    <row r="22" spans="1:14" ht="47" customHeight="1" x14ac:dyDescent="0.2">
      <c r="A22" s="3">
        <v>18</v>
      </c>
      <c r="B22" s="1" t="s">
        <v>125</v>
      </c>
      <c r="C22" s="1" t="s">
        <v>209</v>
      </c>
      <c r="D22" s="117">
        <v>2021</v>
      </c>
      <c r="F22" s="1" t="s">
        <v>102</v>
      </c>
      <c r="G22" s="79"/>
      <c r="H22" s="1"/>
      <c r="I22" s="1"/>
      <c r="J22" s="72" t="s">
        <v>131</v>
      </c>
      <c r="K22" s="107">
        <f>(365000*((2.9+3.6)/2))/1000</f>
        <v>1186.25</v>
      </c>
      <c r="L22" s="181">
        <f>(365000*((2.9+3.6)/2))/1000</f>
        <v>1186.25</v>
      </c>
      <c r="M22" s="193">
        <f>H2ProjectDB434[[#This Row],[Column12]]/10^6</f>
        <v>1.18625E-3</v>
      </c>
      <c r="N22" s="1" t="s">
        <v>180</v>
      </c>
    </row>
    <row r="23" spans="1:14" ht="32.25" customHeight="1" x14ac:dyDescent="0.2">
      <c r="A23" s="3">
        <v>19</v>
      </c>
      <c r="B23" s="1" t="s">
        <v>134</v>
      </c>
      <c r="C23" s="1" t="s">
        <v>44</v>
      </c>
      <c r="D23" s="117">
        <v>2021</v>
      </c>
      <c r="F23" s="1" t="s">
        <v>102</v>
      </c>
      <c r="G23" s="79"/>
      <c r="H23" s="1"/>
      <c r="I23" s="1"/>
      <c r="J23" s="71" t="s">
        <v>135</v>
      </c>
      <c r="K23" s="106">
        <f>100*10^3</f>
        <v>100000</v>
      </c>
      <c r="L23" s="180">
        <f>H2ProjectDB434[[#This Row],[Column11]]</f>
        <v>100000</v>
      </c>
      <c r="M23" s="182">
        <f>H2ProjectDB434[[#This Row],[Column12]]/10^6</f>
        <v>0.1</v>
      </c>
      <c r="N23" s="1" t="s">
        <v>90</v>
      </c>
    </row>
    <row r="24" spans="1:14" ht="32.25" customHeight="1" x14ac:dyDescent="0.2">
      <c r="A24" s="3">
        <v>20</v>
      </c>
      <c r="B24" s="1" t="s">
        <v>376</v>
      </c>
      <c r="C24" s="1" t="s">
        <v>211</v>
      </c>
      <c r="D24" s="117">
        <v>2022</v>
      </c>
      <c r="F24" s="1" t="s">
        <v>104</v>
      </c>
      <c r="G24" s="1" t="s">
        <v>30</v>
      </c>
      <c r="I24" s="1" t="s">
        <v>82</v>
      </c>
      <c r="J24" s="71" t="s">
        <v>115</v>
      </c>
      <c r="K24" s="106">
        <v>2200</v>
      </c>
      <c r="L24" s="106">
        <v>2200</v>
      </c>
      <c r="M24" s="182">
        <f>H2ProjectDB434[[#This Row],[Column12]]/10^6</f>
        <v>2.2000000000000001E-3</v>
      </c>
      <c r="N24" s="1" t="s">
        <v>179</v>
      </c>
    </row>
    <row r="25" spans="1:14" ht="32.25" customHeight="1" x14ac:dyDescent="0.2">
      <c r="A25" s="3">
        <v>21</v>
      </c>
      <c r="B25" s="1" t="s">
        <v>86</v>
      </c>
      <c r="C25" s="1" t="s">
        <v>44</v>
      </c>
      <c r="D25" s="117">
        <v>2022</v>
      </c>
      <c r="F25" s="1" t="s">
        <v>102</v>
      </c>
      <c r="G25" s="79"/>
      <c r="J25" s="71" t="s">
        <v>117</v>
      </c>
      <c r="K25" s="106">
        <f>1*10^6</f>
        <v>1000000</v>
      </c>
      <c r="L25" s="180">
        <f>H2ProjectDB434[[#This Row],[Column11]]</f>
        <v>1000000</v>
      </c>
      <c r="M25" s="182">
        <f>H2ProjectDB434[[#This Row],[Column12]]/10^6</f>
        <v>1</v>
      </c>
      <c r="N25" s="1" t="s">
        <v>90</v>
      </c>
    </row>
    <row r="26" spans="1:14" ht="32.25" customHeight="1" x14ac:dyDescent="0.2">
      <c r="A26" s="3">
        <v>22</v>
      </c>
      <c r="B26" s="1" t="s">
        <v>124</v>
      </c>
      <c r="C26" s="1" t="s">
        <v>207</v>
      </c>
      <c r="D26" s="117">
        <v>2021</v>
      </c>
      <c r="F26" s="1" t="s">
        <v>72</v>
      </c>
      <c r="G26" s="1" t="s">
        <v>83</v>
      </c>
      <c r="I26" s="1" t="s">
        <v>32</v>
      </c>
      <c r="J26" s="71" t="s">
        <v>113</v>
      </c>
      <c r="K26" s="106">
        <v>4000</v>
      </c>
      <c r="L26" s="180">
        <v>4000</v>
      </c>
      <c r="M26" s="182">
        <f>H2ProjectDB434[[#This Row],[Column12]]/10^6</f>
        <v>4.0000000000000001E-3</v>
      </c>
      <c r="N26" s="1" t="s">
        <v>179</v>
      </c>
    </row>
    <row r="27" spans="1:14" ht="90" customHeight="1" x14ac:dyDescent="0.2">
      <c r="A27" s="3">
        <v>23</v>
      </c>
      <c r="B27" s="6" t="s">
        <v>10</v>
      </c>
      <c r="C27" s="88" t="s">
        <v>213</v>
      </c>
      <c r="D27" s="118">
        <v>2022</v>
      </c>
      <c r="F27" s="130" t="s">
        <v>171</v>
      </c>
      <c r="G27" s="79"/>
      <c r="H27" s="105" t="s">
        <v>302</v>
      </c>
      <c r="K27" s="108">
        <v>100</v>
      </c>
      <c r="L27" s="180">
        <v>100</v>
      </c>
      <c r="M27" s="182">
        <f>H2ProjectDB434[[#This Row],[Column12]]/10^6</f>
        <v>1E-4</v>
      </c>
      <c r="N27" s="6" t="s">
        <v>252</v>
      </c>
    </row>
    <row r="28" spans="1:14" ht="105" customHeight="1" x14ac:dyDescent="0.2">
      <c r="A28" s="3">
        <v>24</v>
      </c>
      <c r="B28" s="6" t="s">
        <v>75</v>
      </c>
      <c r="C28" s="88" t="s">
        <v>44</v>
      </c>
      <c r="D28" s="118">
        <v>2022</v>
      </c>
      <c r="F28" s="88" t="s">
        <v>171</v>
      </c>
      <c r="G28" s="79"/>
      <c r="H28" s="105" t="s">
        <v>304</v>
      </c>
      <c r="K28" s="108">
        <v>1000</v>
      </c>
      <c r="L28" s="180">
        <f>H2ProjectDB434[[#This Row],[Column11]]</f>
        <v>1000</v>
      </c>
      <c r="M28" s="182">
        <f>H2ProjectDB434[[#This Row],[Column12]]/10^6</f>
        <v>1E-3</v>
      </c>
      <c r="N28" s="6" t="s">
        <v>256</v>
      </c>
    </row>
    <row r="29" spans="1:14" s="11" customFormat="1" ht="32.25" customHeight="1" x14ac:dyDescent="0.2">
      <c r="A29" s="3">
        <v>25</v>
      </c>
      <c r="B29" s="145" t="s">
        <v>341</v>
      </c>
      <c r="C29" s="145" t="s">
        <v>44</v>
      </c>
      <c r="D29" s="146">
        <v>2022</v>
      </c>
      <c r="E29" s="126"/>
      <c r="F29" s="145" t="s">
        <v>149</v>
      </c>
      <c r="G29" s="145" t="s">
        <v>313</v>
      </c>
      <c r="H29" s="3"/>
      <c r="I29" s="3"/>
      <c r="J29" s="147"/>
      <c r="K29" s="149">
        <v>0</v>
      </c>
      <c r="L29" s="180">
        <f>H2ProjectDB434[[#This Row],[Column11]]</f>
        <v>0</v>
      </c>
      <c r="M29" s="182">
        <f>H2ProjectDB434[[#This Row],[Column12]]/10^6</f>
        <v>0</v>
      </c>
      <c r="N29" s="198" t="s">
        <v>386</v>
      </c>
    </row>
    <row r="30" spans="1:14" ht="126" customHeight="1" x14ac:dyDescent="0.2">
      <c r="A30" s="3">
        <v>26</v>
      </c>
      <c r="B30" s="6" t="s">
        <v>35</v>
      </c>
      <c r="C30" s="88" t="s">
        <v>44</v>
      </c>
      <c r="D30" s="118">
        <v>2022</v>
      </c>
      <c r="F30" s="88" t="s">
        <v>171</v>
      </c>
      <c r="G30" s="79"/>
      <c r="H30" s="105" t="s">
        <v>303</v>
      </c>
      <c r="K30" s="108">
        <v>1000</v>
      </c>
      <c r="L30" s="180">
        <f>H2ProjectDB434[[#This Row],[Column11]]</f>
        <v>1000</v>
      </c>
      <c r="M30" s="182">
        <f>H2ProjectDB434[[#This Row],[Column12]]/10^6</f>
        <v>1E-3</v>
      </c>
      <c r="N30" s="6" t="s">
        <v>259</v>
      </c>
    </row>
    <row r="31" spans="1:14" s="11" customFormat="1" ht="32.25" customHeight="1" x14ac:dyDescent="0.2">
      <c r="A31" s="3">
        <v>27</v>
      </c>
      <c r="B31" s="11" t="s">
        <v>23</v>
      </c>
      <c r="C31" s="11" t="s">
        <v>44</v>
      </c>
      <c r="D31" s="119">
        <v>2022</v>
      </c>
      <c r="E31" s="119"/>
      <c r="F31" s="11" t="s">
        <v>72</v>
      </c>
      <c r="H31" s="29" t="s">
        <v>144</v>
      </c>
      <c r="J31" s="76" t="s">
        <v>142</v>
      </c>
      <c r="K31" s="109">
        <v>1500</v>
      </c>
      <c r="L31" s="180">
        <f>H2ProjectDB434[[#This Row],[Column11]]</f>
        <v>1500</v>
      </c>
      <c r="M31" s="182">
        <f>H2ProjectDB434[[#This Row],[Column12]]/10^6</f>
        <v>1.5E-3</v>
      </c>
      <c r="N31" s="11" t="s">
        <v>91</v>
      </c>
    </row>
    <row r="32" spans="1:14" s="11" customFormat="1" ht="32.25" customHeight="1" x14ac:dyDescent="0.2">
      <c r="A32" s="3">
        <v>28</v>
      </c>
      <c r="B32" s="11" t="s">
        <v>24</v>
      </c>
      <c r="C32" s="11" t="s">
        <v>212</v>
      </c>
      <c r="D32" s="119">
        <v>2022</v>
      </c>
      <c r="E32" s="119"/>
      <c r="F32" s="11" t="s">
        <v>72</v>
      </c>
      <c r="H32" s="29" t="s">
        <v>144</v>
      </c>
      <c r="J32" s="76" t="s">
        <v>143</v>
      </c>
      <c r="K32" s="109">
        <v>400</v>
      </c>
      <c r="L32" s="180">
        <f>H2ProjectDB434[[#This Row],[Column11]]</f>
        <v>400</v>
      </c>
      <c r="M32" s="182">
        <f>H2ProjectDB434[[#This Row],[Column12]]/10^6</f>
        <v>4.0000000000000002E-4</v>
      </c>
      <c r="N32" s="11" t="s">
        <v>91</v>
      </c>
    </row>
    <row r="33" spans="1:14" s="11" customFormat="1" ht="32.25" customHeight="1" x14ac:dyDescent="0.2">
      <c r="A33" s="3">
        <v>29</v>
      </c>
      <c r="B33" s="145" t="s">
        <v>338</v>
      </c>
      <c r="C33" s="145" t="s">
        <v>44</v>
      </c>
      <c r="D33" s="146">
        <v>2022</v>
      </c>
      <c r="E33" s="126"/>
      <c r="F33" s="145" t="s">
        <v>149</v>
      </c>
      <c r="G33" s="145" t="s">
        <v>308</v>
      </c>
      <c r="H33" s="145" t="s">
        <v>310</v>
      </c>
      <c r="I33" s="3"/>
      <c r="J33" s="147" t="s">
        <v>309</v>
      </c>
      <c r="K33" s="149">
        <f>0.25*10^6</f>
        <v>250000</v>
      </c>
      <c r="L33" s="180">
        <f>H2ProjectDB434[[#This Row],[Column11]]</f>
        <v>250000</v>
      </c>
      <c r="M33" s="182">
        <f>H2ProjectDB434[[#This Row],[Column12]]/10^6</f>
        <v>0.25</v>
      </c>
      <c r="N33" s="198" t="s">
        <v>386</v>
      </c>
    </row>
    <row r="34" spans="1:14" s="11" customFormat="1" ht="32.25" customHeight="1" x14ac:dyDescent="0.2">
      <c r="A34" s="3">
        <v>30</v>
      </c>
      <c r="B34" s="11" t="s">
        <v>25</v>
      </c>
      <c r="C34" s="11" t="s">
        <v>44</v>
      </c>
      <c r="D34" s="119">
        <v>2022</v>
      </c>
      <c r="E34" s="119"/>
      <c r="F34" s="11" t="s">
        <v>72</v>
      </c>
      <c r="H34" s="29" t="s">
        <v>144</v>
      </c>
      <c r="J34" s="98"/>
      <c r="K34" s="109">
        <v>0</v>
      </c>
      <c r="L34" s="180">
        <f>H2ProjectDB434[[#This Row],[Column11]]</f>
        <v>0</v>
      </c>
      <c r="M34" s="182">
        <f>H2ProjectDB434[[#This Row],[Column12]]/10^6</f>
        <v>0</v>
      </c>
      <c r="N34" s="11" t="s">
        <v>91</v>
      </c>
    </row>
    <row r="35" spans="1:14" s="145" customFormat="1" ht="32.25" customHeight="1" x14ac:dyDescent="0.2">
      <c r="A35" s="3">
        <v>31</v>
      </c>
      <c r="B35" s="145" t="s">
        <v>336</v>
      </c>
      <c r="C35" s="145" t="s">
        <v>44</v>
      </c>
      <c r="D35" s="146">
        <v>2022</v>
      </c>
      <c r="E35" s="146"/>
      <c r="F35" s="145" t="s">
        <v>149</v>
      </c>
      <c r="G35" s="145" t="s">
        <v>307</v>
      </c>
      <c r="H35" s="145" t="s">
        <v>310</v>
      </c>
      <c r="J35" s="147"/>
      <c r="K35" s="149">
        <v>0</v>
      </c>
      <c r="L35" s="180">
        <f>H2ProjectDB434[[#This Row],[Column11]]</f>
        <v>0</v>
      </c>
      <c r="M35" s="182">
        <f>H2ProjectDB434[[#This Row],[Column12]]/10^6</f>
        <v>0</v>
      </c>
      <c r="N35" s="198" t="s">
        <v>386</v>
      </c>
    </row>
    <row r="36" spans="1:14" s="145" customFormat="1" ht="32.25" customHeight="1" x14ac:dyDescent="0.2">
      <c r="A36" s="3">
        <v>32</v>
      </c>
      <c r="B36" s="145" t="s">
        <v>337</v>
      </c>
      <c r="C36" s="145" t="s">
        <v>44</v>
      </c>
      <c r="D36" s="146">
        <v>2022</v>
      </c>
      <c r="E36" s="126"/>
      <c r="F36" s="145" t="s">
        <v>149</v>
      </c>
      <c r="G36" s="145" t="s">
        <v>308</v>
      </c>
      <c r="H36" s="145" t="s">
        <v>310</v>
      </c>
      <c r="I36" s="3"/>
      <c r="J36" s="147"/>
      <c r="K36" s="149">
        <v>0</v>
      </c>
      <c r="L36" s="180">
        <f>H2ProjectDB434[[#This Row],[Column11]]</f>
        <v>0</v>
      </c>
      <c r="M36" s="182">
        <f>H2ProjectDB434[[#This Row],[Column12]]/10^6</f>
        <v>0</v>
      </c>
      <c r="N36" s="198" t="s">
        <v>386</v>
      </c>
    </row>
    <row r="37" spans="1:14" ht="32.25" customHeight="1" x14ac:dyDescent="0.2">
      <c r="A37" s="3">
        <v>33</v>
      </c>
      <c r="B37" s="6" t="s">
        <v>11</v>
      </c>
      <c r="C37" s="88" t="s">
        <v>213</v>
      </c>
      <c r="D37" s="118">
        <v>2023</v>
      </c>
      <c r="F37" s="88" t="s">
        <v>72</v>
      </c>
      <c r="G37" s="79"/>
      <c r="K37" s="108">
        <v>365</v>
      </c>
      <c r="L37" s="180">
        <f>H2ProjectDB434[[#This Row],[Column11]]</f>
        <v>365</v>
      </c>
      <c r="M37" s="182">
        <f>H2ProjectDB434[[#This Row],[Column12]]/10^6</f>
        <v>3.6499999999999998E-4</v>
      </c>
      <c r="N37" s="6" t="s">
        <v>262</v>
      </c>
    </row>
    <row r="38" spans="1:14" ht="32.25" customHeight="1" x14ac:dyDescent="0.2">
      <c r="A38" s="3">
        <v>34</v>
      </c>
      <c r="B38" s="6" t="s">
        <v>4</v>
      </c>
      <c r="C38" s="88" t="s">
        <v>44</v>
      </c>
      <c r="D38" s="118">
        <v>2023</v>
      </c>
      <c r="F38" s="88" t="s">
        <v>72</v>
      </c>
      <c r="G38" s="79"/>
      <c r="K38" s="108">
        <v>100</v>
      </c>
      <c r="L38" s="180">
        <f>H2ProjectDB434[[#This Row],[Column11]]</f>
        <v>100</v>
      </c>
      <c r="M38" s="182">
        <f>H2ProjectDB434[[#This Row],[Column12]]/10^6</f>
        <v>1E-4</v>
      </c>
      <c r="N38" s="6" t="s">
        <v>265</v>
      </c>
    </row>
    <row r="39" spans="1:14" ht="32.25" customHeight="1" x14ac:dyDescent="0.2">
      <c r="A39" s="3">
        <v>35</v>
      </c>
      <c r="B39" s="6" t="s">
        <v>76</v>
      </c>
      <c r="C39" s="88" t="s">
        <v>213</v>
      </c>
      <c r="D39" s="118">
        <v>2023</v>
      </c>
      <c r="F39" s="88" t="s">
        <v>149</v>
      </c>
      <c r="G39" s="79"/>
      <c r="K39" s="108">
        <v>1000</v>
      </c>
      <c r="L39" s="180">
        <f>H2ProjectDB434[[#This Row],[Column11]]</f>
        <v>1000</v>
      </c>
      <c r="M39" s="182">
        <f>H2ProjectDB434[[#This Row],[Column12]]/10^6</f>
        <v>1E-3</v>
      </c>
      <c r="N39" s="6" t="s">
        <v>268</v>
      </c>
    </row>
    <row r="40" spans="1:14" ht="32.25" customHeight="1" x14ac:dyDescent="0.2">
      <c r="A40" s="3">
        <v>36</v>
      </c>
      <c r="B40" s="6" t="s">
        <v>36</v>
      </c>
      <c r="C40" s="88" t="s">
        <v>214</v>
      </c>
      <c r="D40" s="118">
        <v>2023</v>
      </c>
      <c r="F40" s="88" t="s">
        <v>72</v>
      </c>
      <c r="G40" s="79"/>
      <c r="K40" s="108">
        <v>100</v>
      </c>
      <c r="L40" s="180">
        <v>100</v>
      </c>
      <c r="M40" s="182">
        <f>H2ProjectDB434[[#This Row],[Column12]]/10^6</f>
        <v>1E-4</v>
      </c>
      <c r="N40" s="6" t="s">
        <v>272</v>
      </c>
    </row>
    <row r="41" spans="1:14" s="145" customFormat="1" ht="33" customHeight="1" x14ac:dyDescent="0.2">
      <c r="A41" s="3">
        <v>37</v>
      </c>
      <c r="B41" s="145" t="s">
        <v>344</v>
      </c>
      <c r="C41" s="145" t="s">
        <v>210</v>
      </c>
      <c r="D41" s="146">
        <v>2024</v>
      </c>
      <c r="E41" s="146"/>
      <c r="F41" s="145" t="s">
        <v>370</v>
      </c>
      <c r="G41" s="145" t="s">
        <v>307</v>
      </c>
      <c r="H41" s="145" t="s">
        <v>316</v>
      </c>
      <c r="J41" s="147" t="s">
        <v>312</v>
      </c>
      <c r="K41" s="149">
        <f>0.3*10^6</f>
        <v>300000</v>
      </c>
      <c r="L41" s="180">
        <f>0.3*10^6</f>
        <v>300000</v>
      </c>
      <c r="M41" s="182">
        <f>H2ProjectDB434[[#This Row],[Column12]]/10^6</f>
        <v>0.3</v>
      </c>
      <c r="N41" s="198" t="s">
        <v>386</v>
      </c>
    </row>
    <row r="42" spans="1:14" ht="32.25" customHeight="1" x14ac:dyDescent="0.2">
      <c r="A42" s="3">
        <v>38</v>
      </c>
      <c r="B42" s="6" t="s">
        <v>13</v>
      </c>
      <c r="C42" s="88" t="s">
        <v>213</v>
      </c>
      <c r="D42" s="118">
        <v>2024</v>
      </c>
      <c r="F42" s="88" t="s">
        <v>102</v>
      </c>
      <c r="G42" s="79"/>
      <c r="K42" s="108">
        <v>1000000</v>
      </c>
      <c r="L42" s="180">
        <v>1000000</v>
      </c>
      <c r="M42" s="182">
        <f>H2ProjectDB434[[#This Row],[Column12]]/10^6</f>
        <v>1</v>
      </c>
      <c r="N42" s="6" t="s">
        <v>276</v>
      </c>
    </row>
    <row r="43" spans="1:14" ht="32.25" customHeight="1" x14ac:dyDescent="0.2">
      <c r="A43" s="3">
        <v>39</v>
      </c>
      <c r="B43" s="6">
        <v>4401</v>
      </c>
      <c r="C43" s="88" t="s">
        <v>215</v>
      </c>
      <c r="D43" s="118">
        <v>2024</v>
      </c>
      <c r="F43" s="88" t="s">
        <v>149</v>
      </c>
      <c r="G43" s="79"/>
      <c r="K43" s="108">
        <v>3000</v>
      </c>
      <c r="L43" s="180">
        <v>3000</v>
      </c>
      <c r="M43" s="182">
        <f>H2ProjectDB434[[#This Row],[Column12]]/10^6</f>
        <v>3.0000000000000001E-3</v>
      </c>
      <c r="N43" s="6" t="s">
        <v>277</v>
      </c>
    </row>
    <row r="44" spans="1:14" ht="32.25" customHeight="1" x14ac:dyDescent="0.2">
      <c r="A44" s="3">
        <v>40</v>
      </c>
      <c r="B44" s="6" t="s">
        <v>79</v>
      </c>
      <c r="C44" s="88" t="s">
        <v>44</v>
      </c>
      <c r="D44" s="118">
        <v>2024</v>
      </c>
      <c r="F44" s="88" t="s">
        <v>149</v>
      </c>
      <c r="G44" s="79"/>
      <c r="J44" s="81"/>
      <c r="K44" s="108">
        <v>2000</v>
      </c>
      <c r="L44" s="180">
        <f>H2ProjectDB434[[#This Row],[Column11]]</f>
        <v>2000</v>
      </c>
      <c r="M44" s="182">
        <f>H2ProjectDB434[[#This Row],[Column12]]/10^6</f>
        <v>2E-3</v>
      </c>
      <c r="N44" s="6" t="s">
        <v>282</v>
      </c>
    </row>
    <row r="45" spans="1:14" s="152" customFormat="1" ht="37" customHeight="1" x14ac:dyDescent="0.2">
      <c r="A45" s="3">
        <v>41</v>
      </c>
      <c r="B45" s="145" t="s">
        <v>361</v>
      </c>
      <c r="C45" s="145" t="s">
        <v>44</v>
      </c>
      <c r="D45" s="146">
        <v>2024</v>
      </c>
      <c r="E45" s="146"/>
      <c r="F45" s="145" t="s">
        <v>149</v>
      </c>
      <c r="G45" s="145" t="s">
        <v>313</v>
      </c>
      <c r="H45" s="145" t="s">
        <v>310</v>
      </c>
      <c r="I45" s="145"/>
      <c r="J45" s="147" t="s">
        <v>329</v>
      </c>
      <c r="K45" s="149">
        <f>0.01*10^6</f>
        <v>10000</v>
      </c>
      <c r="L45" s="180">
        <f>H2ProjectDB434[[#This Row],[Column11]]</f>
        <v>10000</v>
      </c>
      <c r="M45" s="182">
        <f>H2ProjectDB434[[#This Row],[Column12]]/10^6</f>
        <v>0.01</v>
      </c>
      <c r="N45" s="198" t="s">
        <v>386</v>
      </c>
    </row>
    <row r="46" spans="1:14" s="43" customFormat="1" ht="92" customHeight="1" x14ac:dyDescent="0.2">
      <c r="A46" s="3">
        <v>42</v>
      </c>
      <c r="B46" s="46" t="s">
        <v>377</v>
      </c>
      <c r="C46" s="46" t="s">
        <v>211</v>
      </c>
      <c r="D46" s="163">
        <v>2025</v>
      </c>
      <c r="E46" s="129"/>
      <c r="F46" s="46" t="s">
        <v>370</v>
      </c>
      <c r="G46" s="46" t="s">
        <v>202</v>
      </c>
      <c r="H46" s="164" t="s">
        <v>138</v>
      </c>
      <c r="I46" s="46"/>
      <c r="J46" s="165" t="s">
        <v>203</v>
      </c>
      <c r="K46" s="166">
        <f xml:space="preserve"> 230*10^3</f>
        <v>230000</v>
      </c>
      <c r="L46" s="201">
        <f xml:space="preserve"> 230*10^3</f>
        <v>230000</v>
      </c>
      <c r="M46" s="202">
        <f>H2ProjectDB434[[#This Row],[Column12]]/10^6</f>
        <v>0.23</v>
      </c>
      <c r="N46" s="46" t="s">
        <v>90</v>
      </c>
    </row>
    <row r="47" spans="1:14" s="43" customFormat="1" ht="32.25" customHeight="1" x14ac:dyDescent="0.2">
      <c r="A47" s="3">
        <v>43</v>
      </c>
      <c r="B47" s="80" t="s">
        <v>14</v>
      </c>
      <c r="C47" s="101" t="s">
        <v>216</v>
      </c>
      <c r="D47" s="121">
        <v>2025</v>
      </c>
      <c r="E47" s="129"/>
      <c r="F47" s="101" t="s">
        <v>149</v>
      </c>
      <c r="G47" s="96"/>
      <c r="J47" s="84"/>
      <c r="K47" s="111">
        <v>365</v>
      </c>
      <c r="L47" s="201">
        <v>365</v>
      </c>
      <c r="M47" s="202">
        <f>H2ProjectDB434[[#This Row],[Column12]]/10^6</f>
        <v>3.6499999999999998E-4</v>
      </c>
      <c r="N47" s="80" t="s">
        <v>246</v>
      </c>
    </row>
    <row r="48" spans="1:14" s="43" customFormat="1" ht="32.25" customHeight="1" x14ac:dyDescent="0.2">
      <c r="A48" s="3">
        <v>44</v>
      </c>
      <c r="B48" s="80" t="s">
        <v>16</v>
      </c>
      <c r="C48" s="101" t="s">
        <v>44</v>
      </c>
      <c r="D48" s="121">
        <v>2025</v>
      </c>
      <c r="E48" s="129"/>
      <c r="F48" s="101" t="s">
        <v>104</v>
      </c>
      <c r="G48" s="96"/>
      <c r="J48" s="84"/>
      <c r="K48" s="111">
        <v>1000000</v>
      </c>
      <c r="L48" s="201">
        <f>H2ProjectDB434[[#This Row],[Column11]]</f>
        <v>1000000</v>
      </c>
      <c r="M48" s="202">
        <f>H2ProjectDB434[[#This Row],[Column12]]/10^6</f>
        <v>1</v>
      </c>
      <c r="N48" s="80" t="s">
        <v>287</v>
      </c>
    </row>
    <row r="49" spans="1:14" s="43" customFormat="1" ht="32.25" customHeight="1" x14ac:dyDescent="0.2">
      <c r="A49" s="3">
        <v>45</v>
      </c>
      <c r="B49" s="85" t="s">
        <v>18</v>
      </c>
      <c r="C49" s="101" t="s">
        <v>213</v>
      </c>
      <c r="D49" s="121">
        <v>2025</v>
      </c>
      <c r="E49" s="129"/>
      <c r="F49" s="101" t="s">
        <v>149</v>
      </c>
      <c r="G49" s="96"/>
      <c r="J49" s="84"/>
      <c r="K49" s="111">
        <v>100</v>
      </c>
      <c r="L49" s="201">
        <v>100</v>
      </c>
      <c r="M49" s="202">
        <f>H2ProjectDB434[[#This Row],[Column12]]/10^6</f>
        <v>1E-4</v>
      </c>
      <c r="N49" s="80" t="s">
        <v>291</v>
      </c>
    </row>
    <row r="50" spans="1:14" s="43" customFormat="1" ht="32.25" customHeight="1" x14ac:dyDescent="0.2">
      <c r="A50" s="3">
        <v>46</v>
      </c>
      <c r="B50" s="85" t="s">
        <v>19</v>
      </c>
      <c r="C50" s="101" t="s">
        <v>213</v>
      </c>
      <c r="D50" s="121">
        <v>2025</v>
      </c>
      <c r="E50" s="129"/>
      <c r="F50" s="101" t="s">
        <v>149</v>
      </c>
      <c r="G50" s="96"/>
      <c r="J50" s="84"/>
      <c r="K50" s="111">
        <v>100</v>
      </c>
      <c r="L50" s="201">
        <v>100</v>
      </c>
      <c r="M50" s="202">
        <f>H2ProjectDB434[[#This Row],[Column12]]/10^6</f>
        <v>1E-4</v>
      </c>
      <c r="N50" s="80" t="s">
        <v>292</v>
      </c>
    </row>
    <row r="51" spans="1:14" s="43" customFormat="1" ht="32.25" customHeight="1" x14ac:dyDescent="0.2">
      <c r="A51" s="3">
        <v>47</v>
      </c>
      <c r="B51" s="80" t="s">
        <v>80</v>
      </c>
      <c r="C51" s="101" t="s">
        <v>216</v>
      </c>
      <c r="D51" s="121">
        <v>2025</v>
      </c>
      <c r="E51" s="129"/>
      <c r="F51" s="101" t="s">
        <v>149</v>
      </c>
      <c r="G51" s="96"/>
      <c r="J51" s="84"/>
      <c r="K51" s="111">
        <v>100</v>
      </c>
      <c r="L51" s="201">
        <v>100</v>
      </c>
      <c r="M51" s="202">
        <f>H2ProjectDB434[[#This Row],[Column12]]/10^6</f>
        <v>1E-4</v>
      </c>
      <c r="N51" s="80" t="s">
        <v>295</v>
      </c>
    </row>
    <row r="52" spans="1:14" s="43" customFormat="1" ht="32.25" customHeight="1" x14ac:dyDescent="0.2">
      <c r="A52" s="3">
        <v>48</v>
      </c>
      <c r="B52" s="80" t="s">
        <v>21</v>
      </c>
      <c r="C52" s="101" t="s">
        <v>207</v>
      </c>
      <c r="D52" s="121">
        <v>2025</v>
      </c>
      <c r="E52" s="129"/>
      <c r="F52" s="101" t="s">
        <v>104</v>
      </c>
      <c r="G52" s="96"/>
      <c r="J52" s="84"/>
      <c r="K52" s="111">
        <v>36000</v>
      </c>
      <c r="L52" s="201">
        <v>36000</v>
      </c>
      <c r="M52" s="202">
        <f>H2ProjectDB434[[#This Row],[Column12]]/10^6</f>
        <v>3.5999999999999997E-2</v>
      </c>
      <c r="N52" s="80" t="s">
        <v>245</v>
      </c>
    </row>
    <row r="53" spans="1:14" s="43" customFormat="1" ht="32.25" customHeight="1" x14ac:dyDescent="0.2">
      <c r="A53" s="3">
        <v>49</v>
      </c>
      <c r="B53" s="80" t="s">
        <v>23</v>
      </c>
      <c r="C53" s="101" t="s">
        <v>44</v>
      </c>
      <c r="D53" s="121">
        <v>2025</v>
      </c>
      <c r="E53" s="129"/>
      <c r="F53" s="101" t="s">
        <v>102</v>
      </c>
      <c r="G53" s="96"/>
      <c r="J53" s="84"/>
      <c r="K53" s="111">
        <v>100000</v>
      </c>
      <c r="L53" s="201">
        <v>100000</v>
      </c>
      <c r="M53" s="202">
        <f>H2ProjectDB434[[#This Row],[Column12]]/10^6</f>
        <v>0.1</v>
      </c>
      <c r="N53" s="80" t="s">
        <v>301</v>
      </c>
    </row>
    <row r="54" spans="1:14" s="151" customFormat="1" ht="32.25" customHeight="1" x14ac:dyDescent="0.2">
      <c r="A54" s="3">
        <v>50</v>
      </c>
      <c r="B54" s="151" t="s">
        <v>366</v>
      </c>
      <c r="C54" s="151" t="s">
        <v>236</v>
      </c>
      <c r="D54" s="153">
        <v>2025</v>
      </c>
      <c r="E54" s="153"/>
      <c r="F54" s="151" t="s">
        <v>149</v>
      </c>
      <c r="G54" s="151" t="s">
        <v>308</v>
      </c>
      <c r="H54" s="151" t="s">
        <v>310</v>
      </c>
      <c r="J54" s="203" t="s">
        <v>334</v>
      </c>
      <c r="K54" s="204">
        <f>0.002*10^6</f>
        <v>2000</v>
      </c>
      <c r="L54" s="201">
        <f>0.002*10^6</f>
        <v>2000</v>
      </c>
      <c r="M54" s="202">
        <f>H2ProjectDB434[[#This Row],[Column12]]/10^6</f>
        <v>2E-3</v>
      </c>
      <c r="N54" s="205" t="s">
        <v>386</v>
      </c>
    </row>
    <row r="55" spans="1:14" s="151" customFormat="1" ht="32.25" customHeight="1" x14ac:dyDescent="0.2">
      <c r="A55" s="3">
        <v>51</v>
      </c>
      <c r="B55" s="151" t="s">
        <v>348</v>
      </c>
      <c r="C55" s="151" t="s">
        <v>44</v>
      </c>
      <c r="D55" s="153">
        <v>2025</v>
      </c>
      <c r="E55" s="153"/>
      <c r="F55" s="151" t="s">
        <v>104</v>
      </c>
      <c r="G55" s="151" t="s">
        <v>313</v>
      </c>
      <c r="H55" s="151" t="s">
        <v>322</v>
      </c>
      <c r="J55" s="203" t="s">
        <v>323</v>
      </c>
      <c r="K55" s="204">
        <f>0.5*10^6</f>
        <v>500000</v>
      </c>
      <c r="L55" s="201">
        <f>0.5*10^6</f>
        <v>500000</v>
      </c>
      <c r="M55" s="202">
        <f>H2ProjectDB434[[#This Row],[Column12]]/10^6</f>
        <v>0.5</v>
      </c>
      <c r="N55" s="205" t="s">
        <v>386</v>
      </c>
    </row>
    <row r="56" spans="1:14" s="151" customFormat="1" ht="32.25" customHeight="1" x14ac:dyDescent="0.2">
      <c r="A56" s="3">
        <v>52</v>
      </c>
      <c r="B56" s="145" t="s">
        <v>349</v>
      </c>
      <c r="C56" s="145" t="s">
        <v>44</v>
      </c>
      <c r="D56" s="146">
        <v>2026</v>
      </c>
      <c r="E56" s="146"/>
      <c r="F56" s="145" t="s">
        <v>149</v>
      </c>
      <c r="G56" s="145" t="s">
        <v>313</v>
      </c>
      <c r="H56" s="145" t="s">
        <v>324</v>
      </c>
      <c r="I56" s="145"/>
      <c r="J56" s="147" t="s">
        <v>323</v>
      </c>
      <c r="K56" s="149">
        <f>0.5*10^6</f>
        <v>500000</v>
      </c>
      <c r="L56" s="180">
        <f>H2ProjectDB434[[#This Row],[Column11]]</f>
        <v>500000</v>
      </c>
      <c r="M56" s="182">
        <f>H2ProjectDB434[[#This Row],[Column12]]/10^6</f>
        <v>0.5</v>
      </c>
      <c r="N56" s="198" t="s">
        <v>386</v>
      </c>
    </row>
    <row r="57" spans="1:14" s="151" customFormat="1" ht="32.25" customHeight="1" x14ac:dyDescent="0.2">
      <c r="A57" s="3">
        <v>53</v>
      </c>
      <c r="B57" s="145" t="s">
        <v>352</v>
      </c>
      <c r="C57" s="145" t="s">
        <v>44</v>
      </c>
      <c r="D57" s="146">
        <v>2026</v>
      </c>
      <c r="E57" s="146"/>
      <c r="F57" s="145" t="s">
        <v>370</v>
      </c>
      <c r="G57" s="145" t="s">
        <v>307</v>
      </c>
      <c r="H57" s="145" t="s">
        <v>326</v>
      </c>
      <c r="I57" s="145"/>
      <c r="J57" s="147" t="s">
        <v>328</v>
      </c>
      <c r="K57" s="149">
        <f>2.2*10^6</f>
        <v>2200000</v>
      </c>
      <c r="L57" s="180">
        <f>H2ProjectDB434[[#This Row],[Column11]]</f>
        <v>2200000</v>
      </c>
      <c r="M57" s="182">
        <f>H2ProjectDB434[[#This Row],[Column12]]/10^6</f>
        <v>2.2000000000000002</v>
      </c>
      <c r="N57" s="198" t="s">
        <v>386</v>
      </c>
    </row>
    <row r="58" spans="1:14" s="152" customFormat="1" ht="37" customHeight="1" x14ac:dyDescent="0.2">
      <c r="A58" s="3">
        <v>54</v>
      </c>
      <c r="B58" s="145" t="s">
        <v>362</v>
      </c>
      <c r="C58" s="145" t="s">
        <v>44</v>
      </c>
      <c r="D58" s="146">
        <v>2026</v>
      </c>
      <c r="E58" s="146"/>
      <c r="F58" s="145" t="s">
        <v>149</v>
      </c>
      <c r="G58" s="145" t="s">
        <v>313</v>
      </c>
      <c r="H58" s="145" t="s">
        <v>310</v>
      </c>
      <c r="I58" s="145"/>
      <c r="J58" s="147" t="s">
        <v>330</v>
      </c>
      <c r="K58" s="149">
        <f>0.2*10^6</f>
        <v>200000</v>
      </c>
      <c r="L58" s="180">
        <f>H2ProjectDB434[[#This Row],[Column11]]</f>
        <v>200000</v>
      </c>
      <c r="M58" s="182">
        <f>H2ProjectDB434[[#This Row],[Column12]]/10^6</f>
        <v>0.2</v>
      </c>
      <c r="N58" s="198" t="s">
        <v>386</v>
      </c>
    </row>
    <row r="59" spans="1:14" s="150" customFormat="1" ht="32" customHeight="1" x14ac:dyDescent="0.2">
      <c r="A59" s="3">
        <v>55</v>
      </c>
      <c r="B59" s="145" t="s">
        <v>351</v>
      </c>
      <c r="C59" s="145" t="s">
        <v>211</v>
      </c>
      <c r="D59" s="146">
        <v>2026</v>
      </c>
      <c r="E59" s="146"/>
      <c r="F59" s="145" t="s">
        <v>149</v>
      </c>
      <c r="G59" s="145" t="s">
        <v>307</v>
      </c>
      <c r="H59" s="145" t="s">
        <v>311</v>
      </c>
      <c r="I59" s="145"/>
      <c r="J59" s="147" t="s">
        <v>327</v>
      </c>
      <c r="K59" s="149">
        <f>1.3*10^6</f>
        <v>1300000</v>
      </c>
      <c r="L59" s="180">
        <f>1.3*10^6</f>
        <v>1300000</v>
      </c>
      <c r="M59" s="182">
        <f>H2ProjectDB434[[#This Row],[Column12]]/10^6</f>
        <v>1.3</v>
      </c>
      <c r="N59" s="198" t="s">
        <v>386</v>
      </c>
    </row>
    <row r="60" spans="1:14" ht="32.25" customHeight="1" x14ac:dyDescent="0.2">
      <c r="A60" s="3">
        <v>56</v>
      </c>
      <c r="B60" s="1" t="s">
        <v>86</v>
      </c>
      <c r="C60" s="1" t="s">
        <v>205</v>
      </c>
      <c r="D60" s="117">
        <v>2026</v>
      </c>
      <c r="F60" s="1" t="s">
        <v>370</v>
      </c>
      <c r="G60" s="79"/>
      <c r="H60" s="1" t="s">
        <v>196</v>
      </c>
      <c r="J60" s="72" t="s">
        <v>105</v>
      </c>
      <c r="K60" s="107">
        <f>(100000000*((2.9+3.6)/2))/1000</f>
        <v>325000</v>
      </c>
      <c r="L60" s="181">
        <f>(100000000*((2.9+3.6)/2))/1000</f>
        <v>325000</v>
      </c>
      <c r="M60" s="193">
        <f>H2ProjectDB434[[#This Row],[Column12]]/10^6</f>
        <v>0.32500000000000001</v>
      </c>
      <c r="N60" s="1" t="s">
        <v>180</v>
      </c>
    </row>
    <row r="61" spans="1:14" s="150" customFormat="1" ht="28" customHeight="1" x14ac:dyDescent="0.2">
      <c r="A61" s="3">
        <v>57</v>
      </c>
      <c r="B61" s="145" t="s">
        <v>345</v>
      </c>
      <c r="C61" s="145" t="s">
        <v>318</v>
      </c>
      <c r="D61" s="146">
        <v>2026</v>
      </c>
      <c r="E61" s="146"/>
      <c r="F61" s="145" t="s">
        <v>149</v>
      </c>
      <c r="G61" s="145" t="s">
        <v>307</v>
      </c>
      <c r="H61" s="145" t="s">
        <v>319</v>
      </c>
      <c r="I61" s="145"/>
      <c r="J61" s="147" t="s">
        <v>312</v>
      </c>
      <c r="K61" s="149">
        <f>0.3*10^6</f>
        <v>300000</v>
      </c>
      <c r="L61" s="180">
        <f>0.3*10^6</f>
        <v>300000</v>
      </c>
      <c r="M61" s="182">
        <f>H2ProjectDB434[[#This Row],[Column12]]/10^6</f>
        <v>0.3</v>
      </c>
      <c r="N61" s="198" t="s">
        <v>386</v>
      </c>
    </row>
    <row r="62" spans="1:14" ht="32.25" customHeight="1" x14ac:dyDescent="0.2">
      <c r="A62" s="3">
        <v>58</v>
      </c>
      <c r="B62" s="7" t="s">
        <v>3</v>
      </c>
      <c r="C62" s="7" t="s">
        <v>236</v>
      </c>
      <c r="D62" s="123">
        <v>2026</v>
      </c>
      <c r="F62" s="7" t="s">
        <v>149</v>
      </c>
      <c r="G62" s="79"/>
      <c r="H62" s="8" t="s">
        <v>150</v>
      </c>
      <c r="K62" s="113">
        <v>115000</v>
      </c>
      <c r="L62" s="180">
        <v>115000</v>
      </c>
      <c r="M62" s="182">
        <f>H2ProjectDB434[[#This Row],[Column12]]/10^6</f>
        <v>0.115</v>
      </c>
      <c r="N62" s="7" t="s">
        <v>242</v>
      </c>
    </row>
    <row r="63" spans="1:14" ht="32.25" customHeight="1" x14ac:dyDescent="0.2">
      <c r="A63" s="3">
        <v>59</v>
      </c>
      <c r="B63" s="7" t="s">
        <v>371</v>
      </c>
      <c r="C63" s="88" t="s">
        <v>44</v>
      </c>
      <c r="D63" s="123">
        <v>2027</v>
      </c>
      <c r="F63" s="7" t="s">
        <v>149</v>
      </c>
      <c r="G63" s="79"/>
      <c r="H63" s="8" t="s">
        <v>150</v>
      </c>
      <c r="K63" s="113">
        <v>907185</v>
      </c>
      <c r="L63" s="180">
        <f>H2ProjectDB434[[#This Row],[Column11]]</f>
        <v>907185</v>
      </c>
      <c r="M63" s="182">
        <f>H2ProjectDB434[[#This Row],[Column12]]/10^6</f>
        <v>0.90718500000000002</v>
      </c>
      <c r="N63" s="7" t="s">
        <v>222</v>
      </c>
    </row>
    <row r="64" spans="1:14" s="152" customFormat="1" ht="37" customHeight="1" x14ac:dyDescent="0.2">
      <c r="A64" s="3">
        <v>60</v>
      </c>
      <c r="B64" s="145" t="s">
        <v>364</v>
      </c>
      <c r="C64" s="145" t="s">
        <v>44</v>
      </c>
      <c r="D64" s="146">
        <v>2028</v>
      </c>
      <c r="E64" s="146"/>
      <c r="F64" s="145" t="s">
        <v>149</v>
      </c>
      <c r="G64" s="145" t="s">
        <v>313</v>
      </c>
      <c r="H64" s="145" t="s">
        <v>310</v>
      </c>
      <c r="I64" s="145"/>
      <c r="J64" s="147" t="s">
        <v>332</v>
      </c>
      <c r="K64" s="149">
        <f>4*10^6</f>
        <v>4000000</v>
      </c>
      <c r="L64" s="180">
        <f>H2ProjectDB434[[#This Row],[Column11]]</f>
        <v>4000000</v>
      </c>
      <c r="M64" s="182">
        <f>H2ProjectDB434[[#This Row],[Column12]]/10^6</f>
        <v>4</v>
      </c>
      <c r="N64" s="198" t="s">
        <v>386</v>
      </c>
    </row>
    <row r="65" spans="1:14" s="145" customFormat="1" ht="32.25" customHeight="1" x14ac:dyDescent="0.2">
      <c r="A65" s="3">
        <v>61</v>
      </c>
      <c r="B65" s="145" t="s">
        <v>346</v>
      </c>
      <c r="C65" s="145" t="s">
        <v>210</v>
      </c>
      <c r="D65" s="146">
        <v>2029</v>
      </c>
      <c r="E65" s="146"/>
      <c r="F65" s="145" t="s">
        <v>149</v>
      </c>
      <c r="H65" s="145" t="s">
        <v>319</v>
      </c>
      <c r="J65" s="147" t="s">
        <v>320</v>
      </c>
      <c r="K65" s="149">
        <f>0.17*10^6</f>
        <v>170000</v>
      </c>
      <c r="L65" s="180">
        <f>0.17*10^6</f>
        <v>170000</v>
      </c>
      <c r="M65" s="182">
        <f>H2ProjectDB434[[#This Row],[Column12]]/10^6</f>
        <v>0.17</v>
      </c>
      <c r="N65" s="198" t="s">
        <v>386</v>
      </c>
    </row>
    <row r="66" spans="1:14" ht="32.25" customHeight="1" x14ac:dyDescent="0.2">
      <c r="A66" s="3">
        <v>62</v>
      </c>
      <c r="B66" s="1" t="s">
        <v>98</v>
      </c>
      <c r="C66" s="1" t="s">
        <v>213</v>
      </c>
      <c r="D66" s="117">
        <v>2030</v>
      </c>
      <c r="F66" s="1" t="s">
        <v>103</v>
      </c>
      <c r="G66" s="79"/>
      <c r="H66" s="1" t="s">
        <v>85</v>
      </c>
      <c r="J66" s="72" t="s">
        <v>105</v>
      </c>
      <c r="K66" s="107">
        <f>(100000000*((2.9+3.6)/2))/1000</f>
        <v>325000</v>
      </c>
      <c r="L66" s="181">
        <f>(100000000*((2.9+3.6)/2))/1000</f>
        <v>325000</v>
      </c>
      <c r="M66" s="193">
        <f>H2ProjectDB434[[#This Row],[Column12]]/10^6</f>
        <v>0.32500000000000001</v>
      </c>
      <c r="N66" s="1" t="s">
        <v>180</v>
      </c>
    </row>
    <row r="67" spans="1:14" ht="32.25" customHeight="1" x14ac:dyDescent="0.2">
      <c r="A67" s="3">
        <v>63</v>
      </c>
      <c r="B67" s="1" t="s">
        <v>139</v>
      </c>
      <c r="C67" s="1" t="s">
        <v>210</v>
      </c>
      <c r="D67" s="117">
        <v>2030</v>
      </c>
      <c r="F67" s="1" t="s">
        <v>102</v>
      </c>
      <c r="G67" s="79"/>
      <c r="H67" s="1" t="s">
        <v>197</v>
      </c>
      <c r="I67" s="1"/>
      <c r="J67" s="71"/>
      <c r="K67" s="106">
        <v>0</v>
      </c>
      <c r="L67" s="182">
        <v>0</v>
      </c>
      <c r="M67" s="182">
        <f>H2ProjectDB434[[#This Row],[Column12]]/10^6</f>
        <v>0</v>
      </c>
      <c r="N67" s="1" t="s">
        <v>90</v>
      </c>
    </row>
    <row r="68" spans="1:14" s="11" customFormat="1" ht="32" customHeight="1" x14ac:dyDescent="0.2">
      <c r="A68" s="3">
        <v>64</v>
      </c>
      <c r="B68" s="145" t="s">
        <v>342</v>
      </c>
      <c r="C68" s="145" t="s">
        <v>44</v>
      </c>
      <c r="D68" s="146">
        <v>2030</v>
      </c>
      <c r="E68" s="126"/>
      <c r="F68" s="145" t="s">
        <v>149</v>
      </c>
      <c r="G68" s="145" t="s">
        <v>308</v>
      </c>
      <c r="H68" s="145" t="s">
        <v>310</v>
      </c>
      <c r="I68" s="3"/>
      <c r="J68" s="147" t="s">
        <v>117</v>
      </c>
      <c r="K68" s="149">
        <f>1*10^6</f>
        <v>1000000</v>
      </c>
      <c r="L68" s="180">
        <f>H2ProjectDB434[[#This Row],[Column11]]</f>
        <v>1000000</v>
      </c>
      <c r="M68" s="182">
        <f>H2ProjectDB434[[#This Row],[Column12]]/10^6</f>
        <v>1</v>
      </c>
      <c r="N68" s="198" t="s">
        <v>386</v>
      </c>
    </row>
    <row r="69" spans="1:14" s="11" customFormat="1" ht="32.25" customHeight="1" x14ac:dyDescent="0.2">
      <c r="A69" s="3">
        <v>65</v>
      </c>
      <c r="B69" s="11" t="s">
        <v>23</v>
      </c>
      <c r="C69" s="11" t="s">
        <v>44</v>
      </c>
      <c r="D69" s="119">
        <v>2030</v>
      </c>
      <c r="E69" s="119"/>
      <c r="F69" s="11" t="s">
        <v>149</v>
      </c>
      <c r="H69" s="29" t="s">
        <v>144</v>
      </c>
      <c r="J69" s="76" t="s">
        <v>146</v>
      </c>
      <c r="K69" s="109">
        <v>1500000</v>
      </c>
      <c r="L69" s="180">
        <f>H2ProjectDB434[[#This Row],[Column11]]-L53-L31-L23-L21-L15-L6</f>
        <v>1280500</v>
      </c>
      <c r="M69" s="182">
        <f>H2ProjectDB434[[#This Row],[Column12]]/10^6</f>
        <v>1.2805</v>
      </c>
      <c r="N69" s="11" t="s">
        <v>91</v>
      </c>
    </row>
    <row r="70" spans="1:14" s="11" customFormat="1" ht="32.25" customHeight="1" x14ac:dyDescent="0.2">
      <c r="A70" s="3">
        <v>66</v>
      </c>
      <c r="B70" s="11" t="s">
        <v>24</v>
      </c>
      <c r="C70" s="11" t="s">
        <v>212</v>
      </c>
      <c r="D70" s="119">
        <v>2030</v>
      </c>
      <c r="E70" s="119"/>
      <c r="F70" s="11" t="s">
        <v>149</v>
      </c>
      <c r="H70" s="29" t="s">
        <v>144</v>
      </c>
      <c r="J70" s="76" t="s">
        <v>147</v>
      </c>
      <c r="K70" s="109">
        <v>59000000</v>
      </c>
      <c r="L70" s="180">
        <f>H2ProjectDB434[[#This Row],[Column11]]-L60-L56-L55-L48-L33-L32-L25--L8-L66-L42--L20</f>
        <v>54858350</v>
      </c>
      <c r="M70" s="182">
        <f>H2ProjectDB434[[#This Row],[Column12]]/10^6</f>
        <v>54.858350000000002</v>
      </c>
      <c r="N70" s="11" t="s">
        <v>91</v>
      </c>
    </row>
    <row r="71" spans="1:14" s="145" customFormat="1" ht="32.25" customHeight="1" x14ac:dyDescent="0.2">
      <c r="A71" s="3">
        <v>67</v>
      </c>
      <c r="B71" s="145" t="s">
        <v>367</v>
      </c>
      <c r="C71" s="145" t="s">
        <v>213</v>
      </c>
      <c r="D71" s="146">
        <v>2030</v>
      </c>
      <c r="E71" s="146"/>
      <c r="F71" s="145" t="s">
        <v>149</v>
      </c>
      <c r="G71" s="145" t="s">
        <v>308</v>
      </c>
      <c r="H71" s="145" t="s">
        <v>310</v>
      </c>
      <c r="J71" s="147" t="s">
        <v>335</v>
      </c>
      <c r="K71" s="149">
        <f>0.05*10^6</f>
        <v>50000</v>
      </c>
      <c r="L71" s="180">
        <f>0.05*10^6</f>
        <v>50000</v>
      </c>
      <c r="M71" s="182">
        <f>H2ProjectDB434[[#This Row],[Column12]]/10^6</f>
        <v>0.05</v>
      </c>
      <c r="N71" s="148" t="s">
        <v>386</v>
      </c>
    </row>
    <row r="72" spans="1:14" ht="32.25" customHeight="1" x14ac:dyDescent="0.2">
      <c r="A72" s="3">
        <v>68</v>
      </c>
      <c r="B72" s="7" t="s">
        <v>6</v>
      </c>
      <c r="C72" s="88" t="s">
        <v>207</v>
      </c>
      <c r="D72" s="123">
        <v>2030</v>
      </c>
      <c r="F72" s="88" t="s">
        <v>104</v>
      </c>
      <c r="G72" s="79"/>
      <c r="H72" s="8" t="s">
        <v>150</v>
      </c>
      <c r="K72" s="113">
        <v>5000000</v>
      </c>
      <c r="L72" s="113">
        <f>H2ProjectDB434[[#This Row],[Column11]]-L11-L26-L41-L52-L61-L65-L68</f>
        <v>3186000</v>
      </c>
      <c r="M72" s="200">
        <f>H2ProjectDB434[[#This Row],[Column12]]/10^6</f>
        <v>3.1859999999999999</v>
      </c>
      <c r="N72" s="7" t="s">
        <v>223</v>
      </c>
    </row>
    <row r="73" spans="1:14" ht="32.25" customHeight="1" x14ac:dyDescent="0.2">
      <c r="A73" s="3">
        <v>69</v>
      </c>
      <c r="B73" s="7" t="s">
        <v>4</v>
      </c>
      <c r="C73" s="88" t="s">
        <v>44</v>
      </c>
      <c r="D73" s="123">
        <v>2035</v>
      </c>
      <c r="F73" s="7" t="s">
        <v>149</v>
      </c>
      <c r="G73" s="79"/>
      <c r="H73" s="8" t="s">
        <v>150</v>
      </c>
      <c r="K73" s="113">
        <v>907184740</v>
      </c>
      <c r="L73" s="182">
        <f>H2ProjectDB434[[#This Row],[Column11]]-K38</f>
        <v>907184640</v>
      </c>
      <c r="M73" s="182">
        <f>H2ProjectDB434[[#This Row],[Column12]]/10^6</f>
        <v>907.18463999999994</v>
      </c>
      <c r="N73" s="7" t="s">
        <v>226</v>
      </c>
    </row>
    <row r="74" spans="1:14" ht="82" customHeight="1" x14ac:dyDescent="0.2">
      <c r="A74" s="3">
        <v>70</v>
      </c>
      <c r="B74" s="1" t="s">
        <v>119</v>
      </c>
      <c r="C74" s="1" t="s">
        <v>44</v>
      </c>
      <c r="D74" s="117">
        <v>2035</v>
      </c>
      <c r="F74" s="1" t="s">
        <v>149</v>
      </c>
      <c r="G74" s="79"/>
      <c r="H74" s="5" t="s">
        <v>201</v>
      </c>
      <c r="J74" s="73" t="s">
        <v>117</v>
      </c>
      <c r="K74" s="106">
        <f>(1)*10^6</f>
        <v>1000000</v>
      </c>
      <c r="L74" s="182">
        <f>H2ProjectDB434[[#This Row],[Column11]]-K48</f>
        <v>0</v>
      </c>
      <c r="M74" s="182">
        <f>H2ProjectDB434[[#This Row],[Column12]]/10^6</f>
        <v>0</v>
      </c>
      <c r="N74" s="1" t="s">
        <v>90</v>
      </c>
    </row>
    <row r="75" spans="1:14" ht="32.25" customHeight="1" x14ac:dyDescent="0.2">
      <c r="A75" s="3">
        <v>71</v>
      </c>
      <c r="B75" s="7" t="s">
        <v>2</v>
      </c>
      <c r="C75" s="88" t="s">
        <v>236</v>
      </c>
      <c r="D75" s="123">
        <v>2040</v>
      </c>
      <c r="F75" s="7" t="s">
        <v>149</v>
      </c>
      <c r="G75" s="79"/>
      <c r="H75" s="8" t="s">
        <v>150</v>
      </c>
      <c r="K75" s="113">
        <v>2000000000</v>
      </c>
      <c r="L75" s="180">
        <v>2000000000</v>
      </c>
      <c r="M75" s="182">
        <f>H2ProjectDB434[[#This Row],[Column12]]/10^6</f>
        <v>2000</v>
      </c>
      <c r="N75" s="7" t="s">
        <v>233</v>
      </c>
    </row>
    <row r="76" spans="1:14" ht="32" customHeight="1" x14ac:dyDescent="0.2">
      <c r="A76" s="3">
        <v>72</v>
      </c>
      <c r="B76" s="7" t="s">
        <v>1</v>
      </c>
      <c r="C76" s="88" t="s">
        <v>236</v>
      </c>
      <c r="D76" s="123">
        <v>2040</v>
      </c>
      <c r="F76" s="7" t="s">
        <v>149</v>
      </c>
      <c r="G76" s="79"/>
      <c r="H76" s="8" t="s">
        <v>150</v>
      </c>
      <c r="K76" s="113">
        <v>500000000</v>
      </c>
      <c r="L76" s="180">
        <v>500000000</v>
      </c>
      <c r="M76" s="182">
        <f>H2ProjectDB434[[#This Row],[Column12]]/10^6</f>
        <v>500</v>
      </c>
      <c r="N76" s="7" t="s">
        <v>95</v>
      </c>
    </row>
    <row r="77" spans="1:14" ht="32.25" customHeight="1" x14ac:dyDescent="0.2">
      <c r="A77" s="3">
        <v>73</v>
      </c>
      <c r="B77" s="7" t="s">
        <v>6</v>
      </c>
      <c r="C77" s="88" t="s">
        <v>207</v>
      </c>
      <c r="D77" s="123">
        <v>2050</v>
      </c>
      <c r="F77" s="7" t="s">
        <v>149</v>
      </c>
      <c r="G77" s="79"/>
      <c r="H77" s="8" t="s">
        <v>150</v>
      </c>
      <c r="K77" s="113">
        <v>1000000000</v>
      </c>
      <c r="L77" s="182">
        <f>H2ProjectDB434[[#This Row],[Column11]]-L72</f>
        <v>996814000</v>
      </c>
      <c r="M77" s="182">
        <f>H2ProjectDB434[[#This Row],[Column12]]/10^6</f>
        <v>996.81399999999996</v>
      </c>
      <c r="N77" s="7" t="s">
        <v>223</v>
      </c>
    </row>
    <row r="78" spans="1:14" s="131" customFormat="1" ht="32.25" customHeight="1" thickBot="1" x14ac:dyDescent="0.25">
      <c r="A78" s="3">
        <v>74</v>
      </c>
      <c r="B78" s="134" t="s">
        <v>5</v>
      </c>
      <c r="C78" s="135" t="s">
        <v>44</v>
      </c>
      <c r="D78" s="136">
        <v>2050</v>
      </c>
      <c r="E78" s="132"/>
      <c r="F78" s="134" t="s">
        <v>149</v>
      </c>
      <c r="G78" s="133"/>
      <c r="H78" s="137" t="s">
        <v>150</v>
      </c>
      <c r="J78" s="138"/>
      <c r="K78" s="139">
        <v>1000000000</v>
      </c>
      <c r="L78" s="183">
        <v>1000000000</v>
      </c>
      <c r="M78" s="185">
        <f>H2ProjectDB434[[#This Row],[Column12]]/10^6</f>
        <v>1000</v>
      </c>
      <c r="N78" s="134" t="s">
        <v>239</v>
      </c>
    </row>
    <row r="79" spans="1:14" s="140" customFormat="1" ht="32.25" customHeight="1" thickTop="1" thickBot="1" x14ac:dyDescent="0.25">
      <c r="B79" s="141" t="s">
        <v>305</v>
      </c>
      <c r="D79" s="142"/>
      <c r="E79" s="142"/>
      <c r="J79" s="143"/>
      <c r="K79" s="143"/>
      <c r="L79" s="184"/>
      <c r="M79" s="184">
        <f>H2ProjectDB434[[#This Row],[Column12]]/10^6</f>
        <v>0</v>
      </c>
      <c r="N79" s="144"/>
    </row>
    <row r="80" spans="1:14" ht="32.25" customHeight="1" thickTop="1" x14ac:dyDescent="0.2">
      <c r="A80" s="3">
        <v>75</v>
      </c>
      <c r="B80" s="9" t="s">
        <v>22</v>
      </c>
      <c r="C80" s="9" t="s">
        <v>236</v>
      </c>
      <c r="D80" s="124">
        <v>2022</v>
      </c>
      <c r="F80" s="9" t="s">
        <v>72</v>
      </c>
      <c r="G80" s="79"/>
      <c r="H80" s="9" t="s">
        <v>151</v>
      </c>
      <c r="J80" s="75" t="s">
        <v>152</v>
      </c>
      <c r="K80" s="114">
        <f>0.006*10^6</f>
        <v>6000</v>
      </c>
      <c r="L80" s="182"/>
      <c r="M80" s="182">
        <f>H2ProjectDB434[[#This Row],[Column12]]/10^6</f>
        <v>0</v>
      </c>
      <c r="N80" s="9" t="s">
        <v>181</v>
      </c>
    </row>
    <row r="81" spans="1:14" ht="32.25" customHeight="1" x14ac:dyDescent="0.2">
      <c r="A81" s="3">
        <v>76</v>
      </c>
      <c r="B81" s="9" t="s">
        <v>22</v>
      </c>
      <c r="C81" s="9" t="s">
        <v>236</v>
      </c>
      <c r="D81" s="124">
        <v>2023</v>
      </c>
      <c r="F81" s="9" t="s">
        <v>149</v>
      </c>
      <c r="G81" s="79"/>
      <c r="H81" s="9" t="s">
        <v>151</v>
      </c>
      <c r="J81" s="75" t="s">
        <v>153</v>
      </c>
      <c r="K81" s="114">
        <f>0.009*10^6</f>
        <v>9000</v>
      </c>
      <c r="L81" s="182"/>
      <c r="M81" s="182">
        <f>H2ProjectDB434[[#This Row],[Column12]]/10^6</f>
        <v>0</v>
      </c>
      <c r="N81" s="9" t="s">
        <v>181</v>
      </c>
    </row>
    <row r="82" spans="1:14" ht="32.25" customHeight="1" x14ac:dyDescent="0.2">
      <c r="A82" s="3">
        <v>77</v>
      </c>
      <c r="B82" s="9" t="s">
        <v>22</v>
      </c>
      <c r="C82" s="9" t="s">
        <v>236</v>
      </c>
      <c r="D82" s="124">
        <v>2024</v>
      </c>
      <c r="F82" s="9" t="s">
        <v>149</v>
      </c>
      <c r="G82" s="79"/>
      <c r="H82" s="9" t="s">
        <v>151</v>
      </c>
      <c r="J82" s="75" t="s">
        <v>154</v>
      </c>
      <c r="K82" s="114">
        <f>1.5*10^6</f>
        <v>1500000</v>
      </c>
      <c r="L82" s="182"/>
      <c r="M82" s="182">
        <f>H2ProjectDB434[[#This Row],[Column12]]/10^6</f>
        <v>0</v>
      </c>
      <c r="N82" s="9" t="s">
        <v>181</v>
      </c>
    </row>
    <row r="83" spans="1:14" ht="32.25" customHeight="1" x14ac:dyDescent="0.2">
      <c r="A83" s="3">
        <v>78</v>
      </c>
      <c r="B83" s="9" t="s">
        <v>22</v>
      </c>
      <c r="C83" s="9" t="s">
        <v>236</v>
      </c>
      <c r="D83" s="124">
        <v>2025</v>
      </c>
      <c r="F83" s="9" t="s">
        <v>149</v>
      </c>
      <c r="G83" s="79"/>
      <c r="H83" s="9" t="s">
        <v>151</v>
      </c>
      <c r="J83" s="75" t="s">
        <v>155</v>
      </c>
      <c r="K83" s="114">
        <f>2.7*10^6</f>
        <v>2700000</v>
      </c>
      <c r="L83" s="182"/>
      <c r="M83" s="182">
        <f>H2ProjectDB434[[#This Row],[Column12]]/10^6</f>
        <v>0</v>
      </c>
      <c r="N83" s="9" t="s">
        <v>181</v>
      </c>
    </row>
    <row r="84" spans="1:14" ht="32.25" customHeight="1" x14ac:dyDescent="0.2">
      <c r="A84" s="3">
        <v>79</v>
      </c>
      <c r="B84" s="10" t="s">
        <v>157</v>
      </c>
      <c r="C84" s="10" t="s">
        <v>236</v>
      </c>
      <c r="D84" s="125">
        <v>2021</v>
      </c>
      <c r="F84" s="10" t="s">
        <v>72</v>
      </c>
      <c r="G84" s="79"/>
      <c r="H84" s="10" t="s">
        <v>156</v>
      </c>
      <c r="K84" s="115">
        <v>8000</v>
      </c>
      <c r="L84" s="182"/>
      <c r="M84" s="182">
        <f>H2ProjectDB434[[#This Row],[Column12]]/10^6</f>
        <v>0</v>
      </c>
      <c r="N84" s="3" t="s">
        <v>182</v>
      </c>
    </row>
    <row r="85" spans="1:14" ht="32.25" customHeight="1" x14ac:dyDescent="0.2">
      <c r="A85" s="3">
        <v>80</v>
      </c>
      <c r="B85" s="10" t="s">
        <v>157</v>
      </c>
      <c r="C85" s="10" t="s">
        <v>236</v>
      </c>
      <c r="D85" s="125">
        <v>2023</v>
      </c>
      <c r="F85" s="10" t="s">
        <v>149</v>
      </c>
      <c r="G85" s="79"/>
      <c r="H85" s="10" t="s">
        <v>195</v>
      </c>
      <c r="K85" s="115">
        <v>17071.8</v>
      </c>
      <c r="L85" s="182"/>
      <c r="M85" s="182">
        <f>H2ProjectDB434[[#This Row],[Column12]]/10^6</f>
        <v>0</v>
      </c>
      <c r="N85" s="3" t="s">
        <v>182</v>
      </c>
    </row>
    <row r="86" spans="1:14" ht="32.25" customHeight="1" x14ac:dyDescent="0.2">
      <c r="A86" s="3">
        <v>81</v>
      </c>
      <c r="B86" s="10" t="s">
        <v>157</v>
      </c>
      <c r="C86" s="10" t="s">
        <v>236</v>
      </c>
      <c r="D86" s="125">
        <v>2025</v>
      </c>
      <c r="F86" s="10" t="s">
        <v>149</v>
      </c>
      <c r="G86" s="79"/>
      <c r="H86" s="10" t="s">
        <v>195</v>
      </c>
      <c r="K86" s="115">
        <v>198508.79999999999</v>
      </c>
      <c r="L86" s="182"/>
      <c r="M86" s="182">
        <f>H2ProjectDB434[[#This Row],[Column12]]/10^6</f>
        <v>0</v>
      </c>
      <c r="N86" s="3" t="s">
        <v>182</v>
      </c>
    </row>
    <row r="87" spans="1:14" ht="32.25" customHeight="1" x14ac:dyDescent="0.2">
      <c r="A87" s="3">
        <v>82</v>
      </c>
      <c r="B87" s="10" t="s">
        <v>157</v>
      </c>
      <c r="C87" s="10" t="s">
        <v>236</v>
      </c>
      <c r="D87" s="125">
        <v>2026</v>
      </c>
      <c r="F87" s="10" t="s">
        <v>149</v>
      </c>
      <c r="G87" s="79"/>
      <c r="H87" s="10" t="s">
        <v>195</v>
      </c>
      <c r="K87" s="115">
        <v>313508.8</v>
      </c>
      <c r="L87" s="182"/>
      <c r="M87" s="182">
        <f>H2ProjectDB434[[#This Row],[Column12]]/10^6</f>
        <v>0</v>
      </c>
      <c r="N87" s="3" t="s">
        <v>182</v>
      </c>
    </row>
    <row r="88" spans="1:14" ht="32.25" customHeight="1" x14ac:dyDescent="0.2">
      <c r="A88" s="3">
        <v>83</v>
      </c>
      <c r="B88" s="10" t="s">
        <v>157</v>
      </c>
      <c r="C88" s="10" t="s">
        <v>236</v>
      </c>
      <c r="D88" s="125">
        <v>2027</v>
      </c>
      <c r="F88" s="10" t="s">
        <v>149</v>
      </c>
      <c r="G88" s="79"/>
      <c r="H88" s="10" t="s">
        <v>195</v>
      </c>
      <c r="K88" s="115">
        <v>1220693.5</v>
      </c>
      <c r="L88" s="182"/>
      <c r="M88" s="182">
        <f>H2ProjectDB434[[#This Row],[Column12]]/10^6</f>
        <v>0</v>
      </c>
      <c r="N88" s="3" t="s">
        <v>182</v>
      </c>
    </row>
    <row r="89" spans="1:14" ht="32.25" customHeight="1" x14ac:dyDescent="0.2">
      <c r="A89" s="3">
        <v>84</v>
      </c>
      <c r="B89" s="10" t="s">
        <v>157</v>
      </c>
      <c r="C89" s="10" t="s">
        <v>236</v>
      </c>
      <c r="D89" s="125">
        <v>2030</v>
      </c>
      <c r="F89" s="10" t="s">
        <v>149</v>
      </c>
      <c r="G89" s="79"/>
      <c r="H89" s="10" t="s">
        <v>195</v>
      </c>
      <c r="K89" s="115">
        <v>10756617.199999999</v>
      </c>
      <c r="L89" s="182"/>
      <c r="M89" s="182">
        <f>H2ProjectDB434[[#This Row],[Column12]]/10^6</f>
        <v>0</v>
      </c>
      <c r="N89" s="3" t="s">
        <v>182</v>
      </c>
    </row>
    <row r="90" spans="1:14" ht="32.25" customHeight="1" x14ac:dyDescent="0.2">
      <c r="A90" s="3">
        <v>85</v>
      </c>
      <c r="B90" s="10" t="s">
        <v>157</v>
      </c>
      <c r="C90" s="10" t="s">
        <v>236</v>
      </c>
      <c r="D90" s="125">
        <v>2035</v>
      </c>
      <c r="F90" s="10" t="s">
        <v>149</v>
      </c>
      <c r="G90" s="79"/>
      <c r="H90" s="10" t="s">
        <v>195</v>
      </c>
      <c r="K90" s="115">
        <v>1017941357.2</v>
      </c>
      <c r="L90" s="182"/>
      <c r="M90" s="182">
        <f>H2ProjectDB434[[#This Row],[Column12]]/10^6</f>
        <v>0</v>
      </c>
      <c r="N90" s="3" t="s">
        <v>182</v>
      </c>
    </row>
    <row r="91" spans="1:14" ht="32.25" customHeight="1" x14ac:dyDescent="0.2">
      <c r="A91" s="3">
        <v>86</v>
      </c>
      <c r="B91" s="10" t="s">
        <v>157</v>
      </c>
      <c r="C91" s="10" t="s">
        <v>236</v>
      </c>
      <c r="D91" s="125">
        <v>2040</v>
      </c>
      <c r="F91" s="10" t="s">
        <v>149</v>
      </c>
      <c r="G91" s="79"/>
      <c r="H91" s="10" t="s">
        <v>195</v>
      </c>
      <c r="K91" s="115">
        <v>3517941357.1999998</v>
      </c>
      <c r="L91" s="182"/>
      <c r="M91" s="182">
        <f>H2ProjectDB434[[#This Row],[Column12]]/10^6</f>
        <v>0</v>
      </c>
      <c r="N91" s="3" t="s">
        <v>182</v>
      </c>
    </row>
    <row r="92" spans="1:14" ht="32.25" customHeight="1" x14ac:dyDescent="0.2">
      <c r="A92" s="3">
        <v>87</v>
      </c>
      <c r="B92" s="10" t="s">
        <v>157</v>
      </c>
      <c r="C92" s="10" t="s">
        <v>236</v>
      </c>
      <c r="D92" s="125">
        <v>2050</v>
      </c>
      <c r="F92" s="10" t="s">
        <v>149</v>
      </c>
      <c r="G92" s="79"/>
      <c r="H92" s="10" t="s">
        <v>195</v>
      </c>
      <c r="K92" s="115">
        <v>5517941357.1999998</v>
      </c>
      <c r="L92" s="182"/>
      <c r="M92" s="182">
        <f>H2ProjectDB434[[#This Row],[Column12]]/10^6</f>
        <v>0</v>
      </c>
      <c r="N92" s="3" t="s">
        <v>182</v>
      </c>
    </row>
    <row r="93" spans="1:14" ht="32.25" customHeight="1" x14ac:dyDescent="0.2">
      <c r="A93" s="3">
        <v>88</v>
      </c>
      <c r="B93" s="11" t="s">
        <v>158</v>
      </c>
      <c r="C93" s="11" t="s">
        <v>236</v>
      </c>
      <c r="D93" s="119">
        <v>2025</v>
      </c>
      <c r="F93" s="11" t="s">
        <v>149</v>
      </c>
      <c r="G93" s="79"/>
      <c r="H93" s="11" t="s">
        <v>159</v>
      </c>
      <c r="I93" s="11"/>
      <c r="J93" s="76" t="s">
        <v>160</v>
      </c>
      <c r="K93" s="109">
        <f>18*10^6</f>
        <v>18000000</v>
      </c>
      <c r="L93" s="182"/>
      <c r="M93" s="182">
        <f>H2ProjectDB434[[#This Row],[Column12]]/10^6</f>
        <v>0</v>
      </c>
      <c r="N93" s="11" t="s">
        <v>91</v>
      </c>
    </row>
    <row r="94" spans="1:14" ht="32.25" customHeight="1" x14ac:dyDescent="0.2">
      <c r="A94" s="3">
        <v>89</v>
      </c>
      <c r="B94" s="11" t="s">
        <v>158</v>
      </c>
      <c r="C94" s="11" t="s">
        <v>236</v>
      </c>
      <c r="D94" s="119">
        <v>2026</v>
      </c>
      <c r="F94" s="11" t="s">
        <v>149</v>
      </c>
      <c r="G94" s="79"/>
      <c r="H94" s="11" t="s">
        <v>159</v>
      </c>
      <c r="I94" s="11"/>
      <c r="J94" s="76" t="s">
        <v>161</v>
      </c>
      <c r="K94" s="109">
        <f>25*10^6</f>
        <v>25000000</v>
      </c>
      <c r="L94" s="182"/>
      <c r="M94" s="182">
        <f>H2ProjectDB434[[#This Row],[Column12]]/10^6</f>
        <v>0</v>
      </c>
      <c r="N94" s="11" t="s">
        <v>91</v>
      </c>
    </row>
    <row r="95" spans="1:14" ht="32.25" customHeight="1" x14ac:dyDescent="0.2">
      <c r="A95" s="3">
        <v>90</v>
      </c>
      <c r="B95" s="11" t="s">
        <v>158</v>
      </c>
      <c r="C95" s="11" t="s">
        <v>236</v>
      </c>
      <c r="D95" s="119">
        <v>2027</v>
      </c>
      <c r="F95" s="11" t="s">
        <v>149</v>
      </c>
      <c r="G95" s="79"/>
      <c r="H95" s="11" t="s">
        <v>159</v>
      </c>
      <c r="I95" s="11"/>
      <c r="J95" s="76" t="s">
        <v>162</v>
      </c>
      <c r="K95" s="109">
        <f>47*10^6</f>
        <v>47000000</v>
      </c>
      <c r="L95" s="182"/>
      <c r="M95" s="182">
        <f>H2ProjectDB434[[#This Row],[Column12]]/10^6</f>
        <v>0</v>
      </c>
      <c r="N95" s="11" t="s">
        <v>91</v>
      </c>
    </row>
    <row r="96" spans="1:14" ht="32.25" customHeight="1" x14ac:dyDescent="0.2">
      <c r="A96" s="3">
        <v>91</v>
      </c>
      <c r="B96" s="11" t="s">
        <v>158</v>
      </c>
      <c r="C96" s="11" t="s">
        <v>236</v>
      </c>
      <c r="D96" s="119">
        <v>2028</v>
      </c>
      <c r="F96" s="11" t="s">
        <v>149</v>
      </c>
      <c r="G96" s="79"/>
      <c r="H96" s="11" t="s">
        <v>159</v>
      </c>
      <c r="I96" s="11"/>
      <c r="J96" s="76" t="s">
        <v>162</v>
      </c>
      <c r="K96" s="109">
        <f t="shared" ref="K96:K98" si="0">47*10^6</f>
        <v>47000000</v>
      </c>
      <c r="L96" s="182"/>
      <c r="M96" s="182">
        <f>H2ProjectDB434[[#This Row],[Column12]]/10^6</f>
        <v>0</v>
      </c>
      <c r="N96" s="11" t="s">
        <v>91</v>
      </c>
    </row>
    <row r="97" spans="1:14" ht="32.25" customHeight="1" x14ac:dyDescent="0.2">
      <c r="A97" s="3">
        <v>92</v>
      </c>
      <c r="B97" s="11" t="s">
        <v>158</v>
      </c>
      <c r="C97" s="11" t="s">
        <v>236</v>
      </c>
      <c r="D97" s="119">
        <v>2029</v>
      </c>
      <c r="F97" s="11" t="s">
        <v>149</v>
      </c>
      <c r="G97" s="79"/>
      <c r="H97" s="11" t="s">
        <v>159</v>
      </c>
      <c r="I97" s="11"/>
      <c r="J97" s="76" t="s">
        <v>162</v>
      </c>
      <c r="K97" s="109">
        <f t="shared" si="0"/>
        <v>47000000</v>
      </c>
      <c r="L97" s="182"/>
      <c r="M97" s="182">
        <f>H2ProjectDB434[[#This Row],[Column12]]/10^6</f>
        <v>0</v>
      </c>
      <c r="N97" s="11" t="s">
        <v>91</v>
      </c>
    </row>
    <row r="98" spans="1:14" ht="32.25" customHeight="1" x14ac:dyDescent="0.2">
      <c r="A98" s="3">
        <v>93</v>
      </c>
      <c r="B98" s="11" t="s">
        <v>158</v>
      </c>
      <c r="C98" s="11" t="s">
        <v>236</v>
      </c>
      <c r="D98" s="119">
        <v>2030</v>
      </c>
      <c r="F98" s="11" t="s">
        <v>149</v>
      </c>
      <c r="G98" s="79"/>
      <c r="H98" s="11" t="s">
        <v>159</v>
      </c>
      <c r="I98" s="11"/>
      <c r="J98" s="76" t="s">
        <v>162</v>
      </c>
      <c r="K98" s="109">
        <f t="shared" si="0"/>
        <v>47000000</v>
      </c>
      <c r="L98" s="182"/>
      <c r="M98" s="182">
        <f>H2ProjectDB434[[#This Row],[Column12]]/10^6</f>
        <v>0</v>
      </c>
      <c r="N98" s="11" t="s">
        <v>91</v>
      </c>
    </row>
    <row r="99" spans="1:14" ht="32.25" customHeight="1" x14ac:dyDescent="0.2">
      <c r="A99" s="3">
        <v>94</v>
      </c>
      <c r="B99" s="11" t="s">
        <v>158</v>
      </c>
      <c r="C99" s="11" t="s">
        <v>236</v>
      </c>
      <c r="D99" s="119">
        <v>2024</v>
      </c>
      <c r="F99" s="11" t="s">
        <v>149</v>
      </c>
      <c r="G99" s="79"/>
      <c r="H99" s="11" t="s">
        <v>163</v>
      </c>
      <c r="I99" s="11"/>
      <c r="J99" s="76" t="s">
        <v>117</v>
      </c>
      <c r="K99" s="109">
        <f>1*10^6</f>
        <v>1000000</v>
      </c>
      <c r="L99" s="182"/>
      <c r="M99" s="182">
        <f>H2ProjectDB434[[#This Row],[Column12]]/10^6</f>
        <v>0</v>
      </c>
      <c r="N99" s="11" t="s">
        <v>91</v>
      </c>
    </row>
    <row r="100" spans="1:14" ht="32.25" customHeight="1" x14ac:dyDescent="0.2">
      <c r="A100" s="3">
        <v>95</v>
      </c>
      <c r="B100" s="11" t="s">
        <v>158</v>
      </c>
      <c r="C100" s="11" t="s">
        <v>236</v>
      </c>
      <c r="D100" s="119">
        <v>2025</v>
      </c>
      <c r="F100" s="11" t="s">
        <v>149</v>
      </c>
      <c r="G100" s="79"/>
      <c r="H100" s="11" t="s">
        <v>163</v>
      </c>
      <c r="I100" s="11"/>
      <c r="J100" s="76" t="s">
        <v>164</v>
      </c>
      <c r="K100" s="109">
        <f>91*10^6</f>
        <v>91000000</v>
      </c>
      <c r="L100" s="182"/>
      <c r="M100" s="182">
        <f>H2ProjectDB434[[#This Row],[Column12]]/10^6</f>
        <v>0</v>
      </c>
      <c r="N100" s="11" t="s">
        <v>91</v>
      </c>
    </row>
    <row r="101" spans="1:14" ht="32.25" customHeight="1" x14ac:dyDescent="0.2">
      <c r="A101" s="3">
        <v>96</v>
      </c>
      <c r="B101" s="11" t="s">
        <v>158</v>
      </c>
      <c r="C101" s="11" t="s">
        <v>236</v>
      </c>
      <c r="D101" s="119">
        <v>2026</v>
      </c>
      <c r="F101" s="11" t="s">
        <v>149</v>
      </c>
      <c r="G101" s="79"/>
      <c r="H101" s="11" t="s">
        <v>163</v>
      </c>
      <c r="I101" s="11"/>
      <c r="J101" s="76" t="s">
        <v>165</v>
      </c>
      <c r="K101" s="109">
        <f>206*10^6</f>
        <v>206000000</v>
      </c>
      <c r="L101" s="182"/>
      <c r="M101" s="182">
        <f>H2ProjectDB434[[#This Row],[Column12]]/10^6</f>
        <v>0</v>
      </c>
      <c r="N101" s="11" t="s">
        <v>91</v>
      </c>
    </row>
    <row r="102" spans="1:14" ht="32.25" customHeight="1" x14ac:dyDescent="0.2">
      <c r="A102" s="3">
        <v>97</v>
      </c>
      <c r="B102" s="11" t="s">
        <v>158</v>
      </c>
      <c r="C102" s="11" t="s">
        <v>236</v>
      </c>
      <c r="D102" s="119">
        <v>2027</v>
      </c>
      <c r="F102" s="11" t="s">
        <v>149</v>
      </c>
      <c r="G102" s="79"/>
      <c r="H102" s="11" t="s">
        <v>163</v>
      </c>
      <c r="I102" s="11"/>
      <c r="J102" s="76" t="s">
        <v>166</v>
      </c>
      <c r="K102" s="109">
        <f>297*10^6</f>
        <v>297000000</v>
      </c>
      <c r="L102" s="182"/>
      <c r="M102" s="182">
        <f>H2ProjectDB434[[#This Row],[Column12]]/10^6</f>
        <v>0</v>
      </c>
      <c r="N102" s="11" t="s">
        <v>91</v>
      </c>
    </row>
    <row r="103" spans="1:14" ht="32.25" customHeight="1" x14ac:dyDescent="0.2">
      <c r="A103" s="3">
        <v>98</v>
      </c>
      <c r="B103" s="11" t="s">
        <v>158</v>
      </c>
      <c r="C103" s="11" t="s">
        <v>236</v>
      </c>
      <c r="D103" s="119">
        <v>2028</v>
      </c>
      <c r="F103" s="11" t="s">
        <v>149</v>
      </c>
      <c r="G103" s="79"/>
      <c r="H103" s="11" t="s">
        <v>163</v>
      </c>
      <c r="I103" s="11"/>
      <c r="J103" s="76" t="s">
        <v>167</v>
      </c>
      <c r="K103" s="109">
        <f>435*10^6</f>
        <v>435000000</v>
      </c>
      <c r="L103" s="182"/>
      <c r="M103" s="182">
        <f>H2ProjectDB434[[#This Row],[Column12]]/10^6</f>
        <v>0</v>
      </c>
      <c r="N103" s="11" t="s">
        <v>91</v>
      </c>
    </row>
    <row r="104" spans="1:14" ht="32.25" customHeight="1" x14ac:dyDescent="0.2">
      <c r="A104" s="3">
        <v>99</v>
      </c>
      <c r="B104" s="11" t="s">
        <v>158</v>
      </c>
      <c r="C104" s="11" t="s">
        <v>236</v>
      </c>
      <c r="D104" s="119">
        <v>2029</v>
      </c>
      <c r="F104" s="11" t="s">
        <v>149</v>
      </c>
      <c r="G104" s="79"/>
      <c r="H104" s="11" t="s">
        <v>163</v>
      </c>
      <c r="I104" s="11"/>
      <c r="J104" s="76" t="s">
        <v>168</v>
      </c>
      <c r="K104" s="109">
        <f>530*10^6</f>
        <v>530000000</v>
      </c>
      <c r="L104" s="182"/>
      <c r="M104" s="182">
        <f>H2ProjectDB434[[#This Row],[Column12]]/10^6</f>
        <v>0</v>
      </c>
      <c r="N104" s="11" t="s">
        <v>91</v>
      </c>
    </row>
    <row r="105" spans="1:14" s="131" customFormat="1" ht="32.25" customHeight="1" thickBot="1" x14ac:dyDescent="0.25">
      <c r="A105" s="3">
        <v>100</v>
      </c>
      <c r="B105" s="99" t="s">
        <v>158</v>
      </c>
      <c r="C105" s="99" t="s">
        <v>236</v>
      </c>
      <c r="D105" s="122">
        <v>2030</v>
      </c>
      <c r="E105" s="132"/>
      <c r="F105" s="99" t="s">
        <v>149</v>
      </c>
      <c r="G105" s="133"/>
      <c r="H105" s="99" t="s">
        <v>163</v>
      </c>
      <c r="I105" s="99"/>
      <c r="J105" s="100" t="s">
        <v>169</v>
      </c>
      <c r="K105" s="112">
        <f>640*10^6</f>
        <v>640000000</v>
      </c>
      <c r="L105" s="185"/>
      <c r="M105" s="185">
        <f>H2ProjectDB434[[#This Row],[Column12]]/10^6</f>
        <v>0</v>
      </c>
      <c r="N105" s="99" t="s">
        <v>91</v>
      </c>
    </row>
    <row r="106" spans="1:14" s="140" customFormat="1" ht="32.25" customHeight="1" thickTop="1" thickBot="1" x14ac:dyDescent="0.25">
      <c r="B106" s="141" t="s">
        <v>306</v>
      </c>
      <c r="D106" s="142"/>
      <c r="E106" s="142"/>
      <c r="J106" s="143"/>
      <c r="K106" s="143"/>
      <c r="L106" s="184"/>
      <c r="M106" s="184">
        <f>H2ProjectDB434[[#This Row],[Column12]]/10^6</f>
        <v>0</v>
      </c>
      <c r="N106" s="144"/>
    </row>
    <row r="107" spans="1:14" ht="32.25" customHeight="1" thickTop="1" x14ac:dyDescent="0.2">
      <c r="A107" s="3">
        <v>101</v>
      </c>
      <c r="B107" s="1" t="s">
        <v>0</v>
      </c>
      <c r="C107" s="1" t="s">
        <v>205</v>
      </c>
      <c r="D107" s="117">
        <v>2015</v>
      </c>
      <c r="F107" s="1" t="s">
        <v>72</v>
      </c>
      <c r="G107" s="1" t="s">
        <v>30</v>
      </c>
      <c r="I107" s="1" t="s">
        <v>29</v>
      </c>
      <c r="J107" s="71" t="s">
        <v>140</v>
      </c>
      <c r="K107" s="106">
        <v>365</v>
      </c>
      <c r="L107" s="106">
        <v>365</v>
      </c>
      <c r="M107" s="182">
        <f>H2ProjectDB434[[#This Row],[Column12]]/10^6</f>
        <v>3.6499999999999998E-4</v>
      </c>
      <c r="N107" s="1" t="s">
        <v>179</v>
      </c>
    </row>
    <row r="108" spans="1:14" ht="32.25" customHeight="1" x14ac:dyDescent="0.2">
      <c r="A108" s="3">
        <v>102</v>
      </c>
      <c r="B108" s="1" t="s">
        <v>6</v>
      </c>
      <c r="C108" s="1" t="s">
        <v>206</v>
      </c>
      <c r="D108" s="117">
        <v>2017</v>
      </c>
      <c r="F108" s="1" t="s">
        <v>72</v>
      </c>
      <c r="G108" s="1" t="s">
        <v>31</v>
      </c>
      <c r="I108" s="1" t="s">
        <v>29</v>
      </c>
      <c r="J108" s="71" t="s">
        <v>109</v>
      </c>
      <c r="K108" s="106">
        <v>900</v>
      </c>
      <c r="L108" s="106">
        <v>900</v>
      </c>
      <c r="M108" s="182">
        <f>H2ProjectDB434[[#This Row],[Column12]]/10^6</f>
        <v>8.9999999999999998E-4</v>
      </c>
      <c r="N108" s="1" t="s">
        <v>179</v>
      </c>
    </row>
    <row r="109" spans="1:14" ht="32.25" customHeight="1" x14ac:dyDescent="0.2">
      <c r="A109" s="3">
        <v>103</v>
      </c>
      <c r="B109" s="1" t="s">
        <v>6</v>
      </c>
      <c r="C109" s="1" t="s">
        <v>207</v>
      </c>
      <c r="D109" s="117">
        <v>2017</v>
      </c>
      <c r="F109" s="1" t="s">
        <v>72</v>
      </c>
      <c r="G109" s="1" t="s">
        <v>83</v>
      </c>
      <c r="I109" s="1" t="s">
        <v>32</v>
      </c>
      <c r="J109" s="71" t="s">
        <v>108</v>
      </c>
      <c r="K109" s="106">
        <v>50</v>
      </c>
      <c r="L109" s="106">
        <v>50</v>
      </c>
      <c r="M109" s="182">
        <f>H2ProjectDB434[[#This Row],[Column12]]/10^6</f>
        <v>5.0000000000000002E-5</v>
      </c>
      <c r="N109" s="1" t="s">
        <v>179</v>
      </c>
    </row>
    <row r="110" spans="1:14" ht="32.25" customHeight="1" x14ac:dyDescent="0.2">
      <c r="A110" s="3">
        <v>104</v>
      </c>
      <c r="B110" s="1" t="s">
        <v>6</v>
      </c>
      <c r="C110" s="1" t="s">
        <v>208</v>
      </c>
      <c r="D110" s="117">
        <v>2018</v>
      </c>
      <c r="F110" s="1" t="s">
        <v>72</v>
      </c>
      <c r="G110" s="1" t="s">
        <v>30</v>
      </c>
      <c r="I110" s="1" t="s">
        <v>29</v>
      </c>
      <c r="J110" s="71" t="s">
        <v>112</v>
      </c>
      <c r="K110" s="106">
        <v>150</v>
      </c>
      <c r="L110" s="106">
        <v>150</v>
      </c>
      <c r="M110" s="182">
        <f>H2ProjectDB434[[#This Row],[Column12]]/10^6</f>
        <v>1.4999999999999999E-4</v>
      </c>
      <c r="N110" s="1" t="s">
        <v>179</v>
      </c>
    </row>
    <row r="111" spans="1:14" ht="32.25" customHeight="1" x14ac:dyDescent="0.2">
      <c r="A111" s="3">
        <v>105</v>
      </c>
      <c r="B111" s="1" t="s">
        <v>123</v>
      </c>
      <c r="C111" s="1" t="s">
        <v>204</v>
      </c>
      <c r="D111" s="117">
        <v>2020</v>
      </c>
      <c r="F111" s="1" t="s">
        <v>127</v>
      </c>
      <c r="G111" s="79"/>
      <c r="H111" s="1"/>
      <c r="I111" s="1"/>
      <c r="J111" s="71"/>
      <c r="K111" s="106">
        <v>0</v>
      </c>
      <c r="L111" s="106">
        <v>1</v>
      </c>
      <c r="M111" s="182">
        <f>H2ProjectDB434[[#This Row],[Column12]]/10^6</f>
        <v>9.9999999999999995E-7</v>
      </c>
      <c r="N111" s="1" t="s">
        <v>90</v>
      </c>
    </row>
    <row r="112" spans="1:14" ht="32.25" customHeight="1" x14ac:dyDescent="0.2">
      <c r="A112" s="3">
        <v>106</v>
      </c>
      <c r="B112" s="1" t="s">
        <v>124</v>
      </c>
      <c r="C112" s="1" t="s">
        <v>207</v>
      </c>
      <c r="D112" s="117">
        <v>2021</v>
      </c>
      <c r="F112" s="1" t="s">
        <v>127</v>
      </c>
      <c r="G112" s="79"/>
      <c r="H112" s="1"/>
      <c r="I112" s="1"/>
      <c r="J112" s="71" t="s">
        <v>113</v>
      </c>
      <c r="K112" s="106">
        <f>4*10^3</f>
        <v>4000</v>
      </c>
      <c r="L112" s="106">
        <f>4*10^3</f>
        <v>4000</v>
      </c>
      <c r="M112" s="182">
        <f>H2ProjectDB434[[#This Row],[Column12]]/10^6</f>
        <v>4.0000000000000001E-3</v>
      </c>
      <c r="N112" s="1" t="s">
        <v>90</v>
      </c>
    </row>
    <row r="113" spans="1:14" ht="92" customHeight="1" x14ac:dyDescent="0.2">
      <c r="A113" s="3">
        <v>107</v>
      </c>
      <c r="B113" s="1" t="s">
        <v>136</v>
      </c>
      <c r="C113" s="1" t="s">
        <v>211</v>
      </c>
      <c r="D113" s="117">
        <v>2022</v>
      </c>
      <c r="F113" s="1" t="s">
        <v>104</v>
      </c>
      <c r="G113" s="79"/>
      <c r="H113" s="83" t="s">
        <v>138</v>
      </c>
      <c r="I113" s="1"/>
      <c r="J113" s="71" t="s">
        <v>137</v>
      </c>
      <c r="K113" s="106">
        <f xml:space="preserve"> 2*10^3</f>
        <v>2000</v>
      </c>
      <c r="L113" s="106">
        <f xml:space="preserve"> 2*10^3</f>
        <v>2000</v>
      </c>
      <c r="M113" s="182">
        <f>H2ProjectDB434[[#This Row],[Column12]]/10^6</f>
        <v>2E-3</v>
      </c>
      <c r="N113" s="1" t="s">
        <v>90</v>
      </c>
    </row>
    <row r="114" spans="1:14" ht="32.25" customHeight="1" x14ac:dyDescent="0.2">
      <c r="A114" s="3">
        <v>108</v>
      </c>
      <c r="B114" s="6" t="s">
        <v>0</v>
      </c>
      <c r="C114" s="88" t="s">
        <v>212</v>
      </c>
      <c r="D114" s="118">
        <v>2022</v>
      </c>
      <c r="F114" s="88" t="s">
        <v>104</v>
      </c>
      <c r="G114" s="79"/>
      <c r="K114" s="108">
        <v>365</v>
      </c>
      <c r="L114" s="108">
        <v>365</v>
      </c>
      <c r="M114" s="182">
        <f>H2ProjectDB434[[#This Row],[Column12]]/10^6</f>
        <v>3.6499999999999998E-4</v>
      </c>
      <c r="N114" s="6" t="s">
        <v>251</v>
      </c>
    </row>
    <row r="115" spans="1:14" ht="32.25" customHeight="1" x14ac:dyDescent="0.2">
      <c r="A115" s="3">
        <v>109</v>
      </c>
      <c r="B115" s="6" t="s">
        <v>101</v>
      </c>
      <c r="C115" s="88" t="s">
        <v>44</v>
      </c>
      <c r="D115" s="118">
        <v>2024</v>
      </c>
      <c r="F115" s="88" t="s">
        <v>104</v>
      </c>
      <c r="G115" s="79"/>
      <c r="J115" s="81"/>
      <c r="K115" s="108">
        <v>500000</v>
      </c>
      <c r="L115" s="108">
        <v>500000</v>
      </c>
      <c r="M115" s="182">
        <f>H2ProjectDB434[[#This Row],[Column12]]/10^6</f>
        <v>0.5</v>
      </c>
      <c r="N115" s="6" t="s">
        <v>283</v>
      </c>
    </row>
    <row r="116" spans="1:14" ht="98" customHeight="1" x14ac:dyDescent="0.2">
      <c r="A116" s="3">
        <v>110</v>
      </c>
      <c r="B116" s="1" t="s">
        <v>119</v>
      </c>
      <c r="C116" s="1" t="s">
        <v>44</v>
      </c>
      <c r="D116" s="117">
        <v>2024</v>
      </c>
      <c r="F116" s="1" t="s">
        <v>104</v>
      </c>
      <c r="G116" s="79"/>
      <c r="H116" s="83" t="s">
        <v>170</v>
      </c>
      <c r="J116" s="73" t="s">
        <v>118</v>
      </c>
      <c r="K116" s="106">
        <f>((0.5+1)/2)*10^6</f>
        <v>750000</v>
      </c>
      <c r="L116" s="106">
        <f>((0.5+1)/2)*10^6</f>
        <v>750000</v>
      </c>
      <c r="M116" s="182">
        <f>H2ProjectDB434[[#This Row],[Column12]]/10^6</f>
        <v>0.75</v>
      </c>
      <c r="N116" s="1" t="s">
        <v>90</v>
      </c>
    </row>
    <row r="117" spans="1:14" ht="32.25" customHeight="1" x14ac:dyDescent="0.2">
      <c r="A117" s="3">
        <v>111</v>
      </c>
      <c r="B117" s="1" t="s">
        <v>126</v>
      </c>
      <c r="C117" s="1" t="s">
        <v>207</v>
      </c>
      <c r="D117" s="117">
        <v>2030</v>
      </c>
      <c r="F117" s="1" t="s">
        <v>104</v>
      </c>
      <c r="G117" s="79"/>
      <c r="H117" s="1"/>
      <c r="I117" s="1"/>
      <c r="J117" s="71" t="s">
        <v>132</v>
      </c>
      <c r="K117" s="106">
        <f>36*10^3</f>
        <v>36000</v>
      </c>
      <c r="L117" s="106">
        <f>36*10^3</f>
        <v>36000</v>
      </c>
      <c r="M117" s="182">
        <f>H2ProjectDB434[[#This Row],[Column12]]/10^6</f>
        <v>3.5999999999999997E-2</v>
      </c>
      <c r="N117" s="1" t="s">
        <v>90</v>
      </c>
    </row>
    <row r="118" spans="1:14" ht="32.25" customHeight="1" x14ac:dyDescent="0.2">
      <c r="A118" s="3">
        <v>112</v>
      </c>
      <c r="B118" s="7" t="s">
        <v>25</v>
      </c>
      <c r="C118" s="88" t="s">
        <v>44</v>
      </c>
      <c r="D118" s="123">
        <v>2030</v>
      </c>
      <c r="F118" s="7" t="s">
        <v>149</v>
      </c>
      <c r="G118" s="79"/>
      <c r="H118" s="8" t="s">
        <v>150</v>
      </c>
      <c r="K118" s="113">
        <v>4535924</v>
      </c>
      <c r="L118" s="113">
        <v>4535924</v>
      </c>
      <c r="M118" s="182">
        <f>H2ProjectDB434[[#This Row],[Column12]]/10^6</f>
        <v>4.5359239999999996</v>
      </c>
      <c r="N118" s="7" t="s">
        <v>221</v>
      </c>
    </row>
    <row r="119" spans="1:14" ht="32.25" customHeight="1" x14ac:dyDescent="0.2">
      <c r="A119" s="3">
        <v>113</v>
      </c>
      <c r="B119" s="7" t="s">
        <v>229</v>
      </c>
      <c r="C119" s="88" t="s">
        <v>44</v>
      </c>
      <c r="D119" s="123">
        <v>2035</v>
      </c>
      <c r="F119" s="7" t="s">
        <v>149</v>
      </c>
      <c r="G119" s="79"/>
      <c r="H119" s="8" t="s">
        <v>150</v>
      </c>
      <c r="K119" s="113">
        <v>100000000</v>
      </c>
      <c r="L119" s="113">
        <v>100000000</v>
      </c>
      <c r="M119" s="182">
        <f>H2ProjectDB434[[#This Row],[Column12]]/10^6</f>
        <v>100</v>
      </c>
      <c r="N119" s="7" t="s">
        <v>230</v>
      </c>
    </row>
    <row r="120" spans="1:14" ht="32.25" customHeight="1" x14ac:dyDescent="0.2">
      <c r="A120" s="3">
        <v>114</v>
      </c>
      <c r="B120" s="145" t="s">
        <v>353</v>
      </c>
      <c r="C120" s="145" t="s">
        <v>210</v>
      </c>
      <c r="D120" s="146">
        <v>2021</v>
      </c>
      <c r="E120" s="146"/>
      <c r="F120" s="145" t="s">
        <v>149</v>
      </c>
      <c r="G120" s="145" t="s">
        <v>313</v>
      </c>
      <c r="H120" s="145"/>
      <c r="I120" s="145"/>
      <c r="J120" s="154" t="s">
        <v>118</v>
      </c>
      <c r="K120" s="149">
        <v>750000</v>
      </c>
      <c r="L120" s="149">
        <v>750000</v>
      </c>
      <c r="M120" s="182">
        <f>H2ProjectDB434[[#This Row],[Column12]]/10^6</f>
        <v>0.75</v>
      </c>
      <c r="N120" s="198" t="s">
        <v>386</v>
      </c>
    </row>
    <row r="121" spans="1:14" ht="32.25" customHeight="1" x14ac:dyDescent="0.2">
      <c r="A121" s="3">
        <v>115</v>
      </c>
      <c r="B121" s="145" t="s">
        <v>347</v>
      </c>
      <c r="C121" s="145" t="s">
        <v>207</v>
      </c>
      <c r="D121" s="146">
        <v>2021</v>
      </c>
      <c r="E121" s="146"/>
      <c r="F121" s="145" t="s">
        <v>72</v>
      </c>
      <c r="G121" s="145" t="s">
        <v>313</v>
      </c>
      <c r="H121" s="145"/>
      <c r="I121" s="145"/>
      <c r="J121" s="147" t="s">
        <v>321</v>
      </c>
      <c r="K121" s="149">
        <v>4000</v>
      </c>
      <c r="L121" s="149">
        <v>4000</v>
      </c>
      <c r="M121" s="182">
        <f>H2ProjectDB434[[#This Row],[Column12]]/10^6</f>
        <v>4.0000000000000001E-3</v>
      </c>
      <c r="N121" s="198" t="s">
        <v>386</v>
      </c>
    </row>
    <row r="122" spans="1:14" ht="32.25" customHeight="1" x14ac:dyDescent="0.2">
      <c r="A122" s="3">
        <v>116</v>
      </c>
      <c r="B122" s="145" t="s">
        <v>339</v>
      </c>
      <c r="C122" s="145" t="s">
        <v>44</v>
      </c>
      <c r="D122" s="146">
        <v>2022</v>
      </c>
      <c r="F122" s="145" t="s">
        <v>149</v>
      </c>
      <c r="G122" s="145" t="s">
        <v>307</v>
      </c>
      <c r="H122" s="145" t="s">
        <v>310</v>
      </c>
      <c r="J122" s="147"/>
      <c r="K122" s="149"/>
      <c r="L122" s="149"/>
      <c r="M122" s="182">
        <f>H2ProjectDB434[[#This Row],[Column12]]/10^6</f>
        <v>0</v>
      </c>
      <c r="N122" s="198" t="s">
        <v>386</v>
      </c>
    </row>
    <row r="123" spans="1:14" ht="32.25" customHeight="1" x14ac:dyDescent="0.2">
      <c r="A123" s="3">
        <v>117</v>
      </c>
      <c r="B123" s="145" t="s">
        <v>350</v>
      </c>
      <c r="C123" s="151" t="s">
        <v>211</v>
      </c>
      <c r="D123" s="153">
        <v>2025</v>
      </c>
      <c r="E123" s="146"/>
      <c r="F123" s="145" t="s">
        <v>149</v>
      </c>
      <c r="G123" s="145" t="s">
        <v>307</v>
      </c>
      <c r="H123" s="145" t="s">
        <v>326</v>
      </c>
      <c r="I123" s="145"/>
      <c r="J123" s="147" t="s">
        <v>325</v>
      </c>
      <c r="K123" s="149">
        <v>230000</v>
      </c>
      <c r="L123" s="149">
        <v>230000</v>
      </c>
      <c r="M123" s="182">
        <f>H2ProjectDB434[[#This Row],[Column12]]/10^6</f>
        <v>0.23</v>
      </c>
      <c r="N123" s="198" t="s">
        <v>386</v>
      </c>
    </row>
    <row r="124" spans="1:14" ht="32.25" customHeight="1" x14ac:dyDescent="0.2">
      <c r="A124" s="3">
        <v>118</v>
      </c>
      <c r="B124" s="145" t="s">
        <v>343</v>
      </c>
      <c r="C124" s="145" t="s">
        <v>207</v>
      </c>
      <c r="D124" s="146">
        <v>2024</v>
      </c>
      <c r="F124" s="145" t="s">
        <v>104</v>
      </c>
      <c r="G124" s="145" t="s">
        <v>313</v>
      </c>
      <c r="H124" s="145" t="s">
        <v>314</v>
      </c>
      <c r="J124" s="147" t="s">
        <v>315</v>
      </c>
      <c r="K124" s="149">
        <v>36000</v>
      </c>
      <c r="L124" s="149">
        <v>36000</v>
      </c>
      <c r="M124" s="182">
        <f>H2ProjectDB434[[#This Row],[Column12]]/10^6</f>
        <v>3.5999999999999997E-2</v>
      </c>
      <c r="N124" s="198" t="s">
        <v>386</v>
      </c>
    </row>
    <row r="125" spans="1:14" ht="32.25" customHeight="1" x14ac:dyDescent="0.2">
      <c r="A125" s="3">
        <v>119</v>
      </c>
      <c r="B125" s="155" t="s">
        <v>354</v>
      </c>
      <c r="C125" s="145" t="s">
        <v>205</v>
      </c>
      <c r="D125" s="146">
        <v>2026</v>
      </c>
      <c r="E125" s="146"/>
      <c r="F125" s="145" t="s">
        <v>149</v>
      </c>
      <c r="G125" s="145" t="s">
        <v>307</v>
      </c>
      <c r="H125" s="145" t="s">
        <v>326</v>
      </c>
      <c r="I125" s="145"/>
      <c r="J125" s="147" t="s">
        <v>309</v>
      </c>
      <c r="K125" s="149">
        <v>250000</v>
      </c>
      <c r="L125" s="149">
        <v>250000</v>
      </c>
      <c r="M125" s="182">
        <f>H2ProjectDB434[[#This Row],[Column12]]/10^6</f>
        <v>0.25</v>
      </c>
      <c r="N125" s="198" t="s">
        <v>386</v>
      </c>
    </row>
    <row r="126" spans="1:14" ht="32.25" customHeight="1" x14ac:dyDescent="0.2">
      <c r="A126" s="3">
        <v>120</v>
      </c>
      <c r="B126" s="145" t="s">
        <v>355</v>
      </c>
      <c r="C126" s="145" t="s">
        <v>213</v>
      </c>
      <c r="D126" s="146">
        <v>2026</v>
      </c>
      <c r="E126" s="146"/>
      <c r="F126" s="145" t="s">
        <v>149</v>
      </c>
      <c r="G126" s="145" t="s">
        <v>308</v>
      </c>
      <c r="H126" s="145" t="s">
        <v>311</v>
      </c>
      <c r="I126" s="145"/>
      <c r="J126" s="147" t="s">
        <v>118</v>
      </c>
      <c r="K126" s="149">
        <v>750000</v>
      </c>
      <c r="L126" s="149">
        <v>750000</v>
      </c>
      <c r="M126" s="182">
        <f>H2ProjectDB434[[#This Row],[Column12]]/10^6</f>
        <v>0.75</v>
      </c>
      <c r="N126" s="198" t="s">
        <v>386</v>
      </c>
    </row>
    <row r="127" spans="1:14" ht="32.25" customHeight="1" x14ac:dyDescent="0.2">
      <c r="A127" s="3">
        <v>121</v>
      </c>
      <c r="B127" s="145" t="s">
        <v>363</v>
      </c>
      <c r="C127" s="145" t="s">
        <v>44</v>
      </c>
      <c r="D127" s="146">
        <v>2028</v>
      </c>
      <c r="E127" s="146"/>
      <c r="F127" s="145" t="s">
        <v>149</v>
      </c>
      <c r="G127" s="145" t="s">
        <v>313</v>
      </c>
      <c r="H127" s="145" t="s">
        <v>310</v>
      </c>
      <c r="I127" s="145"/>
      <c r="J127" s="147" t="s">
        <v>331</v>
      </c>
      <c r="K127" s="149">
        <v>800000</v>
      </c>
      <c r="L127" s="149">
        <v>800000</v>
      </c>
      <c r="M127" s="182">
        <f>H2ProjectDB434[[#This Row],[Column12]]/10^6</f>
        <v>0.8</v>
      </c>
      <c r="N127" s="198" t="s">
        <v>386</v>
      </c>
    </row>
    <row r="128" spans="1:14" ht="32.25" customHeight="1" x14ac:dyDescent="0.2">
      <c r="A128" s="3">
        <v>122</v>
      </c>
      <c r="B128" s="157" t="s">
        <v>358</v>
      </c>
      <c r="C128" s="145" t="s">
        <v>44</v>
      </c>
      <c r="D128" s="146">
        <v>2025</v>
      </c>
      <c r="E128" s="146"/>
      <c r="F128" s="145" t="s">
        <v>149</v>
      </c>
      <c r="G128" s="145" t="s">
        <v>308</v>
      </c>
      <c r="H128" s="145" t="s">
        <v>310</v>
      </c>
      <c r="I128" s="145"/>
      <c r="J128" s="147" t="s">
        <v>117</v>
      </c>
      <c r="K128" s="149">
        <v>1000000</v>
      </c>
      <c r="L128" s="149">
        <v>1000000</v>
      </c>
      <c r="M128" s="182">
        <f>H2ProjectDB434[[#This Row],[Column12]]/10^6</f>
        <v>1</v>
      </c>
      <c r="N128" s="198" t="s">
        <v>386</v>
      </c>
    </row>
    <row r="129" spans="1:14" ht="32.25" customHeight="1" x14ac:dyDescent="0.2">
      <c r="A129" s="3">
        <v>123</v>
      </c>
      <c r="B129" s="157" t="s">
        <v>359</v>
      </c>
      <c r="C129" s="145" t="s">
        <v>44</v>
      </c>
      <c r="D129" s="146">
        <v>2030</v>
      </c>
      <c r="E129" s="146"/>
      <c r="F129" s="145" t="s">
        <v>149</v>
      </c>
      <c r="G129" s="145" t="s">
        <v>308</v>
      </c>
      <c r="H129" s="145" t="s">
        <v>310</v>
      </c>
      <c r="I129" s="145"/>
      <c r="J129" s="147"/>
      <c r="K129" s="149"/>
      <c r="L129" s="149"/>
      <c r="M129" s="182">
        <f>H2ProjectDB434[[#This Row],[Column12]]/10^6</f>
        <v>0</v>
      </c>
      <c r="N129" s="198" t="s">
        <v>386</v>
      </c>
    </row>
    <row r="130" spans="1:14" ht="32.25" customHeight="1" x14ac:dyDescent="0.2">
      <c r="A130" s="3">
        <v>124</v>
      </c>
      <c r="B130" s="157" t="s">
        <v>360</v>
      </c>
      <c r="C130" s="145" t="s">
        <v>44</v>
      </c>
      <c r="D130" s="146">
        <v>2035</v>
      </c>
      <c r="E130" s="146"/>
      <c r="F130" s="145" t="s">
        <v>149</v>
      </c>
      <c r="G130" s="145" t="s">
        <v>308</v>
      </c>
      <c r="H130" s="145" t="s">
        <v>310</v>
      </c>
      <c r="I130" s="145"/>
      <c r="J130" s="147"/>
      <c r="K130" s="149"/>
      <c r="L130" s="149"/>
      <c r="M130" s="182">
        <f>H2ProjectDB434[[#This Row],[Column12]]/10^6</f>
        <v>0</v>
      </c>
      <c r="N130" s="198" t="s">
        <v>386</v>
      </c>
    </row>
    <row r="131" spans="1:14" ht="32.25" customHeight="1" x14ac:dyDescent="0.2">
      <c r="A131" s="3">
        <v>125</v>
      </c>
      <c r="B131" s="156" t="s">
        <v>356</v>
      </c>
      <c r="C131" s="145" t="s">
        <v>236</v>
      </c>
      <c r="D131" s="146">
        <v>2030</v>
      </c>
      <c r="E131" s="146"/>
      <c r="F131" s="145" t="s">
        <v>149</v>
      </c>
      <c r="G131" s="145" t="s">
        <v>313</v>
      </c>
      <c r="H131" s="145" t="s">
        <v>310</v>
      </c>
      <c r="I131" s="145"/>
      <c r="J131" s="147"/>
      <c r="K131" s="149"/>
      <c r="L131" s="149"/>
      <c r="M131" s="182">
        <f>H2ProjectDB434[[#This Row],[Column12]]/10^6</f>
        <v>0</v>
      </c>
      <c r="N131" s="198" t="s">
        <v>386</v>
      </c>
    </row>
    <row r="132" spans="1:14" ht="32.25" customHeight="1" x14ac:dyDescent="0.2">
      <c r="A132" s="3">
        <v>126</v>
      </c>
      <c r="B132" s="157" t="s">
        <v>357</v>
      </c>
      <c r="C132" s="145" t="s">
        <v>236</v>
      </c>
      <c r="D132" s="146">
        <v>2035</v>
      </c>
      <c r="E132" s="146"/>
      <c r="F132" s="145" t="s">
        <v>149</v>
      </c>
      <c r="G132" s="145" t="s">
        <v>313</v>
      </c>
      <c r="H132" s="145" t="s">
        <v>310</v>
      </c>
      <c r="I132" s="145"/>
      <c r="J132" s="147"/>
      <c r="K132" s="149"/>
      <c r="L132" s="149"/>
      <c r="M132" s="182">
        <f>H2ProjectDB434[[#This Row],[Column12]]/10^6</f>
        <v>0</v>
      </c>
      <c r="N132" s="198" t="s">
        <v>386</v>
      </c>
    </row>
    <row r="133" spans="1:14" s="11" customFormat="1" ht="32.25" customHeight="1" x14ac:dyDescent="0.2">
      <c r="A133" s="3">
        <v>127</v>
      </c>
      <c r="B133" s="11" t="s">
        <v>372</v>
      </c>
      <c r="C133" s="11" t="s">
        <v>206</v>
      </c>
      <c r="D133" s="119">
        <v>2030</v>
      </c>
      <c r="E133" s="119"/>
      <c r="F133" s="11" t="s">
        <v>149</v>
      </c>
      <c r="H133" s="29" t="s">
        <v>144</v>
      </c>
      <c r="J133" s="76" t="s">
        <v>145</v>
      </c>
      <c r="K133" s="109">
        <v>1200000</v>
      </c>
      <c r="L133" s="109">
        <v>1200000</v>
      </c>
      <c r="M133" s="182">
        <f>H2ProjectDB434[[#This Row],[Column12]]/10^6</f>
        <v>1.2</v>
      </c>
      <c r="N133" s="11" t="s">
        <v>91</v>
      </c>
    </row>
    <row r="134" spans="1:14" ht="32.25" customHeight="1" x14ac:dyDescent="0.2">
      <c r="A134" s="3">
        <v>128</v>
      </c>
      <c r="B134" s="11" t="s">
        <v>372</v>
      </c>
      <c r="C134" s="11" t="s">
        <v>206</v>
      </c>
      <c r="D134" s="119">
        <v>2022</v>
      </c>
      <c r="E134" s="119"/>
      <c r="F134" s="11" t="s">
        <v>72</v>
      </c>
      <c r="G134" s="11"/>
      <c r="H134" s="29" t="s">
        <v>144</v>
      </c>
      <c r="I134" s="11"/>
      <c r="J134" s="76" t="s">
        <v>141</v>
      </c>
      <c r="K134" s="109">
        <v>5000</v>
      </c>
      <c r="L134" s="109">
        <v>5000</v>
      </c>
      <c r="M134" s="182">
        <f>H2ProjectDB434[[#This Row],[Column12]]/10^6</f>
        <v>5.0000000000000001E-3</v>
      </c>
      <c r="N134" s="11" t="s">
        <v>91</v>
      </c>
    </row>
    <row r="135" spans="1:14" s="131" customFormat="1" ht="32.25" customHeight="1" thickBot="1" x14ac:dyDescent="0.25">
      <c r="A135" s="3">
        <v>129</v>
      </c>
      <c r="B135" s="1" t="s">
        <v>86</v>
      </c>
      <c r="C135" s="1" t="s">
        <v>205</v>
      </c>
      <c r="D135" s="117">
        <v>2017</v>
      </c>
      <c r="E135" s="126"/>
      <c r="F135" s="1" t="s">
        <v>72</v>
      </c>
      <c r="G135" s="79"/>
      <c r="H135" s="3"/>
      <c r="I135" s="3"/>
      <c r="J135" s="71" t="s">
        <v>116</v>
      </c>
      <c r="K135" s="106">
        <f xml:space="preserve"> ((8.5+9)/2)*1000</f>
        <v>8750</v>
      </c>
      <c r="L135" s="106">
        <f xml:space="preserve"> ((8.5+9)/2)*1000</f>
        <v>8750</v>
      </c>
      <c r="M135" s="182">
        <f>H2ProjectDB434[[#This Row],[Column12]]/10^6</f>
        <v>8.7500000000000008E-3</v>
      </c>
      <c r="N135" s="1" t="s">
        <v>90</v>
      </c>
    </row>
    <row r="136" spans="1:14" s="168" customFormat="1" ht="32.25" customHeight="1" thickTop="1" thickBot="1" x14ac:dyDescent="0.25">
      <c r="A136" s="3">
        <v>130</v>
      </c>
      <c r="B136" s="1" t="s">
        <v>6</v>
      </c>
      <c r="C136" s="1" t="s">
        <v>204</v>
      </c>
      <c r="D136" s="117">
        <v>2019</v>
      </c>
      <c r="E136" s="126"/>
      <c r="F136" s="1" t="s">
        <v>72</v>
      </c>
      <c r="G136" s="1" t="s">
        <v>30</v>
      </c>
      <c r="H136" s="3"/>
      <c r="I136" s="1" t="s">
        <v>29</v>
      </c>
      <c r="J136" s="71" t="s">
        <v>111</v>
      </c>
      <c r="K136" s="106">
        <v>3</v>
      </c>
      <c r="L136" s="106">
        <v>3</v>
      </c>
      <c r="M136" s="182">
        <f>H2ProjectDB434[[#This Row],[Column12]]/10^6</f>
        <v>3.0000000000000001E-6</v>
      </c>
      <c r="N136" s="1" t="s">
        <v>179</v>
      </c>
    </row>
    <row r="137" spans="1:14" ht="32.25" customHeight="1" thickTop="1" x14ac:dyDescent="0.2">
      <c r="A137" s="3">
        <v>131</v>
      </c>
      <c r="B137" s="1" t="s">
        <v>6</v>
      </c>
      <c r="C137" s="1" t="s">
        <v>204</v>
      </c>
      <c r="D137" s="117">
        <v>2020</v>
      </c>
      <c r="F137" s="1" t="s">
        <v>72</v>
      </c>
      <c r="G137" s="1" t="s">
        <v>30</v>
      </c>
      <c r="I137" s="1" t="s">
        <v>29</v>
      </c>
      <c r="J137" s="71" t="s">
        <v>108</v>
      </c>
      <c r="K137" s="106">
        <v>50</v>
      </c>
      <c r="L137" s="106">
        <v>50</v>
      </c>
      <c r="M137" s="182">
        <f>H2ProjectDB434[[#This Row],[Column12]]/10^6</f>
        <v>5.0000000000000002E-5</v>
      </c>
      <c r="N137" s="1" t="s">
        <v>179</v>
      </c>
    </row>
    <row r="138" spans="1:14" ht="32.25" customHeight="1" x14ac:dyDescent="0.2">
      <c r="A138" s="3">
        <v>132</v>
      </c>
      <c r="B138" s="1" t="s">
        <v>6</v>
      </c>
      <c r="C138" s="1" t="s">
        <v>204</v>
      </c>
      <c r="D138" s="117">
        <v>2020</v>
      </c>
      <c r="F138" s="1" t="s">
        <v>72</v>
      </c>
      <c r="G138" s="1" t="s">
        <v>30</v>
      </c>
      <c r="I138" s="1" t="s">
        <v>29</v>
      </c>
      <c r="J138" s="71" t="s">
        <v>111</v>
      </c>
      <c r="K138" s="106">
        <v>3</v>
      </c>
      <c r="L138" s="106">
        <v>3</v>
      </c>
      <c r="M138" s="182">
        <f>H2ProjectDB434[[#This Row],[Column12]]/10^6</f>
        <v>3.0000000000000001E-6</v>
      </c>
      <c r="N138" s="1" t="s">
        <v>179</v>
      </c>
    </row>
    <row r="139" spans="1:14" ht="32.25" customHeight="1" x14ac:dyDescent="0.2">
      <c r="A139" s="3">
        <v>133</v>
      </c>
      <c r="B139" s="1" t="s">
        <v>6</v>
      </c>
      <c r="C139" s="1" t="s">
        <v>204</v>
      </c>
      <c r="D139" s="117">
        <v>2020</v>
      </c>
      <c r="F139" s="1" t="s">
        <v>72</v>
      </c>
      <c r="G139" s="1" t="s">
        <v>30</v>
      </c>
      <c r="I139" s="1" t="s">
        <v>29</v>
      </c>
      <c r="J139" s="71" t="s">
        <v>111</v>
      </c>
      <c r="K139" s="106">
        <v>3</v>
      </c>
      <c r="L139" s="106">
        <v>3</v>
      </c>
      <c r="M139" s="182">
        <f>H2ProjectDB434[[#This Row],[Column12]]/10^6</f>
        <v>3.0000000000000001E-6</v>
      </c>
      <c r="N139" s="1" t="s">
        <v>179</v>
      </c>
    </row>
    <row r="140" spans="1:14" ht="32.25" customHeight="1" x14ac:dyDescent="0.2">
      <c r="A140" s="3">
        <v>134</v>
      </c>
      <c r="B140" s="145" t="s">
        <v>340</v>
      </c>
      <c r="C140" s="145" t="s">
        <v>213</v>
      </c>
      <c r="D140" s="146">
        <v>2029</v>
      </c>
      <c r="F140" s="145" t="s">
        <v>149</v>
      </c>
      <c r="G140" s="145" t="s">
        <v>307</v>
      </c>
      <c r="H140" s="145" t="s">
        <v>311</v>
      </c>
      <c r="J140" s="147" t="s">
        <v>312</v>
      </c>
      <c r="K140" s="149">
        <f>0.3*10^6</f>
        <v>300000</v>
      </c>
      <c r="L140" s="149">
        <f>0.3*10^6</f>
        <v>300000</v>
      </c>
      <c r="M140" s="182">
        <f>H2ProjectDB434[[#This Row],[Column12]]/10^6</f>
        <v>0.3</v>
      </c>
      <c r="N140" s="198" t="s">
        <v>386</v>
      </c>
    </row>
    <row r="141" spans="1:14" ht="32.25" customHeight="1" x14ac:dyDescent="0.2">
      <c r="A141" s="3">
        <v>135</v>
      </c>
      <c r="B141" s="6" t="s">
        <v>9</v>
      </c>
      <c r="C141" s="88" t="s">
        <v>207</v>
      </c>
      <c r="D141" s="118">
        <v>2022</v>
      </c>
      <c r="F141" s="88" t="s">
        <v>72</v>
      </c>
      <c r="G141" s="79"/>
      <c r="K141" s="108">
        <v>4000</v>
      </c>
      <c r="L141" s="108">
        <v>4000</v>
      </c>
      <c r="M141" s="182">
        <f>H2ProjectDB434[[#This Row],[Column12]]/10^6</f>
        <v>4.0000000000000001E-3</v>
      </c>
      <c r="N141" s="6" t="s">
        <v>74</v>
      </c>
    </row>
    <row r="142" spans="1:14" ht="32.25" customHeight="1" x14ac:dyDescent="0.2">
      <c r="A142" s="3">
        <v>136</v>
      </c>
      <c r="B142" s="1" t="s">
        <v>6</v>
      </c>
      <c r="C142" s="1" t="s">
        <v>208</v>
      </c>
      <c r="D142" s="117">
        <v>2018</v>
      </c>
      <c r="F142" s="1" t="s">
        <v>72</v>
      </c>
      <c r="G142" s="1" t="s">
        <v>30</v>
      </c>
      <c r="I142" s="1" t="s">
        <v>29</v>
      </c>
      <c r="J142" s="71" t="s">
        <v>112</v>
      </c>
      <c r="K142" s="106">
        <v>150</v>
      </c>
      <c r="L142" s="106">
        <v>150</v>
      </c>
      <c r="M142" s="182">
        <f>H2ProjectDB434[[#This Row],[Column12]]/10^6</f>
        <v>1.4999999999999999E-4</v>
      </c>
      <c r="N142" s="1" t="s">
        <v>179</v>
      </c>
    </row>
    <row r="143" spans="1:14" ht="32.25" customHeight="1" x14ac:dyDescent="0.2">
      <c r="A143" s="3">
        <v>137</v>
      </c>
      <c r="B143" s="1" t="s">
        <v>6</v>
      </c>
      <c r="C143" s="1" t="s">
        <v>209</v>
      </c>
      <c r="D143" s="117">
        <v>2019</v>
      </c>
      <c r="F143" s="1" t="s">
        <v>103</v>
      </c>
      <c r="G143" s="1" t="s">
        <v>30</v>
      </c>
      <c r="I143" s="1" t="s">
        <v>29</v>
      </c>
      <c r="J143" s="71" t="s">
        <v>111</v>
      </c>
      <c r="K143" s="106">
        <v>3</v>
      </c>
      <c r="L143" s="106">
        <v>3</v>
      </c>
      <c r="M143" s="182">
        <f>H2ProjectDB434[[#This Row],[Column12]]/10^6</f>
        <v>3.0000000000000001E-6</v>
      </c>
      <c r="N143" s="1" t="s">
        <v>179</v>
      </c>
    </row>
    <row r="144" spans="1:14" ht="32.25" customHeight="1" x14ac:dyDescent="0.2">
      <c r="A144" s="3">
        <v>138</v>
      </c>
      <c r="B144" s="1" t="s">
        <v>99</v>
      </c>
      <c r="C144" s="1" t="s">
        <v>210</v>
      </c>
      <c r="D144" s="117">
        <v>2026</v>
      </c>
      <c r="F144" s="1" t="s">
        <v>149</v>
      </c>
      <c r="G144" s="79"/>
      <c r="H144" s="5" t="s">
        <v>177</v>
      </c>
      <c r="I144" s="1"/>
      <c r="J144" s="73" t="s">
        <v>200</v>
      </c>
      <c r="K144" s="106">
        <f>(25000000*((2.9+3.6)/2))/1000</f>
        <v>81250</v>
      </c>
      <c r="L144" s="106">
        <f>(25000000*((2.9+3.6)/2))/1000</f>
        <v>81250</v>
      </c>
      <c r="M144" s="182">
        <f>H2ProjectDB434[[#This Row],[Column12]]/10^6</f>
        <v>8.1250000000000003E-2</v>
      </c>
      <c r="N144" s="1" t="s">
        <v>180</v>
      </c>
    </row>
    <row r="145" spans="1:14" ht="32.25" customHeight="1" x14ac:dyDescent="0.2">
      <c r="A145" s="3">
        <v>139</v>
      </c>
      <c r="B145" s="4" t="s">
        <v>101</v>
      </c>
      <c r="C145" s="4" t="s">
        <v>44</v>
      </c>
      <c r="D145" s="120">
        <v>2024</v>
      </c>
      <c r="F145" s="88" t="s">
        <v>104</v>
      </c>
      <c r="G145" s="86" t="s">
        <v>198</v>
      </c>
      <c r="H145" s="86" t="s">
        <v>47</v>
      </c>
      <c r="I145" s="4"/>
      <c r="J145" s="87"/>
      <c r="K145" s="110">
        <f>1*10^6</f>
        <v>1000000</v>
      </c>
      <c r="L145" s="110">
        <f>1*10^6</f>
        <v>1000000</v>
      </c>
      <c r="M145" s="182">
        <f>H2ProjectDB434[[#This Row],[Column12]]/10^6</f>
        <v>1</v>
      </c>
      <c r="N145" s="4" t="s">
        <v>284</v>
      </c>
    </row>
    <row r="146" spans="1:14" ht="32.25" customHeight="1" x14ac:dyDescent="0.2">
      <c r="A146" s="3">
        <v>140</v>
      </c>
      <c r="B146" s="7" t="s">
        <v>382</v>
      </c>
      <c r="C146" s="88" t="s">
        <v>44</v>
      </c>
      <c r="D146" s="123">
        <v>2023</v>
      </c>
      <c r="F146" s="88" t="s">
        <v>72</v>
      </c>
      <c r="G146" s="79"/>
      <c r="H146" s="8" t="s">
        <v>150</v>
      </c>
      <c r="I146" s="1"/>
      <c r="J146" s="73"/>
      <c r="K146" s="113">
        <v>9072</v>
      </c>
      <c r="L146" s="113">
        <v>9072</v>
      </c>
      <c r="M146" s="182">
        <f>H2ProjectDB434[[#This Row],[Column12]]/10^6</f>
        <v>9.0720000000000002E-3</v>
      </c>
      <c r="N146" s="7" t="s">
        <v>221</v>
      </c>
    </row>
    <row r="147" spans="1:14" ht="32.25" customHeight="1" x14ac:dyDescent="0.2">
      <c r="A147" s="3">
        <v>141</v>
      </c>
      <c r="B147" s="49" t="s">
        <v>381</v>
      </c>
      <c r="C147" s="101" t="s">
        <v>44</v>
      </c>
      <c r="D147" s="174">
        <v>2025</v>
      </c>
      <c r="E147" s="129"/>
      <c r="F147" s="49" t="s">
        <v>149</v>
      </c>
      <c r="G147" s="96"/>
      <c r="H147" s="175" t="s">
        <v>150</v>
      </c>
      <c r="I147" s="43"/>
      <c r="J147" s="84"/>
      <c r="K147" s="176">
        <v>181437</v>
      </c>
      <c r="L147" s="176">
        <v>181437</v>
      </c>
      <c r="M147" s="182">
        <f>H2ProjectDB434[[#This Row],[Column12]]/10^6</f>
        <v>0.18143699999999999</v>
      </c>
      <c r="N147" s="49" t="s">
        <v>374</v>
      </c>
    </row>
    <row r="148" spans="1:14" ht="32.25" customHeight="1" x14ac:dyDescent="0.2">
      <c r="A148" s="3">
        <v>142</v>
      </c>
      <c r="B148" s="11" t="s">
        <v>25</v>
      </c>
      <c r="C148" s="11" t="s">
        <v>44</v>
      </c>
      <c r="D148" s="119">
        <v>2030</v>
      </c>
      <c r="E148" s="119"/>
      <c r="F148" s="11" t="s">
        <v>149</v>
      </c>
      <c r="G148" s="11"/>
      <c r="H148" s="29" t="s">
        <v>144</v>
      </c>
      <c r="I148" s="11"/>
      <c r="J148" s="76" t="s">
        <v>148</v>
      </c>
      <c r="K148" s="109">
        <v>5000000</v>
      </c>
      <c r="L148" s="109">
        <v>5000000</v>
      </c>
      <c r="M148" s="182">
        <f>H2ProjectDB434[[#This Row],[Column12]]/10^6</f>
        <v>5</v>
      </c>
      <c r="N148" s="11" t="s">
        <v>91</v>
      </c>
    </row>
    <row r="149" spans="1:14" ht="32.25" customHeight="1" x14ac:dyDescent="0.2">
      <c r="A149" s="3">
        <v>143</v>
      </c>
      <c r="B149" s="1" t="s">
        <v>97</v>
      </c>
      <c r="C149" s="1" t="s">
        <v>213</v>
      </c>
      <c r="D149" s="117">
        <v>2026</v>
      </c>
      <c r="F149" s="1" t="s">
        <v>102</v>
      </c>
      <c r="G149" s="79"/>
      <c r="H149" s="1" t="s">
        <v>84</v>
      </c>
      <c r="J149" s="73" t="s">
        <v>118</v>
      </c>
      <c r="K149" s="106">
        <f>((0.5+1)/2)*10^6</f>
        <v>750000</v>
      </c>
      <c r="L149" s="106">
        <f>((0.5+1)/2)*10^6</f>
        <v>750000</v>
      </c>
      <c r="M149" s="182">
        <f>H2ProjectDB434[[#This Row],[Column12]]/10^6</f>
        <v>0.75</v>
      </c>
      <c r="N149" s="1" t="s">
        <v>90</v>
      </c>
    </row>
    <row r="150" spans="1:14" ht="32.25" customHeight="1" thickBot="1" x14ac:dyDescent="0.25">
      <c r="L150" s="186"/>
      <c r="M150" s="194"/>
      <c r="N150" s="81"/>
    </row>
    <row r="151" spans="1:14" ht="32.25" customHeight="1" thickTop="1" thickBot="1" x14ac:dyDescent="0.25">
      <c r="A151" s="168"/>
      <c r="B151" s="167" t="s">
        <v>388</v>
      </c>
      <c r="C151" s="168"/>
      <c r="D151" s="169"/>
      <c r="E151" s="169"/>
      <c r="F151" s="168"/>
      <c r="G151" s="168"/>
      <c r="H151" s="168"/>
      <c r="I151" s="168"/>
      <c r="J151" s="170"/>
      <c r="K151" s="170"/>
      <c r="L151" s="187"/>
      <c r="M151" s="195"/>
      <c r="N151" s="171"/>
    </row>
    <row r="152" spans="1:14" ht="32.25" customHeight="1" thickTop="1" x14ac:dyDescent="0.2">
      <c r="L152" s="186"/>
      <c r="M152" s="194"/>
      <c r="N152" s="12"/>
    </row>
    <row r="153" spans="1:14" s="43" customFormat="1" ht="32.25" customHeight="1" x14ac:dyDescent="0.2">
      <c r="B153" s="178" t="s">
        <v>389</v>
      </c>
      <c r="D153" s="129"/>
      <c r="E153" s="129"/>
      <c r="J153" s="84"/>
      <c r="K153" s="84"/>
      <c r="L153" s="188"/>
      <c r="M153" s="196"/>
      <c r="N153" s="189"/>
    </row>
    <row r="154" spans="1:14" s="43" customFormat="1" ht="32.25" customHeight="1" x14ac:dyDescent="0.2">
      <c r="B154" s="43" t="s">
        <v>387</v>
      </c>
      <c r="D154" s="129"/>
      <c r="E154" s="129"/>
      <c r="J154" s="84"/>
      <c r="K154" s="84"/>
      <c r="L154" s="188"/>
      <c r="M154" s="196"/>
      <c r="N154" s="189"/>
    </row>
    <row r="155" spans="1:14" s="43" customFormat="1" ht="32.25" customHeight="1" x14ac:dyDescent="0.2">
      <c r="D155" s="129"/>
      <c r="E155" s="129"/>
      <c r="J155" s="84"/>
      <c r="K155" s="84"/>
      <c r="L155" s="188"/>
      <c r="M155" s="196"/>
      <c r="N155" s="189"/>
    </row>
    <row r="156" spans="1:14" ht="32.25" customHeight="1" x14ac:dyDescent="0.2">
      <c r="L156" s="186"/>
      <c r="M156" s="194"/>
      <c r="N156" s="12"/>
    </row>
    <row r="157" spans="1:14" ht="32.25" customHeight="1" x14ac:dyDescent="0.2">
      <c r="L157" s="186"/>
      <c r="M157" s="194"/>
      <c r="N157" s="12"/>
    </row>
    <row r="158" spans="1:14" ht="32.25" customHeight="1" x14ac:dyDescent="0.2">
      <c r="L158" s="186"/>
      <c r="M158" s="194"/>
      <c r="N158" s="12"/>
    </row>
    <row r="159" spans="1:14" ht="32.25" customHeight="1" x14ac:dyDescent="0.2">
      <c r="L159" s="186"/>
      <c r="M159" s="194"/>
      <c r="N159" s="12"/>
    </row>
    <row r="160" spans="1:14" ht="32.25" customHeight="1" x14ac:dyDescent="0.2">
      <c r="L160" s="186"/>
      <c r="M160" s="194"/>
      <c r="N160" s="12"/>
    </row>
    <row r="161" spans="12:14" ht="32.25" customHeight="1" x14ac:dyDescent="0.2">
      <c r="L161" s="186"/>
      <c r="M161" s="194"/>
      <c r="N161" s="12"/>
    </row>
    <row r="162" spans="12:14" ht="32.25" customHeight="1" x14ac:dyDescent="0.2">
      <c r="L162" s="186"/>
      <c r="M162" s="194"/>
      <c r="N162" s="12"/>
    </row>
    <row r="163" spans="12:14" ht="32.25" customHeight="1" x14ac:dyDescent="0.2">
      <c r="L163" s="186"/>
      <c r="M163" s="194"/>
      <c r="N163" s="12"/>
    </row>
    <row r="164" spans="12:14" ht="32.25" customHeight="1" x14ac:dyDescent="0.2">
      <c r="L164" s="186"/>
      <c r="M164" s="194"/>
      <c r="N164" s="12"/>
    </row>
    <row r="165" spans="12:14" ht="32.25" customHeight="1" x14ac:dyDescent="0.2">
      <c r="L165" s="186"/>
      <c r="M165" s="194"/>
      <c r="N165" s="12"/>
    </row>
    <row r="166" spans="12:14" ht="32.25" customHeight="1" x14ac:dyDescent="0.2">
      <c r="L166" s="186"/>
      <c r="M166" s="194"/>
      <c r="N166" s="12"/>
    </row>
    <row r="167" spans="12:14" ht="32.25" customHeight="1" x14ac:dyDescent="0.2">
      <c r="L167" s="186"/>
      <c r="M167" s="194"/>
      <c r="N167" s="12"/>
    </row>
    <row r="168" spans="12:14" ht="32.25" customHeight="1" x14ac:dyDescent="0.2">
      <c r="L168" s="186"/>
      <c r="M168" s="194"/>
      <c r="N168" s="12"/>
    </row>
    <row r="169" spans="12:14" ht="32.25" customHeight="1" x14ac:dyDescent="0.2">
      <c r="L169" s="186"/>
      <c r="M169" s="194"/>
      <c r="N169" s="12"/>
    </row>
    <row r="170" spans="12:14" ht="32.25" customHeight="1" x14ac:dyDescent="0.2">
      <c r="L170" s="186"/>
      <c r="M170" s="194"/>
      <c r="N170" s="12"/>
    </row>
    <row r="171" spans="12:14" ht="32.25" customHeight="1" x14ac:dyDescent="0.2">
      <c r="L171" s="186"/>
      <c r="M171" s="194"/>
      <c r="N171" s="12"/>
    </row>
    <row r="172" spans="12:14" ht="32.25" customHeight="1" x14ac:dyDescent="0.2">
      <c r="L172" s="186"/>
      <c r="M172" s="194"/>
      <c r="N172" s="12"/>
    </row>
    <row r="173" spans="12:14" ht="32.25" customHeight="1" x14ac:dyDescent="0.2">
      <c r="L173" s="186"/>
      <c r="M173" s="194"/>
      <c r="N173" s="12"/>
    </row>
    <row r="174" spans="12:14" ht="32.25" customHeight="1" x14ac:dyDescent="0.2">
      <c r="L174" s="186"/>
      <c r="M174" s="194"/>
      <c r="N174" s="12"/>
    </row>
    <row r="175" spans="12:14" ht="32.25" customHeight="1" x14ac:dyDescent="0.2">
      <c r="L175" s="186"/>
      <c r="M175" s="194"/>
      <c r="N175" s="12"/>
    </row>
    <row r="176" spans="12:14" ht="32.25" customHeight="1" x14ac:dyDescent="0.2">
      <c r="L176" s="186"/>
      <c r="M176" s="194"/>
      <c r="N176" s="12"/>
    </row>
    <row r="177" spans="2:14" ht="32.25" customHeight="1" x14ac:dyDescent="0.2">
      <c r="L177" s="186"/>
      <c r="M177" s="194"/>
      <c r="N177" s="12"/>
    </row>
    <row r="178" spans="2:14" ht="32.25" customHeight="1" x14ac:dyDescent="0.2">
      <c r="L178" s="186"/>
      <c r="M178" s="194"/>
      <c r="N178" s="12"/>
    </row>
    <row r="179" spans="2:14" ht="32.25" customHeight="1" x14ac:dyDescent="0.2">
      <c r="L179" s="186"/>
      <c r="M179" s="194"/>
      <c r="N179" s="12"/>
    </row>
    <row r="180" spans="2:14" ht="32.25" customHeight="1" x14ac:dyDescent="0.2">
      <c r="L180" s="186"/>
      <c r="M180" s="194"/>
      <c r="N180" s="12"/>
    </row>
    <row r="181" spans="2:14" ht="32.25" customHeight="1" x14ac:dyDescent="0.2">
      <c r="L181" s="186"/>
      <c r="M181" s="194"/>
      <c r="N181" s="12"/>
    </row>
    <row r="182" spans="2:14" ht="32.25" customHeight="1" x14ac:dyDescent="0.2">
      <c r="L182" s="186"/>
      <c r="M182" s="194"/>
      <c r="N182" s="12"/>
    </row>
    <row r="183" spans="2:14" ht="32.25" customHeight="1" x14ac:dyDescent="0.2">
      <c r="L183" s="186"/>
      <c r="M183" s="194"/>
      <c r="N183" s="12"/>
    </row>
    <row r="184" spans="2:14" ht="32.25" customHeight="1" x14ac:dyDescent="0.2">
      <c r="L184" s="186"/>
      <c r="M184" s="194"/>
      <c r="N184" s="12"/>
    </row>
    <row r="185" spans="2:14" ht="32.25" customHeight="1" x14ac:dyDescent="0.2">
      <c r="L185" s="186"/>
      <c r="M185" s="194"/>
      <c r="N185" s="12"/>
    </row>
    <row r="186" spans="2:14" ht="32.25" customHeight="1" x14ac:dyDescent="0.2">
      <c r="L186" s="186"/>
      <c r="M186" s="194"/>
      <c r="N186" s="12"/>
    </row>
    <row r="187" spans="2:14" ht="32.25" customHeight="1" x14ac:dyDescent="0.2">
      <c r="L187" s="186"/>
      <c r="M187" s="194"/>
      <c r="N187" s="12"/>
    </row>
    <row r="188" spans="2:14" ht="32.25" customHeight="1" x14ac:dyDescent="0.2">
      <c r="L188" s="186"/>
      <c r="M188" s="194"/>
      <c r="N188" s="12"/>
    </row>
    <row r="189" spans="2:14" ht="32.25" customHeight="1" x14ac:dyDescent="0.2">
      <c r="L189" s="186"/>
      <c r="M189" s="194"/>
      <c r="N189" s="12"/>
    </row>
    <row r="190" spans="2:14" ht="32.25" customHeight="1" x14ac:dyDescent="0.2">
      <c r="L190" s="186"/>
      <c r="M190" s="194"/>
      <c r="N190" s="12"/>
    </row>
    <row r="191" spans="2:14" ht="32.25" customHeight="1" x14ac:dyDescent="0.2">
      <c r="L191" s="186"/>
      <c r="M191" s="194"/>
      <c r="N191" s="12"/>
    </row>
    <row r="192" spans="2:14" ht="32.25" customHeight="1" x14ac:dyDescent="0.2">
      <c r="B192" s="162"/>
      <c r="L192" s="186"/>
      <c r="M192" s="194"/>
      <c r="N192" s="12"/>
    </row>
    <row r="193" spans="12:14" ht="32.25" customHeight="1" x14ac:dyDescent="0.2">
      <c r="L193" s="186"/>
      <c r="M193" s="194"/>
      <c r="N193" s="12"/>
    </row>
    <row r="194" spans="12:14" ht="32.25" customHeight="1" x14ac:dyDescent="0.2">
      <c r="L194" s="186"/>
      <c r="M194" s="194"/>
      <c r="N194" s="12"/>
    </row>
    <row r="195" spans="12:14" ht="32.25" customHeight="1" x14ac:dyDescent="0.2">
      <c r="L195" s="186"/>
      <c r="M195" s="194"/>
      <c r="N195" s="12"/>
    </row>
    <row r="196" spans="12:14" ht="32.25" customHeight="1" x14ac:dyDescent="0.2">
      <c r="L196" s="186"/>
      <c r="M196" s="194"/>
      <c r="N196" s="12"/>
    </row>
    <row r="197" spans="12:14" ht="32.25" customHeight="1" x14ac:dyDescent="0.2">
      <c r="L197" s="186"/>
      <c r="M197" s="194"/>
      <c r="N197" s="12"/>
    </row>
    <row r="198" spans="12:14" ht="32.25" customHeight="1" x14ac:dyDescent="0.2">
      <c r="L198" s="186"/>
      <c r="M198" s="194"/>
      <c r="N198" s="12"/>
    </row>
    <row r="199" spans="12:14" ht="32.25" customHeight="1" x14ac:dyDescent="0.2">
      <c r="L199" s="186"/>
      <c r="M199" s="194"/>
      <c r="N199" s="12"/>
    </row>
    <row r="200" spans="12:14" ht="32.25" customHeight="1" x14ac:dyDescent="0.2">
      <c r="L200" s="186"/>
      <c r="M200" s="194"/>
      <c r="N200" s="12"/>
    </row>
    <row r="201" spans="12:14" ht="32.25" customHeight="1" x14ac:dyDescent="0.2">
      <c r="L201" s="186"/>
      <c r="M201" s="194"/>
      <c r="N201" s="12"/>
    </row>
    <row r="202" spans="12:14" ht="32.25" customHeight="1" x14ac:dyDescent="0.2">
      <c r="L202" s="186"/>
      <c r="M202" s="194"/>
      <c r="N202" s="12"/>
    </row>
    <row r="203" spans="12:14" ht="32.25" customHeight="1" x14ac:dyDescent="0.2">
      <c r="L203" s="186"/>
      <c r="M203" s="194"/>
      <c r="N203" s="12"/>
    </row>
    <row r="204" spans="12:14" ht="32.25" customHeight="1" x14ac:dyDescent="0.2">
      <c r="L204" s="186"/>
      <c r="M204" s="194"/>
      <c r="N204" s="12"/>
    </row>
    <row r="205" spans="12:14" ht="32.25" customHeight="1" x14ac:dyDescent="0.2">
      <c r="L205" s="186"/>
      <c r="M205" s="194"/>
      <c r="N205" s="12"/>
    </row>
    <row r="206" spans="12:14" ht="32.25" customHeight="1" x14ac:dyDescent="0.2">
      <c r="L206" s="186"/>
      <c r="M206" s="194"/>
      <c r="N206" s="12"/>
    </row>
    <row r="207" spans="12:14" ht="32.25" customHeight="1" x14ac:dyDescent="0.2">
      <c r="L207" s="186"/>
      <c r="M207" s="194"/>
      <c r="N207" s="12"/>
    </row>
    <row r="208" spans="12:14" ht="32.25" customHeight="1" x14ac:dyDescent="0.2">
      <c r="L208" s="186"/>
      <c r="M208" s="194"/>
      <c r="N208" s="12"/>
    </row>
    <row r="209" spans="12:14" ht="32.25" customHeight="1" x14ac:dyDescent="0.2">
      <c r="L209" s="186"/>
      <c r="M209" s="194"/>
      <c r="N209" s="12"/>
    </row>
    <row r="210" spans="12:14" ht="32.25" customHeight="1" x14ac:dyDescent="0.2">
      <c r="L210" s="186"/>
      <c r="M210" s="194"/>
      <c r="N210" s="12"/>
    </row>
    <row r="211" spans="12:14" ht="32.25" customHeight="1" x14ac:dyDescent="0.2">
      <c r="L211" s="186"/>
      <c r="M211" s="194"/>
      <c r="N211" s="12"/>
    </row>
    <row r="212" spans="12:14" ht="32.25" customHeight="1" x14ac:dyDescent="0.2">
      <c r="L212" s="186"/>
      <c r="M212" s="194"/>
      <c r="N212" s="12"/>
    </row>
    <row r="213" spans="12:14" ht="32.25" customHeight="1" x14ac:dyDescent="0.2">
      <c r="L213" s="186"/>
      <c r="M213" s="194"/>
      <c r="N213" s="12"/>
    </row>
    <row r="214" spans="12:14" ht="32.25" customHeight="1" x14ac:dyDescent="0.2">
      <c r="L214" s="186"/>
      <c r="M214" s="194"/>
      <c r="N214" s="12"/>
    </row>
    <row r="215" spans="12:14" ht="32.25" customHeight="1" x14ac:dyDescent="0.2">
      <c r="L215" s="186"/>
      <c r="M215" s="194"/>
      <c r="N215" s="12"/>
    </row>
    <row r="216" spans="12:14" ht="32.25" customHeight="1" x14ac:dyDescent="0.2">
      <c r="L216" s="186"/>
      <c r="M216" s="194"/>
      <c r="N216" s="12"/>
    </row>
    <row r="217" spans="12:14" ht="32.25" customHeight="1" x14ac:dyDescent="0.2">
      <c r="L217" s="186"/>
      <c r="M217" s="194"/>
      <c r="N217" s="12"/>
    </row>
    <row r="218" spans="12:14" ht="32.25" customHeight="1" x14ac:dyDescent="0.2">
      <c r="L218" s="186"/>
      <c r="M218" s="194"/>
      <c r="N218" s="12"/>
    </row>
    <row r="219" spans="12:14" ht="32.25" customHeight="1" x14ac:dyDescent="0.2">
      <c r="L219" s="186"/>
      <c r="M219" s="194"/>
      <c r="N219" s="12"/>
    </row>
    <row r="220" spans="12:14" ht="32.25" customHeight="1" x14ac:dyDescent="0.2">
      <c r="L220" s="186"/>
      <c r="M220" s="194"/>
      <c r="N220" s="12"/>
    </row>
    <row r="221" spans="12:14" ht="32.25" customHeight="1" x14ac:dyDescent="0.2">
      <c r="L221" s="186"/>
      <c r="M221" s="194"/>
      <c r="N221" s="12"/>
    </row>
    <row r="222" spans="12:14" ht="32.25" customHeight="1" x14ac:dyDescent="0.2">
      <c r="L222" s="186"/>
      <c r="M222" s="194"/>
      <c r="N222" s="12"/>
    </row>
    <row r="223" spans="12:14" ht="32.25" customHeight="1" x14ac:dyDescent="0.2">
      <c r="L223" s="186"/>
      <c r="M223" s="194"/>
      <c r="N223" s="12"/>
    </row>
    <row r="224" spans="12:14" ht="32.25" customHeight="1" x14ac:dyDescent="0.2">
      <c r="L224" s="186"/>
      <c r="M224" s="194"/>
      <c r="N224" s="12"/>
    </row>
    <row r="225" spans="2:14" ht="32.25" customHeight="1" x14ac:dyDescent="0.2">
      <c r="L225" s="186"/>
      <c r="M225" s="194"/>
      <c r="N225" s="12"/>
    </row>
    <row r="226" spans="2:14" ht="32.25" customHeight="1" x14ac:dyDescent="0.2">
      <c r="L226" s="186"/>
      <c r="M226" s="194"/>
      <c r="N226" s="12"/>
    </row>
    <row r="227" spans="2:14" ht="32.25" customHeight="1" x14ac:dyDescent="0.2">
      <c r="L227" s="186"/>
      <c r="M227" s="194"/>
      <c r="N227" s="12"/>
    </row>
    <row r="228" spans="2:14" ht="32.25" customHeight="1" x14ac:dyDescent="0.2">
      <c r="L228" s="186"/>
      <c r="M228" s="194"/>
      <c r="N228" s="12"/>
    </row>
    <row r="229" spans="2:14" ht="32.25" customHeight="1" x14ac:dyDescent="0.2">
      <c r="L229" s="186"/>
      <c r="M229" s="194"/>
      <c r="N229" s="12"/>
    </row>
    <row r="230" spans="2:14" ht="32.25" customHeight="1" x14ac:dyDescent="0.2">
      <c r="L230" s="186"/>
      <c r="M230" s="194"/>
      <c r="N230" s="12"/>
    </row>
    <row r="231" spans="2:14" ht="32.25" customHeight="1" x14ac:dyDescent="0.2">
      <c r="L231" s="186"/>
      <c r="M231" s="194"/>
      <c r="N231" s="12"/>
    </row>
    <row r="232" spans="2:14" ht="32.25" customHeight="1" x14ac:dyDescent="0.2">
      <c r="L232" s="186"/>
      <c r="M232" s="194"/>
      <c r="N232" s="12"/>
    </row>
    <row r="233" spans="2:14" ht="32.25" customHeight="1" x14ac:dyDescent="0.2">
      <c r="L233" s="186"/>
      <c r="M233" s="194"/>
      <c r="N233" s="12"/>
    </row>
    <row r="234" spans="2:14" ht="32.25" customHeight="1" x14ac:dyDescent="0.2">
      <c r="L234" s="186"/>
      <c r="M234" s="194"/>
      <c r="N234" s="12"/>
    </row>
    <row r="235" spans="2:14" ht="32.25" customHeight="1" x14ac:dyDescent="0.2">
      <c r="L235" s="186"/>
      <c r="M235" s="194"/>
      <c r="N235" s="12"/>
    </row>
    <row r="236" spans="2:14" ht="32.25" customHeight="1" x14ac:dyDescent="0.2">
      <c r="C236" s="12"/>
      <c r="L236" s="186"/>
      <c r="M236" s="194"/>
      <c r="N236" s="12"/>
    </row>
    <row r="237" spans="2:14" ht="32.25" customHeight="1" x14ac:dyDescent="0.2">
      <c r="L237" s="186"/>
      <c r="M237" s="194"/>
      <c r="N237" s="12"/>
    </row>
    <row r="238" spans="2:14" ht="32.25" customHeight="1" x14ac:dyDescent="0.2">
      <c r="L238" s="186"/>
      <c r="M238" s="194"/>
      <c r="N238" s="12"/>
    </row>
    <row r="239" spans="2:14" ht="32.25" customHeight="1" x14ac:dyDescent="0.2">
      <c r="C239" s="12"/>
      <c r="L239" s="186"/>
      <c r="M239" s="194"/>
      <c r="N239" s="12"/>
    </row>
    <row r="240" spans="2:14" ht="32.25" customHeight="1" x14ac:dyDescent="0.2">
      <c r="L240" s="186"/>
      <c r="M240" s="194"/>
      <c r="N240" s="12"/>
    </row>
    <row r="241" spans="2:14" ht="32.25" customHeight="1" x14ac:dyDescent="0.2">
      <c r="C241" s="12"/>
      <c r="L241" s="186"/>
      <c r="M241" s="194"/>
      <c r="N241" s="12"/>
    </row>
    <row r="242" spans="2:14" ht="32.25" customHeight="1" x14ac:dyDescent="0.2">
      <c r="C242" s="12"/>
      <c r="L242" s="186"/>
      <c r="M242" s="194"/>
      <c r="N242" s="12"/>
    </row>
    <row r="243" spans="2:14" ht="32.25" customHeight="1" x14ac:dyDescent="0.2">
      <c r="C243" s="12"/>
      <c r="L243" s="186"/>
      <c r="M243" s="194"/>
      <c r="N243" s="12"/>
    </row>
    <row r="244" spans="2:14" ht="32.25" customHeight="1" x14ac:dyDescent="0.2">
      <c r="C244" s="12"/>
      <c r="L244" s="186"/>
      <c r="M244" s="194"/>
      <c r="N244" s="12"/>
    </row>
    <row r="245" spans="2:14" ht="32.25" customHeight="1" x14ac:dyDescent="0.2">
      <c r="C245" s="12"/>
      <c r="L245" s="186"/>
      <c r="M245" s="194"/>
      <c r="N245" s="12"/>
    </row>
    <row r="246" spans="2:14" ht="32.25" customHeight="1" x14ac:dyDescent="0.2">
      <c r="C246" s="12"/>
      <c r="L246" s="186"/>
      <c r="M246" s="194"/>
      <c r="N246" s="12"/>
    </row>
    <row r="247" spans="2:14" ht="32.25" customHeight="1" x14ac:dyDescent="0.2">
      <c r="C247" s="12"/>
      <c r="L247" s="186"/>
      <c r="M247" s="194"/>
      <c r="N247" s="12"/>
    </row>
    <row r="248" spans="2:14" ht="32.25" customHeight="1" x14ac:dyDescent="0.2">
      <c r="C248" s="12"/>
      <c r="L248" s="186"/>
      <c r="M248" s="194"/>
      <c r="N248" s="12"/>
    </row>
    <row r="249" spans="2:14" ht="32.25" customHeight="1" x14ac:dyDescent="0.2">
      <c r="C249" s="12"/>
      <c r="L249" s="186"/>
      <c r="M249" s="194"/>
      <c r="N249" s="12"/>
    </row>
    <row r="250" spans="2:14" ht="32.25" customHeight="1" x14ac:dyDescent="0.2">
      <c r="C250" s="12"/>
      <c r="L250" s="186"/>
      <c r="M250" s="194"/>
      <c r="N250" s="12"/>
    </row>
    <row r="251" spans="2:14" ht="32.25" customHeight="1" x14ac:dyDescent="0.2">
      <c r="C251" s="12"/>
      <c r="L251" s="186"/>
      <c r="M251" s="194"/>
      <c r="N251" s="12"/>
    </row>
    <row r="252" spans="2:14" ht="32.25" customHeight="1" x14ac:dyDescent="0.2">
      <c r="C252" s="12"/>
      <c r="L252" s="186"/>
      <c r="M252" s="194"/>
      <c r="N252" s="12"/>
    </row>
    <row r="253" spans="2:14" ht="32.25" customHeight="1" x14ac:dyDescent="0.2">
      <c r="C253" s="12"/>
      <c r="L253" s="186"/>
      <c r="M253" s="194"/>
      <c r="N253" s="12"/>
    </row>
    <row r="254" spans="2:14" ht="32.25" customHeight="1" x14ac:dyDescent="0.2">
      <c r="C254" s="12"/>
      <c r="L254" s="186"/>
      <c r="M254" s="194"/>
      <c r="N254" s="12"/>
    </row>
    <row r="255" spans="2:14" ht="32.25" customHeight="1" x14ac:dyDescent="0.2">
      <c r="L255" s="186"/>
      <c r="M255" s="194"/>
      <c r="N255" s="12"/>
    </row>
    <row r="256" spans="2:14" ht="32.25" customHeight="1" x14ac:dyDescent="0.2">
      <c r="L256" s="186"/>
      <c r="M256" s="194"/>
      <c r="N256" s="12"/>
    </row>
    <row r="257" spans="12:14" ht="32.25" customHeight="1" x14ac:dyDescent="0.2">
      <c r="L257" s="186"/>
      <c r="M257" s="194"/>
      <c r="N257" s="12"/>
    </row>
    <row r="258" spans="12:14" ht="32.25" customHeight="1" x14ac:dyDescent="0.2">
      <c r="L258" s="186"/>
      <c r="M258" s="194"/>
      <c r="N258" s="12"/>
    </row>
    <row r="259" spans="12:14" ht="32.25" customHeight="1" x14ac:dyDescent="0.2">
      <c r="L259" s="186"/>
      <c r="M259" s="194"/>
      <c r="N259" s="12"/>
    </row>
    <row r="260" spans="12:14" ht="32.25" customHeight="1" x14ac:dyDescent="0.2">
      <c r="L260" s="186"/>
      <c r="M260" s="194"/>
      <c r="N260" s="12"/>
    </row>
    <row r="261" spans="12:14" ht="32.25" customHeight="1" x14ac:dyDescent="0.2">
      <c r="L261" s="186"/>
      <c r="M261" s="194"/>
      <c r="N261" s="12"/>
    </row>
    <row r="262" spans="12:14" ht="32.25" customHeight="1" x14ac:dyDescent="0.2">
      <c r="L262" s="186"/>
      <c r="M262" s="194"/>
      <c r="N262" s="12"/>
    </row>
    <row r="263" spans="12:14" ht="32.25" customHeight="1" x14ac:dyDescent="0.2">
      <c r="L263" s="186"/>
      <c r="M263" s="194"/>
      <c r="N263" s="12"/>
    </row>
    <row r="264" spans="12:14" ht="32.25" customHeight="1" x14ac:dyDescent="0.2">
      <c r="L264" s="186"/>
      <c r="M264" s="194"/>
      <c r="N264" s="12"/>
    </row>
    <row r="265" spans="12:14" ht="32.25" customHeight="1" x14ac:dyDescent="0.2">
      <c r="L265" s="186"/>
      <c r="M265" s="194"/>
      <c r="N265" s="12"/>
    </row>
    <row r="266" spans="12:14" ht="32.25" customHeight="1" x14ac:dyDescent="0.2">
      <c r="L266" s="186"/>
      <c r="M266" s="194"/>
      <c r="N266" s="12"/>
    </row>
    <row r="267" spans="12:14" ht="32.25" customHeight="1" x14ac:dyDescent="0.2">
      <c r="L267" s="186"/>
      <c r="M267" s="194"/>
      <c r="N267" s="12"/>
    </row>
    <row r="268" spans="12:14" ht="32.25" customHeight="1" x14ac:dyDescent="0.2">
      <c r="L268" s="186"/>
      <c r="M268" s="194"/>
      <c r="N268" s="12"/>
    </row>
    <row r="269" spans="12:14" ht="32.25" customHeight="1" x14ac:dyDescent="0.2">
      <c r="L269" s="186"/>
      <c r="M269" s="194"/>
      <c r="N269" s="12"/>
    </row>
    <row r="270" spans="12:14" ht="32.25" customHeight="1" x14ac:dyDescent="0.2">
      <c r="L270" s="186"/>
      <c r="M270" s="194"/>
      <c r="N270" s="12"/>
    </row>
    <row r="271" spans="12:14" ht="32.25" customHeight="1" x14ac:dyDescent="0.2">
      <c r="L271" s="186"/>
      <c r="M271" s="194"/>
      <c r="N271" s="12"/>
    </row>
    <row r="272" spans="12:14" ht="32.25" customHeight="1" x14ac:dyDescent="0.2">
      <c r="L272" s="186"/>
      <c r="M272" s="194"/>
      <c r="N272" s="12"/>
    </row>
    <row r="273" spans="12:14" ht="32.25" customHeight="1" x14ac:dyDescent="0.2">
      <c r="L273" s="186"/>
      <c r="M273" s="194"/>
      <c r="N273" s="12"/>
    </row>
    <row r="274" spans="12:14" ht="32.25" customHeight="1" x14ac:dyDescent="0.2">
      <c r="L274" s="186"/>
      <c r="M274" s="194"/>
      <c r="N274" s="12"/>
    </row>
    <row r="275" spans="12:14" ht="32.25" customHeight="1" x14ac:dyDescent="0.2">
      <c r="L275" s="186"/>
      <c r="M275" s="194"/>
      <c r="N275" s="12"/>
    </row>
    <row r="276" spans="12:14" ht="32.25" customHeight="1" x14ac:dyDescent="0.2">
      <c r="L276" s="186"/>
      <c r="M276" s="194"/>
      <c r="N276" s="12"/>
    </row>
    <row r="277" spans="12:14" ht="32.25" customHeight="1" x14ac:dyDescent="0.2">
      <c r="L277" s="186"/>
      <c r="M277" s="194"/>
      <c r="N277" s="12"/>
    </row>
    <row r="278" spans="12:14" ht="32.25" customHeight="1" x14ac:dyDescent="0.2">
      <c r="L278" s="186"/>
      <c r="M278" s="194"/>
      <c r="N278" s="12"/>
    </row>
    <row r="279" spans="12:14" ht="32.25" customHeight="1" x14ac:dyDescent="0.2">
      <c r="L279" s="186"/>
      <c r="M279" s="194"/>
      <c r="N279" s="12"/>
    </row>
    <row r="280" spans="12:14" ht="32.25" customHeight="1" x14ac:dyDescent="0.2">
      <c r="L280" s="186"/>
      <c r="M280" s="194"/>
      <c r="N280" s="12"/>
    </row>
    <row r="281" spans="12:14" ht="32.25" customHeight="1" x14ac:dyDescent="0.2">
      <c r="L281" s="186"/>
      <c r="M281" s="194"/>
      <c r="N281" s="12"/>
    </row>
    <row r="282" spans="12:14" ht="32.25" customHeight="1" x14ac:dyDescent="0.2">
      <c r="L282" s="186"/>
      <c r="M282" s="194"/>
      <c r="N282" s="12"/>
    </row>
    <row r="283" spans="12:14" ht="32.25" customHeight="1" x14ac:dyDescent="0.2">
      <c r="L283" s="186"/>
      <c r="M283" s="194"/>
      <c r="N283" s="12"/>
    </row>
    <row r="284" spans="12:14" ht="32.25" customHeight="1" x14ac:dyDescent="0.2">
      <c r="L284" s="186"/>
      <c r="M284" s="194"/>
      <c r="N284" s="12"/>
    </row>
    <row r="285" spans="12:14" ht="32.25" customHeight="1" x14ac:dyDescent="0.2">
      <c r="L285" s="186"/>
      <c r="M285" s="194"/>
      <c r="N285" s="12"/>
    </row>
    <row r="286" spans="12:14" ht="32.25" customHeight="1" x14ac:dyDescent="0.2">
      <c r="L286" s="186"/>
      <c r="M286" s="194"/>
      <c r="N286" s="12"/>
    </row>
    <row r="287" spans="12:14" ht="32.25" customHeight="1" x14ac:dyDescent="0.2">
      <c r="L287" s="186"/>
      <c r="M287" s="194"/>
      <c r="N287" s="12"/>
    </row>
    <row r="288" spans="12:14" ht="32.25" customHeight="1" x14ac:dyDescent="0.2">
      <c r="L288" s="186"/>
      <c r="M288" s="194"/>
      <c r="N288" s="12"/>
    </row>
    <row r="289" spans="12:14" ht="32.25" customHeight="1" x14ac:dyDescent="0.2">
      <c r="L289" s="186"/>
      <c r="M289" s="194"/>
      <c r="N289" s="12"/>
    </row>
    <row r="290" spans="12:14" ht="32.25" customHeight="1" x14ac:dyDescent="0.2">
      <c r="L290" s="186"/>
      <c r="M290" s="194"/>
      <c r="N290" s="12"/>
    </row>
    <row r="291" spans="12:14" ht="32.25" customHeight="1" x14ac:dyDescent="0.2">
      <c r="L291" s="186"/>
      <c r="M291" s="194"/>
      <c r="N291" s="12"/>
    </row>
    <row r="292" spans="12:14" ht="32.25" customHeight="1" x14ac:dyDescent="0.2">
      <c r="L292" s="186"/>
      <c r="M292" s="194"/>
      <c r="N292" s="12"/>
    </row>
    <row r="293" spans="12:14" ht="32.25" customHeight="1" x14ac:dyDescent="0.2">
      <c r="L293" s="186"/>
      <c r="M293" s="194"/>
      <c r="N293" s="12"/>
    </row>
    <row r="294" spans="12:14" ht="32.25" customHeight="1" x14ac:dyDescent="0.2">
      <c r="L294" s="186"/>
      <c r="M294" s="194"/>
      <c r="N294" s="12"/>
    </row>
    <row r="295" spans="12:14" ht="32.25" customHeight="1" x14ac:dyDescent="0.2">
      <c r="L295" s="186"/>
      <c r="M295" s="194"/>
      <c r="N295" s="12"/>
    </row>
    <row r="296" spans="12:14" ht="32.25" customHeight="1" x14ac:dyDescent="0.2">
      <c r="L296" s="186"/>
      <c r="M296" s="194"/>
      <c r="N296" s="12"/>
    </row>
    <row r="297" spans="12:14" ht="32.25" customHeight="1" x14ac:dyDescent="0.2">
      <c r="L297" s="186"/>
      <c r="M297" s="194"/>
      <c r="N297" s="12"/>
    </row>
    <row r="298" spans="12:14" ht="32.25" customHeight="1" x14ac:dyDescent="0.2">
      <c r="L298" s="186"/>
      <c r="M298" s="194"/>
      <c r="N298" s="12"/>
    </row>
    <row r="299" spans="12:14" ht="32.25" customHeight="1" x14ac:dyDescent="0.2">
      <c r="L299" s="186"/>
      <c r="M299" s="194"/>
      <c r="N299" s="12"/>
    </row>
    <row r="300" spans="12:14" ht="32.25" customHeight="1" x14ac:dyDescent="0.2">
      <c r="L300" s="186"/>
      <c r="M300" s="194"/>
      <c r="N300" s="12"/>
    </row>
    <row r="301" spans="12:14" ht="32.25" customHeight="1" x14ac:dyDescent="0.2">
      <c r="L301" s="186"/>
      <c r="M301" s="194"/>
      <c r="N301" s="12"/>
    </row>
    <row r="302" spans="12:14" ht="32.25" customHeight="1" x14ac:dyDescent="0.2">
      <c r="L302" s="186"/>
      <c r="M302" s="194"/>
      <c r="N302" s="12"/>
    </row>
    <row r="303" spans="12:14" ht="32.25" customHeight="1" x14ac:dyDescent="0.2">
      <c r="L303" s="186"/>
      <c r="M303" s="194"/>
      <c r="N303" s="12"/>
    </row>
    <row r="304" spans="12:14" ht="32.25" customHeight="1" x14ac:dyDescent="0.2">
      <c r="L304" s="186"/>
      <c r="M304" s="194"/>
      <c r="N304" s="12"/>
    </row>
    <row r="305" spans="12:14" ht="32.25" customHeight="1" x14ac:dyDescent="0.2">
      <c r="L305" s="186"/>
      <c r="M305" s="194"/>
      <c r="N305" s="12"/>
    </row>
    <row r="306" spans="12:14" ht="32.25" customHeight="1" x14ac:dyDescent="0.2">
      <c r="L306" s="186"/>
      <c r="M306" s="194"/>
      <c r="N306" s="12"/>
    </row>
    <row r="307" spans="12:14" ht="32.25" customHeight="1" x14ac:dyDescent="0.2">
      <c r="L307" s="186"/>
      <c r="M307" s="194"/>
      <c r="N307" s="12"/>
    </row>
    <row r="308" spans="12:14" ht="32.25" customHeight="1" x14ac:dyDescent="0.2">
      <c r="L308" s="186"/>
      <c r="M308" s="194"/>
      <c r="N308" s="12"/>
    </row>
    <row r="309" spans="12:14" ht="32.25" customHeight="1" x14ac:dyDescent="0.2">
      <c r="L309" s="186"/>
      <c r="M309" s="194"/>
      <c r="N309" s="12"/>
    </row>
    <row r="310" spans="12:14" ht="32.25" customHeight="1" x14ac:dyDescent="0.2">
      <c r="L310" s="186"/>
      <c r="M310" s="194"/>
      <c r="N310" s="12"/>
    </row>
    <row r="311" spans="12:14" ht="32.25" customHeight="1" x14ac:dyDescent="0.2">
      <c r="L311" s="186"/>
      <c r="M311" s="194"/>
      <c r="N311" s="12"/>
    </row>
    <row r="312" spans="12:14" ht="32.25" customHeight="1" x14ac:dyDescent="0.2">
      <c r="L312" s="186"/>
      <c r="M312" s="194"/>
      <c r="N312" s="12"/>
    </row>
    <row r="313" spans="12:14" ht="32.25" customHeight="1" x14ac:dyDescent="0.2">
      <c r="L313" s="186"/>
      <c r="M313" s="194"/>
      <c r="N313" s="12"/>
    </row>
    <row r="314" spans="12:14" ht="32.25" customHeight="1" x14ac:dyDescent="0.2">
      <c r="L314" s="186"/>
      <c r="M314" s="194"/>
      <c r="N314" s="12"/>
    </row>
    <row r="315" spans="12:14" ht="32.25" customHeight="1" x14ac:dyDescent="0.2">
      <c r="L315" s="186"/>
      <c r="M315" s="194"/>
      <c r="N315" s="12"/>
    </row>
    <row r="316" spans="12:14" ht="32.25" customHeight="1" x14ac:dyDescent="0.2">
      <c r="L316" s="186"/>
      <c r="M316" s="194"/>
      <c r="N316" s="12"/>
    </row>
    <row r="317" spans="12:14" ht="32.25" customHeight="1" x14ac:dyDescent="0.2">
      <c r="L317" s="186"/>
      <c r="M317" s="194"/>
      <c r="N317" s="12"/>
    </row>
    <row r="318" spans="12:14" ht="32.25" customHeight="1" x14ac:dyDescent="0.2">
      <c r="L318" s="186"/>
      <c r="M318" s="194"/>
      <c r="N318" s="12"/>
    </row>
    <row r="319" spans="12:14" ht="32.25" customHeight="1" x14ac:dyDescent="0.2">
      <c r="L319" s="186"/>
      <c r="M319" s="194"/>
      <c r="N319" s="12"/>
    </row>
    <row r="320" spans="12:14" ht="32.25" customHeight="1" x14ac:dyDescent="0.2">
      <c r="L320" s="186"/>
      <c r="M320" s="194"/>
      <c r="N320" s="12"/>
    </row>
    <row r="321" spans="12:14" ht="32.25" customHeight="1" x14ac:dyDescent="0.2">
      <c r="L321" s="186"/>
      <c r="M321" s="194"/>
      <c r="N321" s="12"/>
    </row>
    <row r="322" spans="12:14" ht="32.25" customHeight="1" x14ac:dyDescent="0.2">
      <c r="L322" s="186"/>
      <c r="M322" s="194"/>
      <c r="N322" s="12"/>
    </row>
    <row r="323" spans="12:14" ht="32.25" customHeight="1" x14ac:dyDescent="0.2">
      <c r="L323" s="186"/>
      <c r="M323" s="194"/>
      <c r="N323" s="12"/>
    </row>
    <row r="324" spans="12:14" ht="32.25" customHeight="1" x14ac:dyDescent="0.2">
      <c r="L324" s="186"/>
      <c r="M324" s="194"/>
      <c r="N324" s="12"/>
    </row>
    <row r="325" spans="12:14" ht="32.25" customHeight="1" x14ac:dyDescent="0.2">
      <c r="L325" s="186"/>
      <c r="M325" s="194"/>
      <c r="N325" s="12"/>
    </row>
    <row r="326" spans="12:14" ht="32.25" customHeight="1" x14ac:dyDescent="0.2">
      <c r="L326" s="186"/>
      <c r="M326" s="194"/>
      <c r="N326" s="12"/>
    </row>
    <row r="327" spans="12:14" ht="32.25" customHeight="1" x14ac:dyDescent="0.2">
      <c r="L327" s="186"/>
      <c r="M327" s="194"/>
      <c r="N327" s="12"/>
    </row>
    <row r="328" spans="12:14" ht="32.25" customHeight="1" x14ac:dyDescent="0.2">
      <c r="L328" s="186"/>
      <c r="M328" s="194"/>
      <c r="N328" s="12"/>
    </row>
    <row r="329" spans="12:14" ht="32.25" customHeight="1" x14ac:dyDescent="0.2">
      <c r="L329" s="186"/>
      <c r="M329" s="194"/>
      <c r="N329" s="12"/>
    </row>
    <row r="330" spans="12:14" ht="32.25" customHeight="1" x14ac:dyDescent="0.2">
      <c r="L330" s="186"/>
      <c r="M330" s="194"/>
      <c r="N330" s="12"/>
    </row>
    <row r="331" spans="12:14" ht="32.25" customHeight="1" x14ac:dyDescent="0.2">
      <c r="L331" s="186"/>
      <c r="M331" s="194"/>
      <c r="N331" s="12"/>
    </row>
    <row r="332" spans="12:14" ht="32.25" customHeight="1" x14ac:dyDescent="0.2">
      <c r="L332" s="186"/>
      <c r="M332" s="194"/>
      <c r="N332" s="12"/>
    </row>
    <row r="333" spans="12:14" ht="32.25" customHeight="1" x14ac:dyDescent="0.2">
      <c r="L333" s="186"/>
      <c r="M333" s="194"/>
      <c r="N333" s="12"/>
    </row>
    <row r="334" spans="12:14" ht="32.25" customHeight="1" x14ac:dyDescent="0.2">
      <c r="L334" s="186"/>
      <c r="M334" s="194"/>
      <c r="N334" s="12"/>
    </row>
    <row r="335" spans="12:14" ht="32.25" customHeight="1" x14ac:dyDescent="0.2">
      <c r="L335" s="186"/>
      <c r="M335" s="194"/>
      <c r="N335" s="12"/>
    </row>
    <row r="336" spans="12:14" ht="32.25" customHeight="1" x14ac:dyDescent="0.2">
      <c r="L336" s="186"/>
      <c r="M336" s="194"/>
      <c r="N336" s="12"/>
    </row>
    <row r="337" spans="12:14" ht="32.25" customHeight="1" x14ac:dyDescent="0.2">
      <c r="L337" s="186"/>
      <c r="M337" s="194"/>
      <c r="N337" s="12"/>
    </row>
    <row r="338" spans="12:14" ht="32.25" customHeight="1" x14ac:dyDescent="0.2">
      <c r="L338" s="186"/>
      <c r="M338" s="194"/>
      <c r="N338" s="12"/>
    </row>
    <row r="339" spans="12:14" ht="32.25" customHeight="1" x14ac:dyDescent="0.2">
      <c r="L339" s="186"/>
      <c r="M339" s="194"/>
      <c r="N339" s="12"/>
    </row>
    <row r="340" spans="12:14" ht="32.25" customHeight="1" x14ac:dyDescent="0.2">
      <c r="L340" s="186"/>
      <c r="M340" s="194"/>
      <c r="N340" s="12"/>
    </row>
    <row r="341" spans="12:14" ht="32.25" customHeight="1" x14ac:dyDescent="0.2">
      <c r="L341" s="186"/>
      <c r="M341" s="194"/>
      <c r="N341" s="12"/>
    </row>
    <row r="342" spans="12:14" ht="32.25" customHeight="1" x14ac:dyDescent="0.2">
      <c r="L342" s="186"/>
      <c r="M342" s="194"/>
      <c r="N342" s="12"/>
    </row>
    <row r="343" spans="12:14" ht="32.25" customHeight="1" x14ac:dyDescent="0.2">
      <c r="L343" s="186"/>
      <c r="M343" s="194"/>
      <c r="N343" s="12"/>
    </row>
    <row r="344" spans="12:14" ht="32.25" customHeight="1" x14ac:dyDescent="0.2">
      <c r="L344" s="186"/>
      <c r="M344" s="194"/>
      <c r="N344" s="12"/>
    </row>
    <row r="345" spans="12:14" ht="32.25" customHeight="1" x14ac:dyDescent="0.2">
      <c r="L345" s="186"/>
      <c r="M345" s="194"/>
      <c r="N345" s="12"/>
    </row>
    <row r="346" spans="12:14" ht="32.25" customHeight="1" x14ac:dyDescent="0.2">
      <c r="L346" s="186"/>
      <c r="M346" s="194"/>
      <c r="N346" s="12"/>
    </row>
    <row r="347" spans="12:14" ht="32.25" customHeight="1" x14ac:dyDescent="0.2">
      <c r="L347" s="186"/>
      <c r="M347" s="194"/>
      <c r="N347" s="12"/>
    </row>
    <row r="348" spans="12:14" ht="32.25" customHeight="1" x14ac:dyDescent="0.2">
      <c r="L348" s="186"/>
      <c r="M348" s="194"/>
      <c r="N348" s="12"/>
    </row>
    <row r="349" spans="12:14" ht="32.25" customHeight="1" x14ac:dyDescent="0.2">
      <c r="L349" s="186"/>
      <c r="M349" s="194"/>
      <c r="N349" s="12"/>
    </row>
    <row r="350" spans="12:14" ht="32.25" customHeight="1" x14ac:dyDescent="0.2">
      <c r="L350" s="186"/>
      <c r="M350" s="194"/>
      <c r="N350" s="12"/>
    </row>
    <row r="351" spans="12:14" ht="32.25" customHeight="1" x14ac:dyDescent="0.2">
      <c r="L351" s="186"/>
      <c r="M351" s="194"/>
      <c r="N351" s="12"/>
    </row>
    <row r="352" spans="12:14" ht="32.25" customHeight="1" x14ac:dyDescent="0.2">
      <c r="L352" s="186"/>
      <c r="M352" s="194"/>
      <c r="N352" s="12"/>
    </row>
    <row r="353" spans="2:14" ht="32.25" customHeight="1" x14ac:dyDescent="0.2">
      <c r="L353" s="186"/>
      <c r="M353" s="194"/>
      <c r="N353" s="12"/>
    </row>
    <row r="354" spans="2:14" ht="32.25" customHeight="1" x14ac:dyDescent="0.2">
      <c r="L354" s="186"/>
      <c r="M354" s="194"/>
      <c r="N354" s="12"/>
    </row>
    <row r="355" spans="2:14" ht="32.25" customHeight="1" x14ac:dyDescent="0.2">
      <c r="L355" s="186"/>
      <c r="M355" s="194"/>
      <c r="N355" s="12"/>
    </row>
    <row r="356" spans="2:14" ht="32.25" customHeight="1" x14ac:dyDescent="0.2">
      <c r="L356" s="186"/>
      <c r="M356" s="194"/>
      <c r="N356" s="12"/>
    </row>
    <row r="357" spans="2:14" ht="32.25" customHeight="1" x14ac:dyDescent="0.2">
      <c r="L357" s="186"/>
      <c r="M357" s="194"/>
      <c r="N357" s="12"/>
    </row>
    <row r="358" spans="2:14" ht="32.25" customHeight="1" x14ac:dyDescent="0.2">
      <c r="L358" s="186"/>
      <c r="M358" s="194"/>
      <c r="N358" s="12"/>
    </row>
    <row r="359" spans="2:14" ht="32.25" customHeight="1" x14ac:dyDescent="0.2">
      <c r="L359" s="186"/>
      <c r="M359" s="194"/>
      <c r="N359" s="12"/>
    </row>
    <row r="360" spans="2:14" ht="32.25" customHeight="1" x14ac:dyDescent="0.2">
      <c r="L360" s="186"/>
      <c r="M360" s="194"/>
      <c r="N360" s="12"/>
    </row>
    <row r="361" spans="2:14" ht="32.25" customHeight="1" x14ac:dyDescent="0.2">
      <c r="L361" s="186"/>
      <c r="M361" s="194"/>
      <c r="N361" s="12"/>
    </row>
    <row r="362" spans="2:14" ht="32.25" customHeight="1" x14ac:dyDescent="0.2">
      <c r="L362" s="186"/>
      <c r="M362" s="194"/>
      <c r="N362" s="12"/>
    </row>
    <row r="363" spans="2:14" ht="32.25" customHeight="1" x14ac:dyDescent="0.2">
      <c r="L363" s="186"/>
      <c r="M363" s="194"/>
      <c r="N363" s="12"/>
    </row>
    <row r="364" spans="2:14" ht="32.25" customHeight="1" x14ac:dyDescent="0.2">
      <c r="L364" s="186"/>
      <c r="M364" s="194"/>
      <c r="N364" s="12"/>
    </row>
    <row r="365" spans="2:14" ht="32.25" customHeight="1" x14ac:dyDescent="0.2">
      <c r="L365" s="186"/>
      <c r="M365" s="194"/>
      <c r="N365" s="12"/>
    </row>
    <row r="366" spans="2:14" ht="32.25" customHeight="1" x14ac:dyDescent="0.2">
      <c r="L366" s="186"/>
      <c r="M366" s="194"/>
      <c r="N366" s="12"/>
    </row>
    <row r="367" spans="2:14" ht="32.25" customHeight="1" x14ac:dyDescent="0.2">
      <c r="L367" s="186"/>
      <c r="M367" s="194"/>
      <c r="N367" s="12"/>
    </row>
    <row r="368" spans="2:14" ht="32.25" customHeight="1" x14ac:dyDescent="0.2">
      <c r="L368" s="186"/>
      <c r="M368" s="194"/>
      <c r="N368" s="12"/>
    </row>
    <row r="369" spans="12:14" ht="32.25" customHeight="1" x14ac:dyDescent="0.2">
      <c r="L369" s="186"/>
      <c r="M369" s="194"/>
      <c r="N369" s="12"/>
    </row>
    <row r="370" spans="12:14" ht="32.25" customHeight="1" x14ac:dyDescent="0.2">
      <c r="L370" s="186"/>
      <c r="M370" s="194"/>
      <c r="N370" s="12"/>
    </row>
    <row r="371" spans="12:14" ht="32.25" customHeight="1" x14ac:dyDescent="0.2">
      <c r="L371" s="186"/>
      <c r="M371" s="194"/>
      <c r="N371" s="12"/>
    </row>
    <row r="372" spans="12:14" ht="32.25" customHeight="1" x14ac:dyDescent="0.2">
      <c r="L372" s="186"/>
      <c r="M372" s="194"/>
      <c r="N372" s="12"/>
    </row>
    <row r="373" spans="12:14" ht="32.25" customHeight="1" x14ac:dyDescent="0.2">
      <c r="L373" s="186"/>
      <c r="M373" s="194"/>
      <c r="N373" s="12"/>
    </row>
    <row r="374" spans="12:14" ht="32.25" customHeight="1" x14ac:dyDescent="0.2">
      <c r="L374" s="186"/>
      <c r="M374" s="194"/>
      <c r="N374" s="12"/>
    </row>
    <row r="375" spans="12:14" ht="32.25" customHeight="1" x14ac:dyDescent="0.2">
      <c r="L375" s="186"/>
      <c r="M375" s="194"/>
      <c r="N375" s="12"/>
    </row>
    <row r="376" spans="12:14" ht="32.25" customHeight="1" x14ac:dyDescent="0.2">
      <c r="L376" s="186"/>
      <c r="M376" s="194"/>
      <c r="N376" s="12"/>
    </row>
    <row r="377" spans="12:14" ht="32.25" customHeight="1" x14ac:dyDescent="0.2">
      <c r="L377" s="186"/>
      <c r="M377" s="194"/>
      <c r="N377" s="12"/>
    </row>
    <row r="378" spans="12:14" ht="32.25" customHeight="1" x14ac:dyDescent="0.2">
      <c r="L378" s="186"/>
      <c r="M378" s="194"/>
      <c r="N378" s="12"/>
    </row>
    <row r="379" spans="12:14" ht="32.25" customHeight="1" x14ac:dyDescent="0.2">
      <c r="L379" s="186"/>
      <c r="M379" s="194"/>
      <c r="N379" s="12"/>
    </row>
    <row r="380" spans="12:14" ht="32.25" customHeight="1" x14ac:dyDescent="0.2">
      <c r="L380" s="186"/>
      <c r="M380" s="194"/>
      <c r="N380" s="12"/>
    </row>
    <row r="381" spans="12:14" ht="32.25" customHeight="1" x14ac:dyDescent="0.2">
      <c r="L381" s="186"/>
      <c r="M381" s="194"/>
      <c r="N381" s="12"/>
    </row>
    <row r="382" spans="12:14" ht="32.25" customHeight="1" x14ac:dyDescent="0.2">
      <c r="L382" s="186"/>
      <c r="M382" s="194"/>
      <c r="N382" s="12"/>
    </row>
    <row r="383" spans="12:14" ht="32.25" customHeight="1" x14ac:dyDescent="0.2">
      <c r="L383" s="186"/>
      <c r="M383" s="194"/>
      <c r="N383" s="12"/>
    </row>
    <row r="384" spans="12:14" ht="32.25" customHeight="1" x14ac:dyDescent="0.2">
      <c r="L384" s="186"/>
      <c r="M384" s="194"/>
      <c r="N384" s="12"/>
    </row>
    <row r="385" spans="12:14" ht="32.25" customHeight="1" x14ac:dyDescent="0.2">
      <c r="L385" s="186"/>
      <c r="M385" s="194"/>
      <c r="N385" s="12"/>
    </row>
    <row r="386" spans="12:14" ht="32.25" customHeight="1" x14ac:dyDescent="0.2">
      <c r="L386" s="186"/>
      <c r="M386" s="194"/>
      <c r="N386" s="12"/>
    </row>
    <row r="387" spans="12:14" ht="32.25" customHeight="1" x14ac:dyDescent="0.2">
      <c r="L387" s="186"/>
      <c r="M387" s="194"/>
      <c r="N387" s="12"/>
    </row>
    <row r="388" spans="12:14" ht="32.25" customHeight="1" x14ac:dyDescent="0.2">
      <c r="L388" s="186"/>
      <c r="M388" s="194"/>
      <c r="N388" s="12"/>
    </row>
    <row r="389" spans="12:14" ht="32.25" customHeight="1" x14ac:dyDescent="0.2">
      <c r="L389" s="186"/>
      <c r="M389" s="194"/>
      <c r="N389" s="12"/>
    </row>
    <row r="390" spans="12:14" ht="32.25" customHeight="1" x14ac:dyDescent="0.2">
      <c r="L390" s="186"/>
      <c r="M390" s="194"/>
      <c r="N390" s="12"/>
    </row>
    <row r="391" spans="12:14" ht="32.25" customHeight="1" x14ac:dyDescent="0.2">
      <c r="L391" s="186"/>
      <c r="M391" s="194"/>
      <c r="N391" s="12"/>
    </row>
    <row r="392" spans="12:14" ht="32.25" customHeight="1" x14ac:dyDescent="0.2">
      <c r="L392" s="186"/>
      <c r="M392" s="194"/>
      <c r="N392" s="12"/>
    </row>
    <row r="393" spans="12:14" ht="32.25" customHeight="1" x14ac:dyDescent="0.2">
      <c r="L393" s="186"/>
      <c r="M393" s="194"/>
      <c r="N393" s="12"/>
    </row>
    <row r="394" spans="12:14" ht="32.25" customHeight="1" x14ac:dyDescent="0.2">
      <c r="L394" s="186"/>
      <c r="M394" s="194"/>
      <c r="N394" s="12"/>
    </row>
    <row r="395" spans="12:14" ht="32.25" customHeight="1" x14ac:dyDescent="0.2">
      <c r="L395" s="186"/>
      <c r="M395" s="194"/>
      <c r="N395" s="12"/>
    </row>
    <row r="396" spans="12:14" ht="32.25" customHeight="1" x14ac:dyDescent="0.2">
      <c r="L396" s="186"/>
      <c r="M396" s="194"/>
      <c r="N396" s="12"/>
    </row>
    <row r="397" spans="12:14" ht="32.25" customHeight="1" x14ac:dyDescent="0.2">
      <c r="L397" s="186"/>
      <c r="M397" s="194"/>
      <c r="N397" s="12"/>
    </row>
    <row r="398" spans="12:14" ht="32.25" customHeight="1" x14ac:dyDescent="0.2">
      <c r="L398" s="186"/>
      <c r="M398" s="194"/>
      <c r="N398" s="12"/>
    </row>
    <row r="399" spans="12:14" ht="32.25" customHeight="1" x14ac:dyDescent="0.2">
      <c r="L399" s="186"/>
      <c r="M399" s="194"/>
      <c r="N399" s="12"/>
    </row>
    <row r="400" spans="12:14" ht="32.25" customHeight="1" x14ac:dyDescent="0.2">
      <c r="L400" s="186"/>
      <c r="M400" s="194"/>
      <c r="N400" s="12"/>
    </row>
    <row r="401" spans="12:14" ht="32.25" customHeight="1" x14ac:dyDescent="0.2">
      <c r="L401" s="186"/>
      <c r="M401" s="194"/>
      <c r="N401" s="12"/>
    </row>
    <row r="402" spans="12:14" ht="32.25" customHeight="1" x14ac:dyDescent="0.2">
      <c r="L402" s="186"/>
      <c r="M402" s="194"/>
      <c r="N402" s="12"/>
    </row>
    <row r="403" spans="12:14" ht="32.25" customHeight="1" x14ac:dyDescent="0.2">
      <c r="L403" s="186"/>
      <c r="M403" s="194"/>
      <c r="N403" s="12"/>
    </row>
    <row r="404" spans="12:14" ht="32.25" customHeight="1" x14ac:dyDescent="0.2">
      <c r="L404" s="186"/>
      <c r="M404" s="194"/>
      <c r="N404" s="12"/>
    </row>
    <row r="405" spans="12:14" ht="32.25" customHeight="1" x14ac:dyDescent="0.2">
      <c r="L405" s="186"/>
      <c r="M405" s="194"/>
      <c r="N405" s="12"/>
    </row>
    <row r="406" spans="12:14" ht="32.25" customHeight="1" x14ac:dyDescent="0.2">
      <c r="L406" s="186"/>
      <c r="M406" s="194"/>
      <c r="N406" s="12"/>
    </row>
    <row r="407" spans="12:14" ht="32.25" customHeight="1" x14ac:dyDescent="0.2">
      <c r="L407" s="186"/>
      <c r="M407" s="194"/>
      <c r="N407" s="12"/>
    </row>
    <row r="408" spans="12:14" ht="32.25" customHeight="1" x14ac:dyDescent="0.2">
      <c r="L408" s="186"/>
      <c r="M408" s="194"/>
      <c r="N408" s="12"/>
    </row>
    <row r="409" spans="12:14" ht="32.25" customHeight="1" x14ac:dyDescent="0.2">
      <c r="L409" s="186"/>
      <c r="M409" s="194"/>
      <c r="N409" s="12"/>
    </row>
    <row r="410" spans="12:14" ht="32.25" customHeight="1" x14ac:dyDescent="0.2">
      <c r="L410" s="186"/>
      <c r="M410" s="194"/>
      <c r="N410" s="12"/>
    </row>
    <row r="411" spans="12:14" ht="32.25" customHeight="1" x14ac:dyDescent="0.2">
      <c r="L411" s="186"/>
      <c r="M411" s="194"/>
      <c r="N411" s="12"/>
    </row>
    <row r="412" spans="12:14" ht="32.25" customHeight="1" x14ac:dyDescent="0.2">
      <c r="L412" s="186"/>
      <c r="M412" s="194"/>
      <c r="N412" s="12"/>
    </row>
    <row r="413" spans="12:14" ht="32.25" customHeight="1" x14ac:dyDescent="0.2">
      <c r="L413" s="186"/>
      <c r="M413" s="194"/>
      <c r="N413" s="12"/>
    </row>
    <row r="414" spans="12:14" ht="32.25" customHeight="1" x14ac:dyDescent="0.2">
      <c r="L414" s="186"/>
      <c r="M414" s="194"/>
      <c r="N414" s="12"/>
    </row>
    <row r="415" spans="12:14" ht="32.25" customHeight="1" x14ac:dyDescent="0.2">
      <c r="L415" s="186"/>
      <c r="M415" s="194"/>
      <c r="N415" s="12"/>
    </row>
    <row r="416" spans="12:14" ht="32.25" customHeight="1" x14ac:dyDescent="0.2">
      <c r="L416" s="186"/>
      <c r="M416" s="194"/>
      <c r="N416" s="12"/>
    </row>
    <row r="417" spans="12:14" ht="32.25" customHeight="1" x14ac:dyDescent="0.2">
      <c r="L417" s="186"/>
      <c r="M417" s="194"/>
      <c r="N417" s="12"/>
    </row>
    <row r="418" spans="12:14" ht="32.25" customHeight="1" x14ac:dyDescent="0.2">
      <c r="L418" s="186"/>
      <c r="M418" s="194"/>
      <c r="N418" s="12"/>
    </row>
    <row r="419" spans="12:14" ht="32.25" customHeight="1" x14ac:dyDescent="0.2">
      <c r="L419" s="186"/>
      <c r="M419" s="194"/>
      <c r="N419" s="12"/>
    </row>
    <row r="420" spans="12:14" ht="32.25" customHeight="1" x14ac:dyDescent="0.2">
      <c r="L420" s="186"/>
      <c r="M420" s="194"/>
      <c r="N420" s="12"/>
    </row>
    <row r="421" spans="12:14" ht="32.25" customHeight="1" x14ac:dyDescent="0.2">
      <c r="L421" s="186"/>
      <c r="M421" s="194"/>
      <c r="N421" s="12"/>
    </row>
    <row r="422" spans="12:14" ht="32.25" customHeight="1" x14ac:dyDescent="0.2">
      <c r="L422" s="186"/>
      <c r="M422" s="194"/>
      <c r="N422" s="12"/>
    </row>
    <row r="423" spans="12:14" ht="32.25" customHeight="1" x14ac:dyDescent="0.2">
      <c r="L423" s="186"/>
      <c r="M423" s="194"/>
      <c r="N423" s="12"/>
    </row>
    <row r="424" spans="12:14" ht="32.25" customHeight="1" x14ac:dyDescent="0.2">
      <c r="L424" s="186"/>
      <c r="M424" s="194"/>
      <c r="N424" s="12"/>
    </row>
    <row r="425" spans="12:14" ht="32.25" customHeight="1" x14ac:dyDescent="0.2">
      <c r="L425" s="186"/>
      <c r="M425" s="194"/>
      <c r="N425" s="12"/>
    </row>
    <row r="426" spans="12:14" ht="32.25" customHeight="1" x14ac:dyDescent="0.2">
      <c r="L426" s="186"/>
      <c r="M426" s="194"/>
      <c r="N426" s="12"/>
    </row>
    <row r="427" spans="12:14" ht="32.25" customHeight="1" x14ac:dyDescent="0.2">
      <c r="L427" s="186"/>
      <c r="M427" s="194"/>
      <c r="N427" s="12"/>
    </row>
    <row r="428" spans="12:14" ht="32.25" customHeight="1" x14ac:dyDescent="0.2">
      <c r="L428" s="186"/>
      <c r="M428" s="194"/>
      <c r="N428" s="12"/>
    </row>
    <row r="429" spans="12:14" ht="32.25" customHeight="1" x14ac:dyDescent="0.2">
      <c r="L429" s="186"/>
      <c r="M429" s="194"/>
      <c r="N429" s="12"/>
    </row>
    <row r="430" spans="12:14" ht="32.25" customHeight="1" x14ac:dyDescent="0.2">
      <c r="L430" s="186"/>
      <c r="M430" s="194"/>
      <c r="N430" s="12"/>
    </row>
    <row r="431" spans="12:14" ht="32.25" customHeight="1" x14ac:dyDescent="0.2">
      <c r="L431" s="186"/>
      <c r="M431" s="194"/>
      <c r="N431" s="12"/>
    </row>
    <row r="432" spans="12:14" ht="32.25" customHeight="1" x14ac:dyDescent="0.2">
      <c r="L432" s="186"/>
      <c r="M432" s="194"/>
      <c r="N432" s="12"/>
    </row>
    <row r="433" spans="12:14" ht="32.25" customHeight="1" x14ac:dyDescent="0.2">
      <c r="L433" s="186"/>
      <c r="M433" s="194"/>
      <c r="N433" s="12"/>
    </row>
    <row r="434" spans="12:14" ht="32.25" customHeight="1" x14ac:dyDescent="0.2">
      <c r="L434" s="186"/>
      <c r="M434" s="194"/>
      <c r="N434" s="12"/>
    </row>
    <row r="435" spans="12:14" ht="32.25" customHeight="1" x14ac:dyDescent="0.2">
      <c r="L435" s="186"/>
      <c r="M435" s="194"/>
      <c r="N435" s="12"/>
    </row>
    <row r="436" spans="12:14" ht="32.25" customHeight="1" x14ac:dyDescent="0.2">
      <c r="L436" s="186"/>
      <c r="M436" s="194"/>
      <c r="N436" s="12"/>
    </row>
    <row r="437" spans="12:14" ht="32.25" customHeight="1" x14ac:dyDescent="0.2">
      <c r="L437" s="186"/>
      <c r="M437" s="194"/>
      <c r="N437" s="12"/>
    </row>
    <row r="438" spans="12:14" ht="32.25" customHeight="1" x14ac:dyDescent="0.2">
      <c r="L438" s="186"/>
      <c r="M438" s="194"/>
      <c r="N438" s="12"/>
    </row>
    <row r="439" spans="12:14" ht="32.25" customHeight="1" x14ac:dyDescent="0.2">
      <c r="L439" s="186"/>
      <c r="M439" s="194"/>
      <c r="N439" s="12"/>
    </row>
    <row r="440" spans="12:14" ht="32.25" customHeight="1" x14ac:dyDescent="0.2">
      <c r="L440" s="186"/>
      <c r="M440" s="194"/>
      <c r="N440" s="12"/>
    </row>
    <row r="441" spans="12:14" ht="32.25" customHeight="1" x14ac:dyDescent="0.2">
      <c r="L441" s="186"/>
      <c r="M441" s="194"/>
      <c r="N441" s="12"/>
    </row>
    <row r="442" spans="12:14" ht="32.25" customHeight="1" x14ac:dyDescent="0.2">
      <c r="L442" s="186"/>
      <c r="M442" s="194"/>
      <c r="N442" s="12"/>
    </row>
    <row r="443" spans="12:14" ht="32.25" customHeight="1" x14ac:dyDescent="0.2">
      <c r="L443" s="186"/>
      <c r="M443" s="194"/>
      <c r="N443" s="12"/>
    </row>
    <row r="444" spans="12:14" ht="32.25" customHeight="1" x14ac:dyDescent="0.2">
      <c r="L444" s="186"/>
      <c r="M444" s="194"/>
      <c r="N444" s="12"/>
    </row>
    <row r="445" spans="12:14" ht="32.25" customHeight="1" x14ac:dyDescent="0.2">
      <c r="L445" s="186"/>
      <c r="M445" s="194"/>
      <c r="N445" s="12"/>
    </row>
    <row r="446" spans="12:14" ht="32.25" customHeight="1" x14ac:dyDescent="0.2">
      <c r="L446" s="186"/>
      <c r="M446" s="194"/>
      <c r="N446" s="12"/>
    </row>
    <row r="447" spans="12:14" ht="32.25" customHeight="1" x14ac:dyDescent="0.2">
      <c r="L447" s="186"/>
      <c r="M447" s="194"/>
      <c r="N447" s="12"/>
    </row>
    <row r="448" spans="12:14" ht="32.25" customHeight="1" x14ac:dyDescent="0.2">
      <c r="L448" s="186"/>
      <c r="M448" s="194"/>
      <c r="N448" s="12"/>
    </row>
    <row r="449" spans="12:14" ht="32.25" customHeight="1" x14ac:dyDescent="0.2">
      <c r="L449" s="186"/>
      <c r="M449" s="194"/>
      <c r="N449" s="12"/>
    </row>
    <row r="450" spans="12:14" ht="32.25" customHeight="1" x14ac:dyDescent="0.2">
      <c r="L450" s="186"/>
      <c r="M450" s="194"/>
      <c r="N450" s="12"/>
    </row>
    <row r="451" spans="12:14" ht="32.25" customHeight="1" x14ac:dyDescent="0.2">
      <c r="L451" s="186"/>
      <c r="M451" s="194"/>
      <c r="N451" s="12"/>
    </row>
    <row r="452" spans="12:14" ht="32.25" customHeight="1" x14ac:dyDescent="0.2">
      <c r="L452" s="186"/>
      <c r="M452" s="194"/>
      <c r="N452" s="12"/>
    </row>
    <row r="453" spans="12:14" ht="32.25" customHeight="1" x14ac:dyDescent="0.2">
      <c r="L453" s="186"/>
      <c r="M453" s="194"/>
      <c r="N453" s="12"/>
    </row>
    <row r="454" spans="12:14" ht="32.25" customHeight="1" x14ac:dyDescent="0.2">
      <c r="L454" s="186"/>
      <c r="M454" s="194"/>
      <c r="N454" s="12"/>
    </row>
    <row r="455" spans="12:14" ht="32.25" customHeight="1" x14ac:dyDescent="0.2">
      <c r="L455" s="186"/>
      <c r="M455" s="194"/>
      <c r="N455" s="12"/>
    </row>
    <row r="456" spans="12:14" ht="32.25" customHeight="1" x14ac:dyDescent="0.2">
      <c r="L456" s="186"/>
      <c r="M456" s="194"/>
      <c r="N456" s="12"/>
    </row>
    <row r="457" spans="12:14" ht="32.25" customHeight="1" x14ac:dyDescent="0.2">
      <c r="L457" s="186"/>
      <c r="M457" s="194"/>
      <c r="N457" s="12"/>
    </row>
    <row r="458" spans="12:14" ht="32.25" customHeight="1" x14ac:dyDescent="0.2">
      <c r="L458" s="186"/>
      <c r="M458" s="194"/>
      <c r="N458" s="12"/>
    </row>
    <row r="459" spans="12:14" ht="32.25" customHeight="1" x14ac:dyDescent="0.2">
      <c r="L459" s="186"/>
      <c r="M459" s="194"/>
      <c r="N459" s="12"/>
    </row>
    <row r="460" spans="12:14" ht="32.25" customHeight="1" x14ac:dyDescent="0.2">
      <c r="L460" s="186"/>
      <c r="M460" s="194"/>
      <c r="N460" s="12"/>
    </row>
    <row r="461" spans="12:14" ht="32.25" customHeight="1" x14ac:dyDescent="0.2">
      <c r="L461" s="186"/>
      <c r="M461" s="194"/>
      <c r="N461" s="12"/>
    </row>
    <row r="462" spans="12:14" ht="32.25" customHeight="1" x14ac:dyDescent="0.2">
      <c r="L462" s="186"/>
      <c r="M462" s="194"/>
      <c r="N462" s="12"/>
    </row>
    <row r="463" spans="12:14" ht="32.25" customHeight="1" x14ac:dyDescent="0.2">
      <c r="L463" s="186"/>
      <c r="M463" s="194"/>
      <c r="N463" s="12"/>
    </row>
    <row r="464" spans="12:14" ht="32.25" customHeight="1" x14ac:dyDescent="0.2">
      <c r="L464" s="186"/>
      <c r="M464" s="194"/>
      <c r="N464" s="12"/>
    </row>
    <row r="465" spans="12:14" ht="32.25" customHeight="1" x14ac:dyDescent="0.2">
      <c r="L465" s="186"/>
      <c r="M465" s="194"/>
      <c r="N465" s="12"/>
    </row>
    <row r="466" spans="12:14" ht="32.25" customHeight="1" x14ac:dyDescent="0.2">
      <c r="L466" s="186"/>
      <c r="M466" s="194"/>
      <c r="N466" s="12"/>
    </row>
    <row r="467" spans="12:14" ht="32.25" customHeight="1" x14ac:dyDescent="0.2">
      <c r="L467" s="186"/>
      <c r="M467" s="194"/>
      <c r="N467" s="12"/>
    </row>
    <row r="468" spans="12:14" ht="32.25" customHeight="1" x14ac:dyDescent="0.2">
      <c r="L468" s="186"/>
      <c r="M468" s="194"/>
      <c r="N468" s="12"/>
    </row>
    <row r="469" spans="12:14" ht="32.25" customHeight="1" x14ac:dyDescent="0.2">
      <c r="L469" s="186"/>
      <c r="M469" s="194"/>
      <c r="N469" s="12"/>
    </row>
    <row r="470" spans="12:14" ht="32.25" customHeight="1" x14ac:dyDescent="0.2">
      <c r="L470" s="186"/>
      <c r="M470" s="194"/>
      <c r="N470" s="12"/>
    </row>
    <row r="471" spans="12:14" ht="32.25" customHeight="1" x14ac:dyDescent="0.2">
      <c r="L471" s="186"/>
      <c r="M471" s="194"/>
      <c r="N471" s="12"/>
    </row>
    <row r="472" spans="12:14" ht="32.25" customHeight="1" x14ac:dyDescent="0.2">
      <c r="L472" s="186"/>
      <c r="M472" s="194"/>
      <c r="N472" s="12"/>
    </row>
    <row r="473" spans="12:14" ht="32.25" customHeight="1" x14ac:dyDescent="0.2">
      <c r="L473" s="186"/>
      <c r="M473" s="194"/>
      <c r="N473" s="12"/>
    </row>
    <row r="474" spans="12:14" ht="32.25" customHeight="1" x14ac:dyDescent="0.2">
      <c r="L474" s="186"/>
      <c r="M474" s="194"/>
      <c r="N474" s="12"/>
    </row>
    <row r="475" spans="12:14" ht="32.25" customHeight="1" x14ac:dyDescent="0.2">
      <c r="L475" s="186"/>
      <c r="M475" s="194"/>
      <c r="N475" s="12"/>
    </row>
    <row r="476" spans="12:14" ht="32.25" customHeight="1" x14ac:dyDescent="0.2">
      <c r="L476" s="186"/>
      <c r="M476" s="194"/>
      <c r="N476" s="12"/>
    </row>
    <row r="477" spans="12:14" ht="32.25" customHeight="1" x14ac:dyDescent="0.2">
      <c r="L477" s="186"/>
      <c r="M477" s="194"/>
      <c r="N477" s="12"/>
    </row>
    <row r="478" spans="12:14" ht="32.25" customHeight="1" x14ac:dyDescent="0.2">
      <c r="L478" s="186"/>
      <c r="M478" s="194"/>
      <c r="N478" s="12"/>
    </row>
    <row r="479" spans="12:14" ht="32.25" customHeight="1" x14ac:dyDescent="0.2">
      <c r="L479" s="186"/>
      <c r="M479" s="194"/>
      <c r="N479" s="12"/>
    </row>
    <row r="480" spans="12:14" ht="32.25" customHeight="1" x14ac:dyDescent="0.2">
      <c r="L480" s="186"/>
      <c r="M480" s="194"/>
      <c r="N480" s="12"/>
    </row>
    <row r="481" spans="12:14" ht="32.25" customHeight="1" x14ac:dyDescent="0.2">
      <c r="L481" s="186"/>
      <c r="M481" s="194"/>
      <c r="N481" s="12"/>
    </row>
    <row r="482" spans="12:14" ht="32.25" customHeight="1" x14ac:dyDescent="0.2">
      <c r="L482" s="186"/>
      <c r="M482" s="194"/>
      <c r="N482" s="12"/>
    </row>
    <row r="483" spans="12:14" ht="32.25" customHeight="1" x14ac:dyDescent="0.2">
      <c r="L483" s="186"/>
      <c r="M483" s="194"/>
      <c r="N483" s="12"/>
    </row>
    <row r="484" spans="12:14" ht="32.25" customHeight="1" x14ac:dyDescent="0.2">
      <c r="L484" s="186"/>
      <c r="M484" s="194"/>
      <c r="N484" s="12"/>
    </row>
    <row r="485" spans="12:14" ht="32.25" customHeight="1" x14ac:dyDescent="0.2">
      <c r="L485" s="186"/>
      <c r="M485" s="194"/>
      <c r="N485" s="12"/>
    </row>
    <row r="486" spans="12:14" ht="32.25" customHeight="1" x14ac:dyDescent="0.2">
      <c r="L486" s="186"/>
      <c r="M486" s="194"/>
      <c r="N486" s="12"/>
    </row>
    <row r="487" spans="12:14" ht="32.25" customHeight="1" x14ac:dyDescent="0.2">
      <c r="L487" s="186"/>
      <c r="M487" s="194"/>
      <c r="N487" s="12"/>
    </row>
    <row r="488" spans="12:14" ht="32.25" customHeight="1" x14ac:dyDescent="0.2">
      <c r="L488" s="186"/>
      <c r="M488" s="194"/>
      <c r="N488" s="12"/>
    </row>
    <row r="489" spans="12:14" ht="32.25" customHeight="1" x14ac:dyDescent="0.2">
      <c r="L489" s="186"/>
      <c r="M489" s="194"/>
      <c r="N489" s="12"/>
    </row>
    <row r="490" spans="12:14" ht="32.25" customHeight="1" x14ac:dyDescent="0.2">
      <c r="L490" s="186"/>
      <c r="M490" s="194"/>
      <c r="N490" s="12"/>
    </row>
    <row r="491" spans="12:14" ht="32.25" customHeight="1" x14ac:dyDescent="0.2">
      <c r="L491" s="186"/>
      <c r="M491" s="194"/>
      <c r="N491" s="12"/>
    </row>
    <row r="492" spans="12:14" ht="32.25" customHeight="1" x14ac:dyDescent="0.2">
      <c r="L492" s="186"/>
      <c r="M492" s="194"/>
      <c r="N492" s="12"/>
    </row>
    <row r="493" spans="12:14" ht="32.25" customHeight="1" x14ac:dyDescent="0.2">
      <c r="L493" s="186"/>
      <c r="M493" s="194"/>
      <c r="N493" s="12"/>
    </row>
    <row r="494" spans="12:14" ht="32.25" customHeight="1" x14ac:dyDescent="0.2">
      <c r="L494" s="186"/>
      <c r="M494" s="194"/>
      <c r="N494" s="12"/>
    </row>
    <row r="495" spans="12:14" ht="32.25" customHeight="1" x14ac:dyDescent="0.2">
      <c r="L495" s="186"/>
      <c r="M495" s="194"/>
      <c r="N495" s="12"/>
    </row>
    <row r="496" spans="12:14" ht="32.25" customHeight="1" x14ac:dyDescent="0.2">
      <c r="L496" s="186"/>
      <c r="M496" s="194"/>
      <c r="N496" s="12"/>
    </row>
    <row r="497" spans="2:14" ht="32.25" customHeight="1" x14ac:dyDescent="0.2">
      <c r="L497" s="186"/>
      <c r="M497" s="194"/>
      <c r="N497" s="12"/>
    </row>
    <row r="498" spans="2:14" ht="32.25" customHeight="1" x14ac:dyDescent="0.2">
      <c r="L498" s="186"/>
      <c r="M498" s="194"/>
      <c r="N498" s="12"/>
    </row>
    <row r="499" spans="2:14" ht="32.25" customHeight="1" x14ac:dyDescent="0.2">
      <c r="L499" s="186"/>
      <c r="M499" s="194"/>
      <c r="N499" s="12"/>
    </row>
    <row r="500" spans="2:14" ht="32.25" customHeight="1" x14ac:dyDescent="0.2">
      <c r="L500" s="186"/>
      <c r="M500" s="194"/>
      <c r="N500" s="12"/>
    </row>
    <row r="501" spans="2:14" ht="32.25" customHeight="1" x14ac:dyDescent="0.2">
      <c r="L501" s="186"/>
      <c r="M501" s="194"/>
      <c r="N501" s="12"/>
    </row>
    <row r="502" spans="2:14" ht="32.25" customHeight="1" x14ac:dyDescent="0.2">
      <c r="L502" s="186"/>
      <c r="M502" s="194"/>
      <c r="N502" s="12"/>
    </row>
    <row r="503" spans="2:14" ht="32.25" customHeight="1" x14ac:dyDescent="0.2">
      <c r="L503" s="186"/>
      <c r="M503" s="194"/>
      <c r="N503" s="12"/>
    </row>
    <row r="504" spans="2:14" ht="32.25" customHeight="1" x14ac:dyDescent="0.2">
      <c r="L504" s="186"/>
      <c r="M504" s="194"/>
      <c r="N504" s="12"/>
    </row>
    <row r="505" spans="2:14" ht="32.25" customHeight="1" x14ac:dyDescent="0.2">
      <c r="L505" s="186"/>
      <c r="M505" s="194"/>
      <c r="N505" s="12"/>
    </row>
    <row r="506" spans="2:14" ht="32.25" customHeight="1" x14ac:dyDescent="0.2">
      <c r="L506" s="186"/>
      <c r="M506" s="194"/>
      <c r="N506" s="12"/>
    </row>
    <row r="507" spans="2:14" ht="32.25" customHeight="1" x14ac:dyDescent="0.2">
      <c r="L507" s="186"/>
      <c r="M507" s="194"/>
      <c r="N507" s="12"/>
    </row>
    <row r="508" spans="2:14" ht="32.25" customHeight="1" x14ac:dyDescent="0.2">
      <c r="L508" s="186"/>
      <c r="M508" s="194"/>
      <c r="N508" s="12"/>
    </row>
    <row r="509" spans="2:14" ht="32.25" customHeight="1" x14ac:dyDescent="0.2">
      <c r="L509" s="186"/>
      <c r="M509" s="194"/>
      <c r="N509" s="12"/>
    </row>
    <row r="510" spans="2:14" ht="32.25" customHeight="1" x14ac:dyDescent="0.2">
      <c r="L510" s="186"/>
      <c r="M510" s="194"/>
      <c r="N510" s="12"/>
    </row>
    <row r="511" spans="2:14" ht="32.25" customHeight="1" x14ac:dyDescent="0.2">
      <c r="L511" s="186"/>
      <c r="M511" s="194"/>
      <c r="N511" s="12"/>
    </row>
    <row r="512" spans="2:14" ht="32.25" customHeight="1" x14ac:dyDescent="0.2">
      <c r="L512" s="186"/>
      <c r="M512" s="194"/>
      <c r="N512" s="12"/>
    </row>
    <row r="513" spans="2:14" ht="32.25" customHeight="1" x14ac:dyDescent="0.2">
      <c r="L513" s="186"/>
      <c r="M513" s="194"/>
      <c r="N513" s="12"/>
    </row>
    <row r="514" spans="2:14" ht="32.25" customHeight="1" x14ac:dyDescent="0.2">
      <c r="L514" s="186"/>
      <c r="M514" s="194"/>
      <c r="N514" s="12"/>
    </row>
    <row r="515" spans="2:14" ht="32.25" customHeight="1" x14ac:dyDescent="0.2">
      <c r="L515" s="186"/>
      <c r="M515" s="194"/>
      <c r="N515" s="12"/>
    </row>
    <row r="516" spans="2:14" ht="32.25" customHeight="1" x14ac:dyDescent="0.2">
      <c r="L516" s="186"/>
      <c r="M516" s="194"/>
      <c r="N516" s="12"/>
    </row>
    <row r="517" spans="2:14" ht="32.25" customHeight="1" x14ac:dyDescent="0.2">
      <c r="L517" s="186"/>
      <c r="M517" s="194"/>
      <c r="N517" s="12"/>
    </row>
    <row r="518" spans="2:14" ht="32.25" customHeight="1" x14ac:dyDescent="0.2">
      <c r="B518" s="77"/>
      <c r="L518" s="186"/>
      <c r="M518" s="194"/>
      <c r="N518" s="12"/>
    </row>
    <row r="519" spans="2:14" ht="32.25" customHeight="1" x14ac:dyDescent="0.2">
      <c r="B519" s="77"/>
      <c r="L519" s="186"/>
      <c r="M519" s="194"/>
      <c r="N519" s="12"/>
    </row>
    <row r="520" spans="2:14" ht="32.25" customHeight="1" x14ac:dyDescent="0.2">
      <c r="L520" s="186"/>
      <c r="M520" s="194"/>
      <c r="N520" s="12"/>
    </row>
    <row r="521" spans="2:14" ht="32.25" customHeight="1" x14ac:dyDescent="0.2">
      <c r="L521" s="186"/>
      <c r="M521" s="194"/>
      <c r="N521" s="12"/>
    </row>
    <row r="522" spans="2:14" ht="32.25" customHeight="1" x14ac:dyDescent="0.2">
      <c r="L522" s="186"/>
      <c r="M522" s="194"/>
      <c r="N522" s="12"/>
    </row>
    <row r="523" spans="2:14" ht="32.25" customHeight="1" x14ac:dyDescent="0.2">
      <c r="L523" s="186"/>
      <c r="M523" s="194"/>
      <c r="N523" s="12"/>
    </row>
    <row r="524" spans="2:14" ht="32.25" customHeight="1" x14ac:dyDescent="0.2">
      <c r="L524" s="186"/>
      <c r="M524" s="194"/>
      <c r="N524" s="12"/>
    </row>
    <row r="525" spans="2:14" ht="32.25" customHeight="1" x14ac:dyDescent="0.2">
      <c r="L525" s="186"/>
      <c r="M525" s="194"/>
      <c r="N525" s="12"/>
    </row>
    <row r="526" spans="2:14" ht="32.25" customHeight="1" x14ac:dyDescent="0.2">
      <c r="L526" s="186"/>
      <c r="M526" s="194"/>
      <c r="N526" s="12"/>
    </row>
    <row r="527" spans="2:14" ht="32.25" customHeight="1" x14ac:dyDescent="0.2">
      <c r="L527" s="186"/>
      <c r="M527" s="194"/>
      <c r="N527" s="12"/>
    </row>
    <row r="528" spans="2:14" ht="32.25" customHeight="1" x14ac:dyDescent="0.2">
      <c r="L528" s="186"/>
      <c r="M528" s="194"/>
      <c r="N528" s="12"/>
    </row>
    <row r="529" spans="12:14" ht="32.25" customHeight="1" x14ac:dyDescent="0.2">
      <c r="L529" s="186"/>
      <c r="M529" s="194"/>
      <c r="N529" s="12"/>
    </row>
    <row r="530" spans="12:14" ht="32.25" customHeight="1" x14ac:dyDescent="0.2">
      <c r="L530" s="186"/>
      <c r="M530" s="194"/>
      <c r="N530" s="12"/>
    </row>
    <row r="531" spans="12:14" ht="32.25" customHeight="1" x14ac:dyDescent="0.2">
      <c r="L531" s="186"/>
      <c r="M531" s="194"/>
      <c r="N531" s="12"/>
    </row>
    <row r="532" spans="12:14" ht="32.25" customHeight="1" x14ac:dyDescent="0.2">
      <c r="L532" s="186"/>
      <c r="M532" s="194"/>
      <c r="N532" s="12"/>
    </row>
    <row r="533" spans="12:14" ht="32.25" customHeight="1" x14ac:dyDescent="0.2">
      <c r="L533" s="186"/>
      <c r="M533" s="194"/>
      <c r="N533" s="12"/>
    </row>
    <row r="534" spans="12:14" ht="32.25" customHeight="1" x14ac:dyDescent="0.2">
      <c r="L534" s="186"/>
      <c r="M534" s="194"/>
      <c r="N534" s="12"/>
    </row>
    <row r="535" spans="12:14" ht="32.25" customHeight="1" x14ac:dyDescent="0.2">
      <c r="L535" s="186"/>
      <c r="M535" s="194"/>
      <c r="N535" s="12"/>
    </row>
    <row r="536" spans="12:14" ht="32.25" customHeight="1" x14ac:dyDescent="0.2">
      <c r="L536" s="186"/>
      <c r="M536" s="194"/>
      <c r="N536" s="12"/>
    </row>
    <row r="537" spans="12:14" ht="32.25" customHeight="1" x14ac:dyDescent="0.2">
      <c r="L537" s="186"/>
      <c r="M537" s="194"/>
      <c r="N537" s="12"/>
    </row>
    <row r="538" spans="12:14" ht="32.25" customHeight="1" x14ac:dyDescent="0.2">
      <c r="L538" s="186"/>
      <c r="M538" s="194"/>
      <c r="N538" s="12"/>
    </row>
    <row r="539" spans="12:14" ht="32.25" customHeight="1" x14ac:dyDescent="0.2">
      <c r="L539" s="186"/>
      <c r="M539" s="194"/>
      <c r="N539" s="12"/>
    </row>
    <row r="540" spans="12:14" ht="32.25" customHeight="1" x14ac:dyDescent="0.2">
      <c r="L540" s="186"/>
      <c r="M540" s="194"/>
      <c r="N540" s="12"/>
    </row>
    <row r="541" spans="12:14" ht="32.25" customHeight="1" x14ac:dyDescent="0.2">
      <c r="L541" s="186"/>
      <c r="M541" s="194"/>
      <c r="N541" s="12"/>
    </row>
    <row r="542" spans="12:14" ht="32.25" customHeight="1" x14ac:dyDescent="0.2">
      <c r="L542" s="186"/>
      <c r="M542" s="194"/>
      <c r="N542" s="12"/>
    </row>
    <row r="543" spans="12:14" ht="32.25" customHeight="1" x14ac:dyDescent="0.2">
      <c r="L543" s="186"/>
      <c r="M543" s="194"/>
      <c r="N543" s="12"/>
    </row>
    <row r="544" spans="12:14" ht="32.25" customHeight="1" x14ac:dyDescent="0.2">
      <c r="L544" s="186"/>
      <c r="M544" s="194"/>
      <c r="N544" s="12"/>
    </row>
    <row r="545" spans="4:14" ht="32.25" customHeight="1" x14ac:dyDescent="0.2">
      <c r="L545" s="186"/>
      <c r="M545" s="194"/>
      <c r="N545" s="12"/>
    </row>
    <row r="546" spans="4:14" ht="32.25" customHeight="1" x14ac:dyDescent="0.2">
      <c r="L546" s="186"/>
      <c r="M546" s="194"/>
      <c r="N546" s="12"/>
    </row>
    <row r="547" spans="4:14" ht="32.25" customHeight="1" x14ac:dyDescent="0.2">
      <c r="L547" s="186"/>
      <c r="M547" s="194"/>
      <c r="N547" s="12"/>
    </row>
    <row r="548" spans="4:14" ht="32.25" customHeight="1" x14ac:dyDescent="0.2">
      <c r="L548" s="186"/>
      <c r="M548" s="194"/>
      <c r="N548" s="12"/>
    </row>
    <row r="549" spans="4:14" ht="32.25" customHeight="1" x14ac:dyDescent="0.2">
      <c r="L549" s="186"/>
      <c r="M549" s="194"/>
      <c r="N549" s="12"/>
    </row>
    <row r="550" spans="4:14" ht="32.25" customHeight="1" x14ac:dyDescent="0.2">
      <c r="L550" s="186"/>
      <c r="M550" s="194"/>
      <c r="N550" s="12"/>
    </row>
    <row r="551" spans="4:14" ht="32.25" customHeight="1" x14ac:dyDescent="0.2">
      <c r="L551" s="186"/>
      <c r="M551" s="194"/>
      <c r="N551" s="12"/>
    </row>
    <row r="552" spans="4:14" ht="32.25" customHeight="1" x14ac:dyDescent="0.2">
      <c r="D552" s="127"/>
      <c r="L552" s="186"/>
      <c r="M552" s="194"/>
      <c r="N552" s="12"/>
    </row>
    <row r="553" spans="4:14" ht="32.25" customHeight="1" x14ac:dyDescent="0.2">
      <c r="D553" s="127"/>
      <c r="L553" s="186"/>
      <c r="M553" s="194"/>
      <c r="N553" s="12"/>
    </row>
    <row r="554" spans="4:14" ht="32.25" customHeight="1" x14ac:dyDescent="0.2">
      <c r="D554" s="127"/>
      <c r="L554" s="186"/>
      <c r="M554" s="194"/>
      <c r="N554" s="12"/>
    </row>
    <row r="555" spans="4:14" ht="32.25" customHeight="1" x14ac:dyDescent="0.2">
      <c r="D555" s="127"/>
      <c r="L555" s="186"/>
      <c r="M555" s="194"/>
      <c r="N555" s="12"/>
    </row>
    <row r="556" spans="4:14" ht="32.25" customHeight="1" x14ac:dyDescent="0.2">
      <c r="D556" s="127"/>
      <c r="L556" s="186"/>
      <c r="M556" s="194"/>
      <c r="N556" s="12"/>
    </row>
    <row r="557" spans="4:14" ht="32.25" customHeight="1" x14ac:dyDescent="0.2">
      <c r="D557" s="127"/>
      <c r="L557" s="186"/>
      <c r="M557" s="194"/>
      <c r="N557" s="12"/>
    </row>
    <row r="558" spans="4:14" ht="32.25" customHeight="1" x14ac:dyDescent="0.2">
      <c r="D558" s="127"/>
      <c r="L558" s="186"/>
      <c r="M558" s="194"/>
      <c r="N558" s="12"/>
    </row>
    <row r="559" spans="4:14" ht="32.25" customHeight="1" x14ac:dyDescent="0.2">
      <c r="D559" s="127"/>
      <c r="L559" s="186"/>
      <c r="M559" s="194"/>
      <c r="N559" s="12"/>
    </row>
    <row r="560" spans="4:14" ht="32.25" customHeight="1" x14ac:dyDescent="0.2">
      <c r="D560" s="127"/>
      <c r="L560" s="186"/>
      <c r="M560" s="194"/>
      <c r="N560" s="12"/>
    </row>
    <row r="561" spans="4:14" ht="32.25" customHeight="1" x14ac:dyDescent="0.2">
      <c r="D561" s="127"/>
      <c r="L561" s="186"/>
      <c r="M561" s="194"/>
      <c r="N561" s="12"/>
    </row>
    <row r="562" spans="4:14" ht="32.25" customHeight="1" x14ac:dyDescent="0.2">
      <c r="D562" s="127"/>
      <c r="L562" s="186"/>
      <c r="M562" s="194"/>
      <c r="N562" s="12"/>
    </row>
    <row r="563" spans="4:14" ht="32.25" customHeight="1" x14ac:dyDescent="0.2">
      <c r="L563" s="186"/>
      <c r="M563" s="194"/>
      <c r="N563" s="12"/>
    </row>
    <row r="564" spans="4:14" ht="32.25" customHeight="1" x14ac:dyDescent="0.2">
      <c r="L564" s="186"/>
      <c r="M564" s="194"/>
      <c r="N564" s="12"/>
    </row>
    <row r="565" spans="4:14" ht="32.25" customHeight="1" x14ac:dyDescent="0.2">
      <c r="L565" s="186"/>
      <c r="M565" s="194"/>
      <c r="N565" s="12"/>
    </row>
    <row r="566" spans="4:14" ht="32.25" customHeight="1" x14ac:dyDescent="0.2">
      <c r="L566" s="186"/>
      <c r="M566" s="194"/>
      <c r="N566" s="12"/>
    </row>
    <row r="567" spans="4:14" ht="32.25" customHeight="1" x14ac:dyDescent="0.2">
      <c r="L567" s="186"/>
      <c r="M567" s="194"/>
      <c r="N567" s="12"/>
    </row>
    <row r="568" spans="4:14" ht="32.25" customHeight="1" x14ac:dyDescent="0.2">
      <c r="L568" s="186"/>
      <c r="M568" s="194"/>
      <c r="N568" s="12"/>
    </row>
    <row r="569" spans="4:14" ht="32.25" customHeight="1" x14ac:dyDescent="0.2">
      <c r="L569" s="186"/>
      <c r="M569" s="194"/>
      <c r="N569" s="12"/>
    </row>
    <row r="570" spans="4:14" ht="32.25" customHeight="1" x14ac:dyDescent="0.2">
      <c r="L570" s="186"/>
      <c r="M570" s="194"/>
      <c r="N570" s="12"/>
    </row>
    <row r="571" spans="4:14" ht="32.25" customHeight="1" x14ac:dyDescent="0.2">
      <c r="L571" s="186"/>
      <c r="M571" s="194"/>
      <c r="N571" s="12"/>
    </row>
    <row r="572" spans="4:14" ht="32.25" customHeight="1" x14ac:dyDescent="0.2">
      <c r="L572" s="186"/>
      <c r="M572" s="194"/>
      <c r="N572" s="12"/>
    </row>
    <row r="573" spans="4:14" ht="32.25" customHeight="1" x14ac:dyDescent="0.2">
      <c r="L573" s="186"/>
      <c r="M573" s="194"/>
      <c r="N573" s="12"/>
    </row>
    <row r="574" spans="4:14" ht="32.25" customHeight="1" x14ac:dyDescent="0.2">
      <c r="L574" s="186"/>
      <c r="M574" s="194"/>
      <c r="N574" s="12"/>
    </row>
    <row r="575" spans="4:14" ht="32.25" customHeight="1" x14ac:dyDescent="0.2">
      <c r="L575" s="186"/>
      <c r="M575" s="194"/>
      <c r="N575" s="12"/>
    </row>
    <row r="576" spans="4:14" ht="32.25" customHeight="1" x14ac:dyDescent="0.2">
      <c r="L576" s="186"/>
      <c r="M576" s="194"/>
      <c r="N576" s="12"/>
    </row>
    <row r="577" spans="2:14" ht="32.25" customHeight="1" x14ac:dyDescent="0.2">
      <c r="L577" s="186"/>
      <c r="M577" s="194"/>
      <c r="N577" s="12"/>
    </row>
    <row r="578" spans="2:14" ht="32.25" customHeight="1" x14ac:dyDescent="0.2">
      <c r="L578" s="186"/>
      <c r="M578" s="194"/>
      <c r="N578" s="12"/>
    </row>
    <row r="579" spans="2:14" ht="32.25" customHeight="1" x14ac:dyDescent="0.2">
      <c r="L579" s="186"/>
      <c r="M579" s="194"/>
      <c r="N579" s="12"/>
    </row>
    <row r="580" spans="2:14" ht="32.25" customHeight="1" x14ac:dyDescent="0.2">
      <c r="L580" s="186"/>
      <c r="M580" s="194"/>
      <c r="N580" s="12"/>
    </row>
    <row r="581" spans="2:14" ht="32.25" customHeight="1" x14ac:dyDescent="0.2">
      <c r="L581" s="186"/>
      <c r="M581" s="194"/>
      <c r="N581" s="12"/>
    </row>
    <row r="582" spans="2:14" ht="32.25" customHeight="1" x14ac:dyDescent="0.2">
      <c r="L582" s="186"/>
      <c r="M582" s="194"/>
      <c r="N582" s="12"/>
    </row>
    <row r="583" spans="2:14" ht="32.25" customHeight="1" x14ac:dyDescent="0.2">
      <c r="C583" s="12"/>
      <c r="L583" s="186"/>
      <c r="M583" s="194"/>
      <c r="N583" s="12"/>
    </row>
    <row r="584" spans="2:14" ht="32.25" customHeight="1" x14ac:dyDescent="0.2">
      <c r="L584" s="186"/>
      <c r="M584" s="194"/>
      <c r="N584" s="12"/>
    </row>
    <row r="585" spans="2:14" ht="32.25" customHeight="1" x14ac:dyDescent="0.2">
      <c r="L585" s="186"/>
      <c r="M585" s="194"/>
      <c r="N585" s="12"/>
    </row>
    <row r="586" spans="2:14" ht="32.25" customHeight="1" x14ac:dyDescent="0.2">
      <c r="L586" s="186"/>
      <c r="M586" s="194"/>
      <c r="N586" s="12"/>
    </row>
    <row r="587" spans="2:14" ht="32.25" customHeight="1" x14ac:dyDescent="0.2">
      <c r="L587" s="186"/>
      <c r="M587" s="194"/>
      <c r="N587" s="12"/>
    </row>
    <row r="588" spans="2:14" ht="32.25" customHeight="1" x14ac:dyDescent="0.2">
      <c r="L588" s="186"/>
      <c r="M588" s="194"/>
      <c r="N588" s="12"/>
    </row>
    <row r="589" spans="2:14" ht="32.25" customHeight="1" x14ac:dyDescent="0.2">
      <c r="L589" s="186"/>
      <c r="M589" s="194"/>
      <c r="N589" s="12"/>
    </row>
    <row r="590" spans="2:14" ht="32.25" customHeight="1" x14ac:dyDescent="0.2">
      <c r="L590" s="186"/>
      <c r="M590" s="194"/>
      <c r="N590" s="12"/>
    </row>
    <row r="591" spans="2:14" ht="32.25" customHeight="1" x14ac:dyDescent="0.2">
      <c r="L591" s="186"/>
      <c r="M591" s="194"/>
      <c r="N591" s="12"/>
    </row>
    <row r="592" spans="2:14" ht="32.25" customHeight="1" x14ac:dyDescent="0.2">
      <c r="L592" s="186"/>
      <c r="M592" s="194"/>
      <c r="N592" s="12"/>
    </row>
    <row r="593" spans="12:14" ht="32.25" customHeight="1" x14ac:dyDescent="0.2">
      <c r="L593" s="186"/>
      <c r="M593" s="194"/>
      <c r="N593" s="12"/>
    </row>
    <row r="594" spans="12:14" ht="32.25" customHeight="1" x14ac:dyDescent="0.2">
      <c r="L594" s="186"/>
      <c r="M594" s="194"/>
      <c r="N594" s="12"/>
    </row>
    <row r="595" spans="12:14" ht="32.25" customHeight="1" x14ac:dyDescent="0.2">
      <c r="L595" s="186"/>
      <c r="M595" s="194"/>
      <c r="N595" s="12"/>
    </row>
    <row r="596" spans="12:14" ht="32.25" customHeight="1" x14ac:dyDescent="0.2">
      <c r="L596" s="186"/>
      <c r="M596" s="194"/>
      <c r="N596" s="12"/>
    </row>
    <row r="597" spans="12:14" ht="32.25" customHeight="1" x14ac:dyDescent="0.2">
      <c r="L597" s="186"/>
      <c r="M597" s="194"/>
      <c r="N597" s="12"/>
    </row>
    <row r="598" spans="12:14" ht="32.25" customHeight="1" x14ac:dyDescent="0.2">
      <c r="L598" s="186"/>
      <c r="M598" s="194"/>
      <c r="N598" s="12"/>
    </row>
    <row r="599" spans="12:14" ht="32.25" customHeight="1" x14ac:dyDescent="0.2">
      <c r="L599" s="186"/>
      <c r="M599" s="194"/>
      <c r="N599" s="12"/>
    </row>
    <row r="600" spans="12:14" ht="32.25" customHeight="1" x14ac:dyDescent="0.2">
      <c r="L600" s="186"/>
      <c r="M600" s="194"/>
      <c r="N600" s="12"/>
    </row>
    <row r="601" spans="12:14" ht="32.25" customHeight="1" x14ac:dyDescent="0.2">
      <c r="L601" s="186"/>
      <c r="M601" s="194"/>
      <c r="N601" s="12"/>
    </row>
    <row r="602" spans="12:14" ht="32.25" customHeight="1" x14ac:dyDescent="0.2">
      <c r="L602" s="186"/>
      <c r="M602" s="194"/>
      <c r="N602" s="12"/>
    </row>
    <row r="603" spans="12:14" ht="32.25" customHeight="1" x14ac:dyDescent="0.2">
      <c r="L603" s="186"/>
      <c r="M603" s="194"/>
      <c r="N603" s="12"/>
    </row>
    <row r="604" spans="12:14" ht="32.25" customHeight="1" x14ac:dyDescent="0.2">
      <c r="L604" s="186"/>
      <c r="M604" s="194"/>
      <c r="N604" s="12"/>
    </row>
    <row r="605" spans="12:14" ht="32.25" customHeight="1" x14ac:dyDescent="0.2">
      <c r="L605" s="186"/>
      <c r="M605" s="194"/>
      <c r="N605" s="12"/>
    </row>
    <row r="606" spans="12:14" ht="32.25" customHeight="1" x14ac:dyDescent="0.2">
      <c r="L606" s="186"/>
      <c r="M606" s="194"/>
      <c r="N606" s="12"/>
    </row>
    <row r="607" spans="12:14" ht="32.25" customHeight="1" x14ac:dyDescent="0.2">
      <c r="L607" s="186"/>
      <c r="M607" s="194"/>
      <c r="N607" s="12"/>
    </row>
    <row r="608" spans="12:14" ht="32.25" customHeight="1" x14ac:dyDescent="0.2">
      <c r="L608" s="186"/>
      <c r="M608" s="194"/>
      <c r="N608" s="12"/>
    </row>
    <row r="609" spans="12:14" ht="32.25" customHeight="1" x14ac:dyDescent="0.2">
      <c r="L609" s="186"/>
      <c r="M609" s="194"/>
      <c r="N609" s="12"/>
    </row>
    <row r="610" spans="12:14" ht="32.25" customHeight="1" x14ac:dyDescent="0.2">
      <c r="L610" s="186"/>
      <c r="M610" s="194"/>
      <c r="N610" s="12"/>
    </row>
    <row r="611" spans="12:14" ht="32.25" customHeight="1" x14ac:dyDescent="0.2">
      <c r="L611" s="186"/>
      <c r="M611" s="194"/>
      <c r="N611" s="12"/>
    </row>
    <row r="612" spans="12:14" ht="32.25" customHeight="1" x14ac:dyDescent="0.2">
      <c r="L612" s="186"/>
      <c r="M612" s="194"/>
      <c r="N612" s="12"/>
    </row>
    <row r="613" spans="12:14" ht="32.25" customHeight="1" x14ac:dyDescent="0.2">
      <c r="L613" s="186"/>
      <c r="M613" s="194"/>
      <c r="N613" s="12"/>
    </row>
    <row r="614" spans="12:14" ht="32.25" customHeight="1" x14ac:dyDescent="0.2">
      <c r="L614" s="186"/>
      <c r="M614" s="194"/>
      <c r="N614" s="12"/>
    </row>
    <row r="615" spans="12:14" ht="32.25" customHeight="1" x14ac:dyDescent="0.2">
      <c r="L615" s="186"/>
      <c r="M615" s="194"/>
      <c r="N615" s="12"/>
    </row>
    <row r="616" spans="12:14" ht="32.25" customHeight="1" x14ac:dyDescent="0.2">
      <c r="L616" s="186"/>
      <c r="M616" s="194"/>
      <c r="N616" s="12"/>
    </row>
    <row r="617" spans="12:14" ht="32.25" customHeight="1" x14ac:dyDescent="0.2">
      <c r="L617" s="186"/>
      <c r="M617" s="194"/>
      <c r="N617" s="12"/>
    </row>
    <row r="618" spans="12:14" ht="32.25" customHeight="1" x14ac:dyDescent="0.2">
      <c r="L618" s="186"/>
      <c r="M618" s="194"/>
      <c r="N618" s="12"/>
    </row>
    <row r="619" spans="12:14" ht="32.25" customHeight="1" x14ac:dyDescent="0.2">
      <c r="L619" s="186"/>
      <c r="M619" s="194"/>
      <c r="N619" s="12"/>
    </row>
    <row r="620" spans="12:14" ht="32.25" customHeight="1" x14ac:dyDescent="0.2">
      <c r="L620" s="186"/>
      <c r="M620" s="194"/>
      <c r="N620" s="12"/>
    </row>
    <row r="621" spans="12:14" ht="32.25" customHeight="1" x14ac:dyDescent="0.2">
      <c r="L621" s="186"/>
      <c r="M621" s="194"/>
      <c r="N621" s="12"/>
    </row>
    <row r="622" spans="12:14" ht="32.25" customHeight="1" x14ac:dyDescent="0.2">
      <c r="L622" s="186"/>
      <c r="M622" s="194"/>
      <c r="N622" s="12"/>
    </row>
    <row r="623" spans="12:14" ht="32.25" customHeight="1" x14ac:dyDescent="0.2">
      <c r="L623" s="186"/>
      <c r="M623" s="194"/>
      <c r="N623" s="12"/>
    </row>
    <row r="624" spans="12:14" ht="32.25" customHeight="1" x14ac:dyDescent="0.2">
      <c r="L624" s="186"/>
      <c r="M624" s="194"/>
      <c r="N624" s="12"/>
    </row>
    <row r="625" spans="12:14" ht="32.25" customHeight="1" x14ac:dyDescent="0.2">
      <c r="L625" s="186"/>
      <c r="M625" s="194"/>
      <c r="N625" s="12"/>
    </row>
    <row r="626" spans="12:14" ht="32.25" customHeight="1" x14ac:dyDescent="0.2">
      <c r="L626" s="186"/>
      <c r="M626" s="194"/>
      <c r="N626" s="12"/>
    </row>
    <row r="627" spans="12:14" ht="32.25" customHeight="1" x14ac:dyDescent="0.2">
      <c r="L627" s="186"/>
      <c r="M627" s="194"/>
      <c r="N627" s="12"/>
    </row>
    <row r="628" spans="12:14" ht="32.25" customHeight="1" x14ac:dyDescent="0.2">
      <c r="L628" s="186"/>
      <c r="M628" s="194"/>
      <c r="N628" s="12"/>
    </row>
    <row r="629" spans="12:14" ht="32.25" customHeight="1" x14ac:dyDescent="0.2">
      <c r="L629" s="186"/>
      <c r="M629" s="194"/>
      <c r="N629" s="12"/>
    </row>
    <row r="630" spans="12:14" ht="32.25" customHeight="1" x14ac:dyDescent="0.2">
      <c r="L630" s="186"/>
      <c r="M630" s="194"/>
      <c r="N630" s="12"/>
    </row>
    <row r="631" spans="12:14" ht="32.25" customHeight="1" x14ac:dyDescent="0.2">
      <c r="L631" s="186"/>
      <c r="M631" s="194"/>
      <c r="N631" s="12"/>
    </row>
    <row r="632" spans="12:14" ht="32.25" customHeight="1" x14ac:dyDescent="0.2">
      <c r="L632" s="186"/>
      <c r="M632" s="194"/>
      <c r="N632" s="12"/>
    </row>
    <row r="633" spans="12:14" ht="32.25" customHeight="1" x14ac:dyDescent="0.2">
      <c r="L633" s="186"/>
      <c r="M633" s="194"/>
      <c r="N633" s="12"/>
    </row>
    <row r="634" spans="12:14" ht="32.25" customHeight="1" x14ac:dyDescent="0.2">
      <c r="L634" s="186"/>
      <c r="M634" s="194"/>
      <c r="N634" s="12"/>
    </row>
    <row r="635" spans="12:14" ht="32.25" customHeight="1" x14ac:dyDescent="0.2">
      <c r="L635" s="186"/>
      <c r="M635" s="194"/>
      <c r="N635" s="12"/>
    </row>
    <row r="636" spans="12:14" ht="32.25" customHeight="1" x14ac:dyDescent="0.2">
      <c r="L636" s="186"/>
      <c r="M636" s="194"/>
      <c r="N636" s="12"/>
    </row>
    <row r="637" spans="12:14" ht="32.25" customHeight="1" x14ac:dyDescent="0.2">
      <c r="L637" s="186"/>
      <c r="M637" s="194"/>
      <c r="N637" s="12"/>
    </row>
    <row r="638" spans="12:14" ht="32.25" customHeight="1" x14ac:dyDescent="0.2">
      <c r="L638" s="186"/>
      <c r="M638" s="194"/>
      <c r="N638" s="12"/>
    </row>
    <row r="639" spans="12:14" ht="32.25" customHeight="1" x14ac:dyDescent="0.2">
      <c r="L639" s="186"/>
      <c r="M639" s="194"/>
      <c r="N639" s="12"/>
    </row>
    <row r="640" spans="12:14" ht="32.25" customHeight="1" x14ac:dyDescent="0.2">
      <c r="L640" s="186"/>
      <c r="M640" s="194"/>
      <c r="N640" s="12"/>
    </row>
    <row r="641" spans="2:14" ht="32.25" customHeight="1" x14ac:dyDescent="0.2">
      <c r="L641" s="186"/>
      <c r="M641" s="194"/>
      <c r="N641" s="12"/>
    </row>
    <row r="642" spans="2:14" ht="32.25" customHeight="1" x14ac:dyDescent="0.2">
      <c r="L642" s="186"/>
      <c r="M642" s="194"/>
      <c r="N642" s="12"/>
    </row>
    <row r="643" spans="2:14" ht="32.25" customHeight="1" x14ac:dyDescent="0.2">
      <c r="L643" s="186"/>
      <c r="M643" s="194"/>
      <c r="N643" s="12"/>
    </row>
    <row r="644" spans="2:14" ht="32.25" customHeight="1" x14ac:dyDescent="0.2">
      <c r="L644" s="186">
        <f>H2ProjectDB434[[#This Row],[Column11]]/10^6</f>
        <v>0</v>
      </c>
      <c r="M644" s="194"/>
      <c r="N644" s="12"/>
    </row>
    <row r="645" spans="2:14" ht="32.25" customHeight="1" x14ac:dyDescent="0.2">
      <c r="L645" s="186"/>
      <c r="M645" s="194"/>
      <c r="N645" s="12"/>
    </row>
    <row r="646" spans="2:14" ht="32.25" customHeight="1" x14ac:dyDescent="0.2">
      <c r="L646" s="186"/>
      <c r="M646" s="194"/>
      <c r="N646" s="12"/>
    </row>
    <row r="647" spans="2:14" ht="32.25" customHeight="1" x14ac:dyDescent="0.2">
      <c r="L647" s="186"/>
      <c r="M647" s="194"/>
      <c r="N647" s="12"/>
    </row>
    <row r="648" spans="2:14" ht="32.25" customHeight="1" x14ac:dyDescent="0.2">
      <c r="L648" s="186"/>
      <c r="M648" s="194"/>
      <c r="N648" s="12"/>
    </row>
    <row r="649" spans="2:14" ht="32.25" customHeight="1" x14ac:dyDescent="0.2">
      <c r="L649" s="186"/>
      <c r="M649" s="194"/>
      <c r="N649" s="12"/>
    </row>
    <row r="650" spans="2:14" ht="32.25" customHeight="1" x14ac:dyDescent="0.2">
      <c r="L650" s="186"/>
      <c r="M650" s="194"/>
      <c r="N650" s="12"/>
    </row>
    <row r="651" spans="2:14" ht="32.25" customHeight="1" x14ac:dyDescent="0.2">
      <c r="L651" s="186"/>
      <c r="M651" s="194"/>
      <c r="N651" s="12"/>
    </row>
    <row r="652" spans="2:14" ht="32.25" customHeight="1" x14ac:dyDescent="0.2">
      <c r="L652" s="186"/>
      <c r="M652" s="194"/>
      <c r="N652" s="12"/>
    </row>
    <row r="653" spans="2:14" ht="32.25" customHeight="1" x14ac:dyDescent="0.2">
      <c r="L653" s="186"/>
      <c r="M653" s="194"/>
      <c r="N653" s="12"/>
    </row>
    <row r="654" spans="2:14" ht="32.25" customHeight="1" x14ac:dyDescent="0.2">
      <c r="L654" s="186"/>
      <c r="M654" s="194"/>
      <c r="N654" s="12"/>
    </row>
    <row r="655" spans="2:14" ht="32.25" customHeight="1" x14ac:dyDescent="0.2">
      <c r="L655" s="186"/>
      <c r="M655" s="194"/>
      <c r="N655" s="12"/>
    </row>
    <row r="656" spans="2:14" ht="32.25" customHeight="1" x14ac:dyDescent="0.2">
      <c r="L656" s="186"/>
      <c r="M656" s="194"/>
      <c r="N656" s="12"/>
    </row>
    <row r="657" spans="12:14" ht="32.25" customHeight="1" x14ac:dyDescent="0.2">
      <c r="L657" s="186"/>
      <c r="M657" s="194"/>
      <c r="N657" s="12"/>
    </row>
    <row r="658" spans="12:14" ht="32.25" customHeight="1" x14ac:dyDescent="0.2">
      <c r="L658" s="186"/>
      <c r="M658" s="194"/>
      <c r="N658" s="12"/>
    </row>
    <row r="659" spans="12:14" ht="32.25" customHeight="1" x14ac:dyDescent="0.2">
      <c r="L659" s="186"/>
      <c r="M659" s="194"/>
      <c r="N659" s="12"/>
    </row>
    <row r="660" spans="12:14" ht="32.25" customHeight="1" x14ac:dyDescent="0.2">
      <c r="L660" s="186"/>
      <c r="M660" s="194"/>
      <c r="N660" s="12"/>
    </row>
    <row r="661" spans="12:14" ht="32.25" customHeight="1" x14ac:dyDescent="0.2">
      <c r="L661" s="186"/>
      <c r="M661" s="194"/>
      <c r="N661" s="12"/>
    </row>
    <row r="662" spans="12:14" ht="32.25" customHeight="1" x14ac:dyDescent="0.2">
      <c r="L662" s="186"/>
      <c r="M662" s="194"/>
      <c r="N662" s="12"/>
    </row>
    <row r="663" spans="12:14" ht="32.25" customHeight="1" x14ac:dyDescent="0.2">
      <c r="L663" s="186"/>
      <c r="M663" s="194"/>
      <c r="N663" s="12"/>
    </row>
    <row r="664" spans="12:14" ht="32.25" customHeight="1" x14ac:dyDescent="0.2">
      <c r="L664" s="186"/>
      <c r="M664" s="194"/>
      <c r="N664" s="12"/>
    </row>
    <row r="665" spans="12:14" ht="32.25" customHeight="1" x14ac:dyDescent="0.2">
      <c r="L665" s="186"/>
      <c r="M665" s="194"/>
      <c r="N665" s="12"/>
    </row>
    <row r="666" spans="12:14" ht="32.25" customHeight="1" x14ac:dyDescent="0.2">
      <c r="L666" s="186"/>
      <c r="M666" s="194"/>
      <c r="N666" s="12"/>
    </row>
    <row r="667" spans="12:14" ht="32.25" customHeight="1" x14ac:dyDescent="0.2">
      <c r="L667" s="186"/>
      <c r="M667" s="194"/>
      <c r="N667" s="12"/>
    </row>
    <row r="668" spans="12:14" ht="32.25" customHeight="1" x14ac:dyDescent="0.2">
      <c r="L668" s="186"/>
      <c r="M668" s="194"/>
      <c r="N668" s="12"/>
    </row>
    <row r="669" spans="12:14" ht="32.25" customHeight="1" x14ac:dyDescent="0.2">
      <c r="L669" s="186"/>
      <c r="M669" s="194"/>
      <c r="N669" s="12"/>
    </row>
    <row r="670" spans="12:14" ht="32.25" customHeight="1" x14ac:dyDescent="0.2">
      <c r="L670" s="186"/>
      <c r="M670" s="194"/>
      <c r="N670" s="12"/>
    </row>
    <row r="671" spans="12:14" ht="32.25" customHeight="1" x14ac:dyDescent="0.2">
      <c r="L671" s="186"/>
      <c r="M671" s="194"/>
      <c r="N671" s="12"/>
    </row>
    <row r="672" spans="12:14" ht="32.25" customHeight="1" x14ac:dyDescent="0.2">
      <c r="L672" s="186"/>
      <c r="M672" s="194"/>
      <c r="N672" s="12"/>
    </row>
    <row r="673" spans="12:14" ht="32.25" customHeight="1" x14ac:dyDescent="0.2">
      <c r="L673" s="186"/>
      <c r="M673" s="194"/>
      <c r="N673" s="12"/>
    </row>
    <row r="674" spans="12:14" ht="32.25" customHeight="1" x14ac:dyDescent="0.2">
      <c r="L674" s="186"/>
      <c r="M674" s="194"/>
      <c r="N674" s="12"/>
    </row>
    <row r="675" spans="12:14" ht="32.25" customHeight="1" x14ac:dyDescent="0.2">
      <c r="L675" s="186"/>
      <c r="M675" s="194"/>
      <c r="N675" s="12"/>
    </row>
    <row r="676" spans="12:14" ht="32.25" customHeight="1" x14ac:dyDescent="0.2">
      <c r="L676" s="186"/>
      <c r="M676" s="194"/>
      <c r="N676" s="12"/>
    </row>
    <row r="677" spans="12:14" ht="32.25" customHeight="1" x14ac:dyDescent="0.2">
      <c r="L677" s="186"/>
      <c r="M677" s="194"/>
      <c r="N677" s="12"/>
    </row>
    <row r="678" spans="12:14" ht="32.25" customHeight="1" x14ac:dyDescent="0.2">
      <c r="L678" s="186"/>
      <c r="M678" s="194"/>
      <c r="N678" s="12"/>
    </row>
    <row r="679" spans="12:14" ht="32.25" customHeight="1" x14ac:dyDescent="0.2">
      <c r="L679" s="186"/>
      <c r="M679" s="194"/>
      <c r="N679" s="12"/>
    </row>
    <row r="680" spans="12:14" ht="32.25" customHeight="1" x14ac:dyDescent="0.2">
      <c r="L680" s="186"/>
      <c r="M680" s="194"/>
      <c r="N680" s="12"/>
    </row>
    <row r="681" spans="12:14" ht="32.25" customHeight="1" x14ac:dyDescent="0.2">
      <c r="L681" s="186"/>
      <c r="M681" s="194"/>
      <c r="N681" s="12"/>
    </row>
    <row r="682" spans="12:14" ht="32.25" customHeight="1" x14ac:dyDescent="0.2">
      <c r="L682" s="186"/>
      <c r="M682" s="194"/>
      <c r="N682" s="12"/>
    </row>
    <row r="683" spans="12:14" ht="32.25" customHeight="1" x14ac:dyDescent="0.2">
      <c r="L683" s="186"/>
      <c r="M683" s="194"/>
      <c r="N683" s="12"/>
    </row>
    <row r="684" spans="12:14" ht="32.25" customHeight="1" x14ac:dyDescent="0.2">
      <c r="L684" s="186"/>
      <c r="M684" s="194"/>
      <c r="N684" s="12"/>
    </row>
    <row r="685" spans="12:14" ht="32.25" customHeight="1" x14ac:dyDescent="0.2">
      <c r="L685" s="186"/>
      <c r="M685" s="194"/>
      <c r="N685" s="12"/>
    </row>
    <row r="686" spans="12:14" ht="32.25" customHeight="1" x14ac:dyDescent="0.2">
      <c r="L686" s="186"/>
      <c r="M686" s="194"/>
      <c r="N686" s="12"/>
    </row>
    <row r="687" spans="12:14" ht="32.25" customHeight="1" x14ac:dyDescent="0.2">
      <c r="L687" s="186"/>
      <c r="M687" s="194"/>
      <c r="N687" s="12"/>
    </row>
    <row r="688" spans="12:14" ht="32.25" customHeight="1" x14ac:dyDescent="0.2">
      <c r="L688" s="186"/>
      <c r="M688" s="194"/>
      <c r="N688" s="12"/>
    </row>
    <row r="689" spans="3:14" ht="32.25" customHeight="1" x14ac:dyDescent="0.2">
      <c r="L689" s="186"/>
      <c r="M689" s="194"/>
      <c r="N689" s="12"/>
    </row>
    <row r="690" spans="3:14" ht="32.25" customHeight="1" x14ac:dyDescent="0.2">
      <c r="L690" s="186"/>
      <c r="M690" s="194"/>
      <c r="N690" s="12"/>
    </row>
    <row r="691" spans="3:14" ht="32.25" customHeight="1" x14ac:dyDescent="0.2">
      <c r="L691" s="186"/>
      <c r="M691" s="194"/>
      <c r="N691" s="12"/>
    </row>
    <row r="692" spans="3:14" ht="32.25" customHeight="1" x14ac:dyDescent="0.2">
      <c r="L692" s="186"/>
      <c r="M692" s="194"/>
      <c r="N692" s="12"/>
    </row>
    <row r="693" spans="3:14" ht="32.25" customHeight="1" x14ac:dyDescent="0.2">
      <c r="L693" s="186"/>
      <c r="M693" s="194"/>
      <c r="N693" s="12"/>
    </row>
    <row r="694" spans="3:14" ht="32.25" customHeight="1" x14ac:dyDescent="0.2">
      <c r="L694" s="186"/>
      <c r="M694" s="194"/>
      <c r="N694" s="12"/>
    </row>
    <row r="695" spans="3:14" ht="32.25" customHeight="1" x14ac:dyDescent="0.2">
      <c r="C695" s="12"/>
      <c r="L695" s="186"/>
      <c r="M695" s="194"/>
      <c r="N695" s="12"/>
    </row>
    <row r="696" spans="3:14" ht="32.25" customHeight="1" x14ac:dyDescent="0.2">
      <c r="C696" s="12"/>
      <c r="L696" s="186"/>
      <c r="M696" s="194"/>
      <c r="N696" s="12"/>
    </row>
    <row r="697" spans="3:14" ht="32.25" customHeight="1" x14ac:dyDescent="0.2">
      <c r="L697" s="186"/>
      <c r="M697" s="194"/>
      <c r="N697" s="12"/>
    </row>
    <row r="698" spans="3:14" ht="32.25" customHeight="1" x14ac:dyDescent="0.2">
      <c r="L698" s="186"/>
      <c r="M698" s="194"/>
      <c r="N698" s="12"/>
    </row>
    <row r="699" spans="3:14" ht="32.25" customHeight="1" x14ac:dyDescent="0.2">
      <c r="L699" s="186"/>
      <c r="M699" s="194"/>
      <c r="N699" s="12"/>
    </row>
    <row r="700" spans="3:14" ht="32.25" customHeight="1" x14ac:dyDescent="0.2">
      <c r="L700" s="186"/>
      <c r="M700" s="194"/>
      <c r="N700" s="12"/>
    </row>
    <row r="701" spans="3:14" ht="32.25" customHeight="1" x14ac:dyDescent="0.2">
      <c r="L701" s="186"/>
      <c r="M701" s="194"/>
      <c r="N701" s="12"/>
    </row>
    <row r="702" spans="3:14" ht="32.25" customHeight="1" x14ac:dyDescent="0.2">
      <c r="L702" s="186"/>
      <c r="M702" s="194"/>
      <c r="N702" s="12"/>
    </row>
    <row r="703" spans="3:14" ht="32.25" customHeight="1" x14ac:dyDescent="0.2">
      <c r="L703" s="186"/>
      <c r="M703" s="194"/>
      <c r="N703" s="12"/>
    </row>
    <row r="704" spans="3:14" ht="32.25" customHeight="1" x14ac:dyDescent="0.2">
      <c r="L704" s="186"/>
      <c r="M704" s="194"/>
      <c r="N704" s="12"/>
    </row>
    <row r="705" spans="12:14" ht="32.25" customHeight="1" x14ac:dyDescent="0.2">
      <c r="L705" s="186"/>
      <c r="M705" s="194"/>
      <c r="N705" s="12"/>
    </row>
    <row r="706" spans="12:14" ht="32.25" customHeight="1" x14ac:dyDescent="0.2">
      <c r="L706" s="186"/>
      <c r="M706" s="194"/>
      <c r="N706" s="12"/>
    </row>
    <row r="707" spans="12:14" ht="32.25" customHeight="1" x14ac:dyDescent="0.2">
      <c r="L707" s="186"/>
      <c r="M707" s="194"/>
      <c r="N707" s="12"/>
    </row>
    <row r="708" spans="12:14" ht="32.25" customHeight="1" x14ac:dyDescent="0.2">
      <c r="L708" s="186"/>
      <c r="M708" s="194"/>
      <c r="N708" s="12"/>
    </row>
    <row r="709" spans="12:14" ht="32.25" customHeight="1" x14ac:dyDescent="0.2">
      <c r="L709" s="186"/>
      <c r="M709" s="194"/>
      <c r="N709" s="12"/>
    </row>
    <row r="710" spans="12:14" ht="32.25" customHeight="1" x14ac:dyDescent="0.2">
      <c r="L710" s="186"/>
      <c r="M710" s="194"/>
      <c r="N710" s="12"/>
    </row>
    <row r="711" spans="12:14" ht="32.25" customHeight="1" x14ac:dyDescent="0.2">
      <c r="L711" s="186"/>
      <c r="M711" s="194"/>
      <c r="N711" s="12"/>
    </row>
    <row r="712" spans="12:14" ht="32.25" customHeight="1" x14ac:dyDescent="0.2">
      <c r="L712" s="186"/>
      <c r="M712" s="194"/>
      <c r="N712" s="12"/>
    </row>
    <row r="713" spans="12:14" ht="32.25" customHeight="1" x14ac:dyDescent="0.2">
      <c r="L713" s="186"/>
      <c r="M713" s="194"/>
      <c r="N713" s="12"/>
    </row>
    <row r="714" spans="12:14" ht="32.25" customHeight="1" x14ac:dyDescent="0.2">
      <c r="L714" s="186"/>
      <c r="M714" s="194"/>
      <c r="N714" s="12"/>
    </row>
    <row r="715" spans="12:14" ht="32.25" customHeight="1" x14ac:dyDescent="0.2">
      <c r="L715" s="186"/>
      <c r="M715" s="194"/>
      <c r="N715" s="12"/>
    </row>
    <row r="716" spans="12:14" ht="32.25" customHeight="1" x14ac:dyDescent="0.2">
      <c r="L716" s="186"/>
      <c r="M716" s="194"/>
      <c r="N716" s="12"/>
    </row>
    <row r="717" spans="12:14" ht="32.25" customHeight="1" x14ac:dyDescent="0.2">
      <c r="L717" s="186"/>
      <c r="M717" s="194"/>
      <c r="N717" s="12"/>
    </row>
    <row r="718" spans="12:14" ht="32.25" customHeight="1" x14ac:dyDescent="0.2">
      <c r="L718" s="186"/>
      <c r="M718" s="194"/>
      <c r="N718" s="12"/>
    </row>
    <row r="719" spans="12:14" ht="32.25" customHeight="1" x14ac:dyDescent="0.2">
      <c r="L719" s="186"/>
      <c r="M719" s="194"/>
      <c r="N719" s="12"/>
    </row>
    <row r="720" spans="12:14" ht="32.25" customHeight="1" x14ac:dyDescent="0.2">
      <c r="L720" s="186"/>
      <c r="M720" s="194"/>
      <c r="N720" s="12"/>
    </row>
    <row r="721" spans="12:14" ht="32.25" customHeight="1" x14ac:dyDescent="0.2">
      <c r="L721" s="186"/>
      <c r="M721" s="194"/>
      <c r="N721" s="12"/>
    </row>
    <row r="722" spans="12:14" ht="32.25" customHeight="1" x14ac:dyDescent="0.2">
      <c r="L722" s="186"/>
      <c r="M722" s="194"/>
      <c r="N722" s="12"/>
    </row>
    <row r="723" spans="12:14" ht="32.25" customHeight="1" x14ac:dyDescent="0.2">
      <c r="L723" s="186"/>
      <c r="M723" s="194"/>
      <c r="N723" s="12"/>
    </row>
    <row r="724" spans="12:14" ht="32.25" customHeight="1" x14ac:dyDescent="0.2">
      <c r="L724" s="186"/>
      <c r="M724" s="194"/>
      <c r="N724" s="12"/>
    </row>
    <row r="725" spans="12:14" ht="32.25" customHeight="1" x14ac:dyDescent="0.2">
      <c r="L725" s="186"/>
      <c r="M725" s="194"/>
      <c r="N725" s="12"/>
    </row>
    <row r="726" spans="12:14" ht="32.25" customHeight="1" x14ac:dyDescent="0.2">
      <c r="L726" s="186"/>
      <c r="M726" s="194"/>
      <c r="N726" s="12"/>
    </row>
    <row r="727" spans="12:14" ht="32.25" customHeight="1" x14ac:dyDescent="0.2">
      <c r="L727" s="186"/>
      <c r="M727" s="194"/>
      <c r="N727" s="12"/>
    </row>
    <row r="728" spans="12:14" ht="32.25" customHeight="1" x14ac:dyDescent="0.2">
      <c r="L728" s="186"/>
      <c r="M728" s="194"/>
      <c r="N728" s="12"/>
    </row>
    <row r="729" spans="12:14" ht="32.25" customHeight="1" x14ac:dyDescent="0.2">
      <c r="L729" s="186"/>
      <c r="M729" s="194"/>
      <c r="N729" s="12"/>
    </row>
    <row r="730" spans="12:14" ht="32.25" customHeight="1" x14ac:dyDescent="0.2">
      <c r="L730" s="186"/>
      <c r="M730" s="194"/>
      <c r="N730" s="12"/>
    </row>
    <row r="731" spans="12:14" ht="32.25" customHeight="1" x14ac:dyDescent="0.2">
      <c r="L731" s="186"/>
      <c r="M731" s="194"/>
      <c r="N731" s="12"/>
    </row>
    <row r="732" spans="12:14" ht="32.25" customHeight="1" x14ac:dyDescent="0.2">
      <c r="L732" s="186"/>
      <c r="M732" s="194"/>
      <c r="N732" s="12"/>
    </row>
    <row r="733" spans="12:14" ht="32.25" customHeight="1" x14ac:dyDescent="0.2">
      <c r="L733" s="186"/>
      <c r="M733" s="194"/>
      <c r="N733" s="12"/>
    </row>
    <row r="734" spans="12:14" ht="32.25" customHeight="1" x14ac:dyDescent="0.2">
      <c r="L734" s="186"/>
      <c r="M734" s="194"/>
      <c r="N734" s="12"/>
    </row>
    <row r="735" spans="12:14" ht="32.25" customHeight="1" x14ac:dyDescent="0.2">
      <c r="L735" s="186"/>
      <c r="M735" s="194"/>
      <c r="N735" s="12"/>
    </row>
    <row r="736" spans="12:14" ht="32.25" customHeight="1" x14ac:dyDescent="0.2">
      <c r="L736" s="186"/>
      <c r="M736" s="194"/>
      <c r="N736" s="12"/>
    </row>
    <row r="737" spans="12:14" ht="32.25" customHeight="1" x14ac:dyDescent="0.2">
      <c r="L737" s="186"/>
      <c r="M737" s="194"/>
      <c r="N737" s="12"/>
    </row>
    <row r="738" spans="12:14" ht="32.25" customHeight="1" x14ac:dyDescent="0.2">
      <c r="L738" s="186"/>
      <c r="M738" s="194"/>
      <c r="N738" s="12"/>
    </row>
    <row r="739" spans="12:14" ht="32.25" customHeight="1" x14ac:dyDescent="0.2">
      <c r="L739" s="186"/>
      <c r="M739" s="194"/>
      <c r="N739" s="12"/>
    </row>
    <row r="740" spans="12:14" ht="32.25" customHeight="1" x14ac:dyDescent="0.2">
      <c r="L740" s="186"/>
      <c r="M740" s="194"/>
      <c r="N740" s="12"/>
    </row>
    <row r="741" spans="12:14" ht="32.25" customHeight="1" x14ac:dyDescent="0.2">
      <c r="L741" s="186"/>
      <c r="M741" s="194"/>
      <c r="N741" s="12"/>
    </row>
    <row r="742" spans="12:14" ht="32.25" customHeight="1" x14ac:dyDescent="0.2">
      <c r="L742" s="186"/>
      <c r="M742" s="194"/>
      <c r="N742" s="12"/>
    </row>
    <row r="743" spans="12:14" ht="32.25" customHeight="1" x14ac:dyDescent="0.2">
      <c r="L743" s="186"/>
      <c r="M743" s="194"/>
      <c r="N743" s="12"/>
    </row>
    <row r="744" spans="12:14" ht="32.25" customHeight="1" x14ac:dyDescent="0.2">
      <c r="L744" s="186"/>
      <c r="M744" s="194"/>
      <c r="N744" s="12"/>
    </row>
    <row r="745" spans="12:14" ht="32.25" customHeight="1" x14ac:dyDescent="0.2">
      <c r="L745" s="186"/>
      <c r="M745" s="194"/>
      <c r="N745" s="12"/>
    </row>
    <row r="746" spans="12:14" ht="32.25" customHeight="1" x14ac:dyDescent="0.2">
      <c r="L746" s="186"/>
      <c r="M746" s="194"/>
      <c r="N746" s="12"/>
    </row>
    <row r="747" spans="12:14" ht="32.25" customHeight="1" x14ac:dyDescent="0.2">
      <c r="L747" s="186"/>
      <c r="M747" s="194"/>
      <c r="N747" s="12"/>
    </row>
    <row r="748" spans="12:14" ht="32.25" customHeight="1" x14ac:dyDescent="0.2">
      <c r="L748" s="186"/>
      <c r="M748" s="194"/>
      <c r="N748" s="12"/>
    </row>
    <row r="749" spans="12:14" ht="32.25" customHeight="1" x14ac:dyDescent="0.2">
      <c r="L749" s="186"/>
      <c r="M749" s="194"/>
      <c r="N749" s="12"/>
    </row>
    <row r="750" spans="12:14" ht="32.25" customHeight="1" x14ac:dyDescent="0.2">
      <c r="L750" s="186"/>
      <c r="M750" s="194"/>
      <c r="N750" s="12"/>
    </row>
    <row r="751" spans="12:14" ht="32.25" customHeight="1" x14ac:dyDescent="0.2">
      <c r="L751" s="186"/>
      <c r="M751" s="194"/>
      <c r="N751" s="12"/>
    </row>
    <row r="752" spans="12:14" ht="32.25" customHeight="1" x14ac:dyDescent="0.2">
      <c r="L752" s="186"/>
      <c r="M752" s="194"/>
      <c r="N752" s="12"/>
    </row>
    <row r="753" spans="2:14" ht="32.25" customHeight="1" x14ac:dyDescent="0.2">
      <c r="L753" s="186"/>
      <c r="M753" s="194"/>
      <c r="N753" s="12"/>
    </row>
    <row r="754" spans="2:14" ht="32.25" customHeight="1" x14ac:dyDescent="0.2">
      <c r="L754" s="186"/>
      <c r="M754" s="194"/>
      <c r="N754" s="12"/>
    </row>
    <row r="755" spans="2:14" ht="32.25" customHeight="1" x14ac:dyDescent="0.2">
      <c r="L755" s="186"/>
      <c r="M755" s="194"/>
      <c r="N755" s="12"/>
    </row>
    <row r="756" spans="2:14" ht="32.25" customHeight="1" x14ac:dyDescent="0.2">
      <c r="L756" s="186"/>
      <c r="M756" s="194"/>
      <c r="N756" s="12"/>
    </row>
    <row r="757" spans="2:14" ht="32.25" customHeight="1" x14ac:dyDescent="0.2">
      <c r="L757" s="186"/>
      <c r="M757" s="194"/>
      <c r="N757" s="12"/>
    </row>
    <row r="758" spans="2:14" ht="32.25" customHeight="1" x14ac:dyDescent="0.2">
      <c r="L758" s="186"/>
      <c r="M758" s="194"/>
      <c r="N758" s="12"/>
    </row>
    <row r="759" spans="2:14" ht="32.25" customHeight="1" x14ac:dyDescent="0.2">
      <c r="L759" s="186"/>
      <c r="M759" s="194"/>
      <c r="N759" s="12"/>
    </row>
    <row r="760" spans="2:14" ht="32.25" customHeight="1" x14ac:dyDescent="0.2">
      <c r="L760" s="186"/>
      <c r="M760" s="194"/>
      <c r="N760" s="12"/>
    </row>
    <row r="761" spans="2:14" ht="32.25" customHeight="1" x14ac:dyDescent="0.2">
      <c r="L761" s="186"/>
      <c r="M761" s="194"/>
      <c r="N761" s="12"/>
    </row>
    <row r="762" spans="2:14" ht="32.25" customHeight="1" x14ac:dyDescent="0.2">
      <c r="L762" s="186"/>
      <c r="M762" s="194"/>
      <c r="N762" s="12"/>
    </row>
    <row r="763" spans="2:14" ht="32.25" customHeight="1" x14ac:dyDescent="0.2">
      <c r="L763" s="186"/>
      <c r="M763" s="194"/>
      <c r="N763" s="12"/>
    </row>
    <row r="764" spans="2:14" ht="32.25" customHeight="1" x14ac:dyDescent="0.2">
      <c r="L764" s="186"/>
      <c r="M764" s="194"/>
      <c r="N764" s="12"/>
    </row>
    <row r="765" spans="2:14" ht="32.25" customHeight="1" x14ac:dyDescent="0.2">
      <c r="L765" s="186"/>
      <c r="M765" s="194"/>
      <c r="N765" s="12"/>
    </row>
    <row r="766" spans="2:14" ht="32.25" customHeight="1" x14ac:dyDescent="0.2">
      <c r="L766" s="186"/>
      <c r="M766" s="194"/>
      <c r="N766" s="12"/>
    </row>
    <row r="767" spans="2:14" ht="32.25" customHeight="1" x14ac:dyDescent="0.2">
      <c r="L767" s="186"/>
      <c r="M767" s="194"/>
      <c r="N767" s="12"/>
    </row>
    <row r="768" spans="2:14" ht="32.25" customHeight="1" x14ac:dyDescent="0.2">
      <c r="L768" s="186"/>
      <c r="M768" s="194"/>
      <c r="N768" s="12"/>
    </row>
    <row r="769" spans="12:14" ht="32.25" customHeight="1" x14ac:dyDescent="0.2">
      <c r="L769" s="186"/>
      <c r="M769" s="194"/>
      <c r="N769" s="12"/>
    </row>
    <row r="770" spans="12:14" ht="32.25" customHeight="1" x14ac:dyDescent="0.2">
      <c r="L770" s="186"/>
      <c r="M770" s="194"/>
      <c r="N770" s="12"/>
    </row>
    <row r="771" spans="12:14" ht="32.25" customHeight="1" x14ac:dyDescent="0.2">
      <c r="L771" s="186"/>
      <c r="M771" s="194"/>
      <c r="N771" s="12"/>
    </row>
    <row r="772" spans="12:14" ht="32.25" customHeight="1" x14ac:dyDescent="0.2">
      <c r="L772" s="186"/>
      <c r="M772" s="194"/>
      <c r="N772" s="12"/>
    </row>
    <row r="773" spans="12:14" ht="32.25" customHeight="1" x14ac:dyDescent="0.2">
      <c r="L773" s="186"/>
      <c r="M773" s="194"/>
      <c r="N773" s="12"/>
    </row>
    <row r="774" spans="12:14" ht="32.25" customHeight="1" x14ac:dyDescent="0.2">
      <c r="L774" s="186"/>
      <c r="M774" s="194"/>
      <c r="N774" s="12"/>
    </row>
    <row r="775" spans="12:14" ht="32.25" customHeight="1" x14ac:dyDescent="0.2">
      <c r="L775" s="186"/>
      <c r="M775" s="194"/>
      <c r="N775" s="12"/>
    </row>
    <row r="776" spans="12:14" ht="32.25" customHeight="1" x14ac:dyDescent="0.2">
      <c r="L776" s="186"/>
      <c r="M776" s="194"/>
      <c r="N776" s="12"/>
    </row>
    <row r="777" spans="12:14" ht="32.25" customHeight="1" x14ac:dyDescent="0.2">
      <c r="L777" s="186"/>
      <c r="M777" s="194"/>
      <c r="N777" s="12"/>
    </row>
    <row r="778" spans="12:14" ht="32.25" customHeight="1" x14ac:dyDescent="0.2">
      <c r="L778" s="186"/>
      <c r="M778" s="194"/>
      <c r="N778" s="12"/>
    </row>
    <row r="779" spans="12:14" ht="32.25" customHeight="1" x14ac:dyDescent="0.2">
      <c r="L779" s="186"/>
      <c r="M779" s="194"/>
      <c r="N779" s="12"/>
    </row>
    <row r="780" spans="12:14" ht="32.25" customHeight="1" x14ac:dyDescent="0.2">
      <c r="L780" s="186"/>
      <c r="M780" s="194"/>
      <c r="N780" s="12"/>
    </row>
    <row r="781" spans="12:14" ht="32.25" customHeight="1" x14ac:dyDescent="0.2">
      <c r="L781" s="186"/>
      <c r="M781" s="194"/>
      <c r="N781" s="12"/>
    </row>
    <row r="782" spans="12:14" ht="32.25" customHeight="1" x14ac:dyDescent="0.2">
      <c r="L782" s="186"/>
      <c r="M782" s="194"/>
      <c r="N782" s="12"/>
    </row>
    <row r="783" spans="12:14" ht="32.25" customHeight="1" x14ac:dyDescent="0.2">
      <c r="L783" s="186"/>
      <c r="M783" s="194"/>
      <c r="N783" s="12"/>
    </row>
    <row r="784" spans="12:14" ht="32.25" customHeight="1" x14ac:dyDescent="0.2">
      <c r="L784" s="186"/>
      <c r="M784" s="194"/>
      <c r="N784" s="12"/>
    </row>
    <row r="785" spans="12:14" ht="32.25" customHeight="1" x14ac:dyDescent="0.2">
      <c r="L785" s="186"/>
      <c r="M785" s="194"/>
      <c r="N785" s="12"/>
    </row>
    <row r="786" spans="12:14" ht="32.25" customHeight="1" x14ac:dyDescent="0.2">
      <c r="L786" s="186"/>
      <c r="M786" s="194"/>
      <c r="N786" s="12"/>
    </row>
    <row r="787" spans="12:14" ht="32.25" customHeight="1" x14ac:dyDescent="0.2">
      <c r="L787" s="186"/>
      <c r="M787" s="194"/>
      <c r="N787" s="12"/>
    </row>
    <row r="788" spans="12:14" ht="32.25" customHeight="1" x14ac:dyDescent="0.2">
      <c r="L788" s="186"/>
      <c r="M788" s="194"/>
      <c r="N788" s="12"/>
    </row>
    <row r="789" spans="12:14" ht="32.25" customHeight="1" x14ac:dyDescent="0.2">
      <c r="L789" s="186"/>
      <c r="M789" s="194"/>
      <c r="N789" s="12"/>
    </row>
    <row r="790" spans="12:14" ht="32.25" customHeight="1" x14ac:dyDescent="0.2">
      <c r="L790" s="186"/>
      <c r="M790" s="194"/>
      <c r="N790" s="12"/>
    </row>
    <row r="791" spans="12:14" ht="32.25" customHeight="1" x14ac:dyDescent="0.2">
      <c r="L791" s="186"/>
      <c r="M791" s="194"/>
      <c r="N791" s="12"/>
    </row>
    <row r="792" spans="12:14" ht="32.25" customHeight="1" x14ac:dyDescent="0.2">
      <c r="L792" s="186"/>
      <c r="M792" s="194"/>
      <c r="N792" s="12"/>
    </row>
    <row r="793" spans="12:14" ht="32.25" customHeight="1" x14ac:dyDescent="0.2">
      <c r="L793" s="186"/>
      <c r="M793" s="194"/>
      <c r="N793" s="12"/>
    </row>
    <row r="794" spans="12:14" ht="32.25" customHeight="1" x14ac:dyDescent="0.2">
      <c r="L794" s="186"/>
      <c r="M794" s="194"/>
      <c r="N794" s="12"/>
    </row>
    <row r="795" spans="12:14" ht="32.25" customHeight="1" x14ac:dyDescent="0.2">
      <c r="L795" s="186"/>
      <c r="M795" s="194"/>
      <c r="N795" s="12"/>
    </row>
    <row r="796" spans="12:14" ht="32.25" customHeight="1" x14ac:dyDescent="0.2">
      <c r="L796" s="186"/>
      <c r="M796" s="194"/>
      <c r="N796" s="12"/>
    </row>
    <row r="797" spans="12:14" ht="32.25" customHeight="1" x14ac:dyDescent="0.2">
      <c r="L797" s="186"/>
      <c r="M797" s="194"/>
      <c r="N797" s="12"/>
    </row>
    <row r="798" spans="12:14" ht="32.25" customHeight="1" x14ac:dyDescent="0.2">
      <c r="L798" s="186"/>
      <c r="M798" s="194"/>
      <c r="N798" s="12"/>
    </row>
    <row r="799" spans="12:14" ht="32.25" customHeight="1" x14ac:dyDescent="0.2">
      <c r="L799" s="186"/>
      <c r="M799" s="194"/>
      <c r="N799" s="12"/>
    </row>
    <row r="800" spans="12:14" ht="32.25" customHeight="1" x14ac:dyDescent="0.2">
      <c r="L800" s="186"/>
      <c r="M800" s="194"/>
      <c r="N800" s="12"/>
    </row>
    <row r="801" spans="12:14" ht="32.25" customHeight="1" x14ac:dyDescent="0.2">
      <c r="L801" s="186"/>
      <c r="M801" s="194"/>
      <c r="N801" s="12"/>
    </row>
    <row r="802" spans="12:14" ht="32.25" customHeight="1" x14ac:dyDescent="0.2">
      <c r="L802" s="186"/>
      <c r="M802" s="194"/>
      <c r="N802" s="12"/>
    </row>
    <row r="803" spans="12:14" ht="32.25" customHeight="1" x14ac:dyDescent="0.2">
      <c r="L803" s="186"/>
      <c r="M803" s="194"/>
      <c r="N803" s="12"/>
    </row>
    <row r="804" spans="12:14" ht="32.25" customHeight="1" x14ac:dyDescent="0.2">
      <c r="L804" s="186"/>
      <c r="M804" s="194"/>
      <c r="N804" s="12"/>
    </row>
    <row r="805" spans="12:14" ht="32.25" customHeight="1" x14ac:dyDescent="0.2">
      <c r="L805" s="186"/>
      <c r="M805" s="194"/>
      <c r="N805" s="12"/>
    </row>
    <row r="806" spans="12:14" ht="32.25" customHeight="1" x14ac:dyDescent="0.2">
      <c r="L806" s="186"/>
      <c r="M806" s="194"/>
      <c r="N806" s="12"/>
    </row>
    <row r="807" spans="12:14" ht="32.25" customHeight="1" x14ac:dyDescent="0.2">
      <c r="L807" s="186"/>
      <c r="M807" s="194"/>
      <c r="N807" s="12"/>
    </row>
    <row r="808" spans="12:14" ht="32.25" customHeight="1" x14ac:dyDescent="0.2">
      <c r="L808" s="186"/>
      <c r="M808" s="194"/>
      <c r="N808" s="12"/>
    </row>
    <row r="809" spans="12:14" ht="32.25" customHeight="1" x14ac:dyDescent="0.2">
      <c r="L809" s="186"/>
      <c r="M809" s="194"/>
      <c r="N809" s="12"/>
    </row>
    <row r="810" spans="12:14" ht="32.25" customHeight="1" x14ac:dyDescent="0.2">
      <c r="L810" s="186"/>
      <c r="M810" s="194"/>
      <c r="N810" s="12"/>
    </row>
    <row r="811" spans="12:14" ht="32.25" customHeight="1" x14ac:dyDescent="0.2">
      <c r="L811" s="186"/>
      <c r="M811" s="194"/>
      <c r="N811" s="12"/>
    </row>
    <row r="812" spans="12:14" ht="32.25" customHeight="1" x14ac:dyDescent="0.2">
      <c r="L812" s="186"/>
      <c r="M812" s="194"/>
      <c r="N812" s="12"/>
    </row>
    <row r="813" spans="12:14" ht="32.25" customHeight="1" x14ac:dyDescent="0.2">
      <c r="L813" s="186"/>
      <c r="M813" s="194"/>
      <c r="N813" s="12"/>
    </row>
    <row r="814" spans="12:14" ht="32.25" customHeight="1" x14ac:dyDescent="0.2">
      <c r="L814" s="186"/>
      <c r="M814" s="194"/>
      <c r="N814" s="12"/>
    </row>
    <row r="815" spans="12:14" ht="32.25" customHeight="1" x14ac:dyDescent="0.2">
      <c r="L815" s="186"/>
      <c r="M815" s="194"/>
      <c r="N815" s="12"/>
    </row>
    <row r="816" spans="12:14" ht="32.25" customHeight="1" x14ac:dyDescent="0.2">
      <c r="L816" s="186"/>
      <c r="M816" s="194"/>
      <c r="N816" s="12"/>
    </row>
    <row r="817" spans="12:14" ht="32.25" customHeight="1" x14ac:dyDescent="0.2">
      <c r="L817" s="186"/>
      <c r="M817" s="194"/>
      <c r="N817" s="12"/>
    </row>
    <row r="818" spans="12:14" ht="32.25" customHeight="1" x14ac:dyDescent="0.2">
      <c r="L818" s="186"/>
      <c r="M818" s="194"/>
      <c r="N818" s="12"/>
    </row>
    <row r="819" spans="12:14" ht="32.25" customHeight="1" x14ac:dyDescent="0.2">
      <c r="L819" s="186"/>
      <c r="M819" s="194"/>
      <c r="N819" s="12"/>
    </row>
    <row r="820" spans="12:14" ht="32.25" customHeight="1" x14ac:dyDescent="0.2">
      <c r="L820" s="186"/>
      <c r="M820" s="194"/>
      <c r="N820" s="12"/>
    </row>
    <row r="821" spans="12:14" ht="32.25" customHeight="1" x14ac:dyDescent="0.2">
      <c r="L821" s="186"/>
      <c r="M821" s="194"/>
      <c r="N821" s="12"/>
    </row>
    <row r="822" spans="12:14" ht="32.25" customHeight="1" x14ac:dyDescent="0.2">
      <c r="L822" s="186"/>
      <c r="M822" s="194"/>
      <c r="N822" s="12"/>
    </row>
    <row r="823" spans="12:14" ht="32.25" customHeight="1" x14ac:dyDescent="0.2">
      <c r="L823" s="186"/>
      <c r="M823" s="194"/>
      <c r="N823" s="12"/>
    </row>
    <row r="824" spans="12:14" ht="32.25" customHeight="1" x14ac:dyDescent="0.2">
      <c r="L824" s="186"/>
      <c r="M824" s="194"/>
      <c r="N824" s="12"/>
    </row>
    <row r="825" spans="12:14" ht="32.25" customHeight="1" x14ac:dyDescent="0.2">
      <c r="L825" s="186"/>
      <c r="M825" s="194"/>
      <c r="N825" s="12"/>
    </row>
    <row r="826" spans="12:14" ht="32.25" customHeight="1" x14ac:dyDescent="0.2">
      <c r="L826" s="186"/>
      <c r="M826" s="194"/>
      <c r="N826" s="12"/>
    </row>
    <row r="827" spans="12:14" ht="32.25" customHeight="1" x14ac:dyDescent="0.2">
      <c r="L827" s="186"/>
      <c r="M827" s="194"/>
      <c r="N827" s="12"/>
    </row>
    <row r="828" spans="12:14" ht="32.25" customHeight="1" x14ac:dyDescent="0.2">
      <c r="L828" s="186"/>
      <c r="M828" s="194"/>
      <c r="N828" s="12"/>
    </row>
    <row r="829" spans="12:14" ht="32.25" customHeight="1" x14ac:dyDescent="0.2">
      <c r="L829" s="186"/>
      <c r="M829" s="194"/>
      <c r="N829" s="12"/>
    </row>
    <row r="830" spans="12:14" ht="32.25" customHeight="1" x14ac:dyDescent="0.2">
      <c r="L830" s="186"/>
      <c r="M830" s="194"/>
      <c r="N830" s="12"/>
    </row>
    <row r="831" spans="12:14" ht="32.25" customHeight="1" x14ac:dyDescent="0.2">
      <c r="L831" s="186"/>
      <c r="M831" s="194"/>
      <c r="N831" s="12"/>
    </row>
    <row r="832" spans="12:14" ht="32.25" customHeight="1" x14ac:dyDescent="0.2">
      <c r="L832" s="186"/>
      <c r="M832" s="194"/>
      <c r="N832" s="12"/>
    </row>
    <row r="833" spans="12:14" ht="32.25" customHeight="1" x14ac:dyDescent="0.2">
      <c r="L833" s="186"/>
      <c r="M833" s="194"/>
      <c r="N833" s="12"/>
    </row>
    <row r="834" spans="12:14" ht="32.25" customHeight="1" x14ac:dyDescent="0.2">
      <c r="L834" s="186"/>
      <c r="M834" s="194"/>
      <c r="N834" s="12"/>
    </row>
    <row r="835" spans="12:14" ht="32.25" customHeight="1" x14ac:dyDescent="0.2">
      <c r="L835" s="186"/>
      <c r="M835" s="194"/>
      <c r="N835" s="12"/>
    </row>
    <row r="836" spans="12:14" ht="32.25" customHeight="1" x14ac:dyDescent="0.2">
      <c r="L836" s="186"/>
      <c r="M836" s="194"/>
      <c r="N836" s="12"/>
    </row>
    <row r="837" spans="12:14" ht="32.25" customHeight="1" x14ac:dyDescent="0.2">
      <c r="L837" s="186"/>
      <c r="M837" s="194"/>
      <c r="N837" s="12"/>
    </row>
    <row r="838" spans="12:14" ht="32.25" customHeight="1" x14ac:dyDescent="0.2">
      <c r="L838" s="186"/>
      <c r="M838" s="194"/>
      <c r="N838" s="12"/>
    </row>
    <row r="839" spans="12:14" ht="32.25" customHeight="1" x14ac:dyDescent="0.2">
      <c r="L839" s="186"/>
      <c r="M839" s="194"/>
      <c r="N839" s="12"/>
    </row>
    <row r="840" spans="12:14" ht="32.25" customHeight="1" x14ac:dyDescent="0.2">
      <c r="L840" s="186"/>
      <c r="M840" s="194"/>
      <c r="N840" s="12"/>
    </row>
    <row r="841" spans="12:14" ht="32.25" customHeight="1" x14ac:dyDescent="0.2">
      <c r="L841" s="186"/>
      <c r="M841" s="194"/>
      <c r="N841" s="12"/>
    </row>
    <row r="842" spans="12:14" ht="32.25" customHeight="1" x14ac:dyDescent="0.2">
      <c r="L842" s="186"/>
      <c r="M842" s="194"/>
      <c r="N842" s="12"/>
    </row>
    <row r="843" spans="12:14" ht="32.25" customHeight="1" x14ac:dyDescent="0.2">
      <c r="L843" s="186"/>
      <c r="M843" s="194"/>
      <c r="N843" s="12"/>
    </row>
    <row r="844" spans="12:14" ht="32.25" customHeight="1" x14ac:dyDescent="0.2">
      <c r="L844" s="186"/>
      <c r="M844" s="194"/>
      <c r="N844" s="12"/>
    </row>
    <row r="845" spans="12:14" ht="32.25" customHeight="1" x14ac:dyDescent="0.2">
      <c r="L845" s="186"/>
      <c r="M845" s="194"/>
      <c r="N845" s="12"/>
    </row>
    <row r="846" spans="12:14" ht="32.25" customHeight="1" x14ac:dyDescent="0.2">
      <c r="L846" s="186"/>
      <c r="M846" s="194"/>
      <c r="N846" s="12"/>
    </row>
    <row r="847" spans="12:14" ht="32.25" customHeight="1" x14ac:dyDescent="0.2">
      <c r="L847" s="186"/>
      <c r="M847" s="194"/>
      <c r="N847" s="12"/>
    </row>
    <row r="848" spans="12:14" ht="32.25" customHeight="1" x14ac:dyDescent="0.2">
      <c r="L848" s="186"/>
      <c r="M848" s="194"/>
      <c r="N848" s="12"/>
    </row>
    <row r="849" spans="12:14" ht="32.25" customHeight="1" x14ac:dyDescent="0.2">
      <c r="L849" s="186"/>
      <c r="M849" s="194"/>
      <c r="N849" s="12"/>
    </row>
    <row r="850" spans="12:14" ht="32.25" customHeight="1" x14ac:dyDescent="0.2">
      <c r="L850" s="186"/>
      <c r="M850" s="194"/>
      <c r="N850" s="12"/>
    </row>
    <row r="851" spans="12:14" ht="32.25" customHeight="1" x14ac:dyDescent="0.2">
      <c r="L851" s="186"/>
      <c r="M851" s="194"/>
      <c r="N851" s="12"/>
    </row>
    <row r="852" spans="12:14" ht="32.25" customHeight="1" x14ac:dyDescent="0.2">
      <c r="L852" s="186"/>
      <c r="M852" s="194"/>
      <c r="N852" s="12"/>
    </row>
    <row r="853" spans="12:14" ht="32.25" customHeight="1" x14ac:dyDescent="0.2">
      <c r="L853" s="186"/>
      <c r="M853" s="194"/>
      <c r="N853" s="12"/>
    </row>
    <row r="854" spans="12:14" ht="32.25" customHeight="1" x14ac:dyDescent="0.2">
      <c r="L854" s="186"/>
      <c r="M854" s="194"/>
      <c r="N854" s="12"/>
    </row>
    <row r="855" spans="12:14" ht="32.25" customHeight="1" x14ac:dyDescent="0.2">
      <c r="L855" s="186"/>
      <c r="M855" s="194"/>
      <c r="N855" s="12"/>
    </row>
    <row r="856" spans="12:14" ht="32.25" customHeight="1" x14ac:dyDescent="0.2">
      <c r="L856" s="186"/>
      <c r="M856" s="194"/>
      <c r="N856" s="12"/>
    </row>
    <row r="857" spans="12:14" ht="32.25" customHeight="1" x14ac:dyDescent="0.2">
      <c r="L857" s="186"/>
      <c r="M857" s="194"/>
      <c r="N857" s="12"/>
    </row>
    <row r="858" spans="12:14" ht="32.25" customHeight="1" x14ac:dyDescent="0.2">
      <c r="L858" s="186"/>
      <c r="M858" s="194"/>
      <c r="N858" s="12"/>
    </row>
    <row r="859" spans="12:14" ht="32.25" customHeight="1" x14ac:dyDescent="0.2">
      <c r="L859" s="186"/>
      <c r="M859" s="194"/>
      <c r="N859" s="12"/>
    </row>
    <row r="860" spans="12:14" ht="32.25" customHeight="1" x14ac:dyDescent="0.2">
      <c r="L860" s="186"/>
      <c r="M860" s="194"/>
      <c r="N860" s="12"/>
    </row>
    <row r="861" spans="12:14" ht="32.25" customHeight="1" x14ac:dyDescent="0.2">
      <c r="L861" s="186"/>
      <c r="M861" s="194"/>
      <c r="N861" s="12"/>
    </row>
    <row r="862" spans="12:14" ht="32.25" customHeight="1" x14ac:dyDescent="0.2">
      <c r="L862" s="186"/>
      <c r="M862" s="194"/>
      <c r="N862" s="12"/>
    </row>
    <row r="863" spans="12:14" ht="32.25" customHeight="1" x14ac:dyDescent="0.2">
      <c r="L863" s="186"/>
      <c r="M863" s="194"/>
      <c r="N863" s="12"/>
    </row>
    <row r="864" spans="12:14" ht="32.25" customHeight="1" x14ac:dyDescent="0.2">
      <c r="L864" s="186"/>
      <c r="M864" s="194"/>
      <c r="N864" s="12"/>
    </row>
    <row r="865" spans="12:14" ht="32.25" customHeight="1" x14ac:dyDescent="0.2">
      <c r="L865" s="186"/>
      <c r="M865" s="194"/>
      <c r="N865" s="12"/>
    </row>
    <row r="866" spans="12:14" ht="32.25" customHeight="1" x14ac:dyDescent="0.2">
      <c r="L866" s="186"/>
      <c r="M866" s="194"/>
      <c r="N866" s="12"/>
    </row>
    <row r="867" spans="12:14" ht="32.25" customHeight="1" x14ac:dyDescent="0.2">
      <c r="L867" s="186"/>
      <c r="M867" s="194"/>
      <c r="N867" s="12"/>
    </row>
    <row r="868" spans="12:14" ht="32.25" customHeight="1" x14ac:dyDescent="0.2">
      <c r="L868" s="186"/>
      <c r="M868" s="194"/>
      <c r="N868" s="12"/>
    </row>
    <row r="869" spans="12:14" ht="32.25" customHeight="1" x14ac:dyDescent="0.2">
      <c r="L869" s="186"/>
      <c r="M869" s="194"/>
      <c r="N869" s="12"/>
    </row>
    <row r="870" spans="12:14" ht="32.25" customHeight="1" x14ac:dyDescent="0.2">
      <c r="L870" s="186"/>
      <c r="M870" s="194"/>
      <c r="N870" s="12"/>
    </row>
    <row r="871" spans="12:14" ht="32.25" customHeight="1" x14ac:dyDescent="0.2">
      <c r="L871" s="186"/>
      <c r="M871" s="194"/>
      <c r="N871" s="12"/>
    </row>
    <row r="872" spans="12:14" ht="32.25" customHeight="1" x14ac:dyDescent="0.2">
      <c r="L872" s="186"/>
      <c r="M872" s="194"/>
      <c r="N872" s="12"/>
    </row>
    <row r="873" spans="12:14" ht="32.25" customHeight="1" x14ac:dyDescent="0.2">
      <c r="L873" s="186"/>
      <c r="M873" s="194"/>
      <c r="N873" s="12"/>
    </row>
    <row r="874" spans="12:14" ht="32.25" customHeight="1" x14ac:dyDescent="0.2">
      <c r="L874" s="186"/>
      <c r="M874" s="194"/>
      <c r="N874" s="12"/>
    </row>
    <row r="875" spans="12:14" ht="32.25" customHeight="1" x14ac:dyDescent="0.2">
      <c r="L875" s="186"/>
      <c r="M875" s="194"/>
      <c r="N875" s="12"/>
    </row>
    <row r="876" spans="12:14" ht="32.25" customHeight="1" x14ac:dyDescent="0.2">
      <c r="L876" s="186"/>
      <c r="M876" s="194"/>
      <c r="N876" s="12"/>
    </row>
    <row r="877" spans="12:14" ht="32.25" customHeight="1" x14ac:dyDescent="0.2">
      <c r="L877" s="186"/>
      <c r="M877" s="194"/>
      <c r="N877" s="12"/>
    </row>
    <row r="878" spans="12:14" ht="32.25" customHeight="1" x14ac:dyDescent="0.2">
      <c r="L878" s="186"/>
      <c r="M878" s="194"/>
      <c r="N878" s="12"/>
    </row>
    <row r="879" spans="12:14" ht="32.25" customHeight="1" x14ac:dyDescent="0.2">
      <c r="L879" s="186"/>
      <c r="M879" s="194"/>
      <c r="N879" s="12"/>
    </row>
    <row r="880" spans="12:14" ht="32.25" customHeight="1" x14ac:dyDescent="0.2">
      <c r="L880" s="186"/>
      <c r="M880" s="194"/>
      <c r="N880" s="12"/>
    </row>
    <row r="881" spans="12:14" ht="32.25" customHeight="1" x14ac:dyDescent="0.2">
      <c r="L881" s="186"/>
      <c r="M881" s="194"/>
      <c r="N881" s="12"/>
    </row>
    <row r="882" spans="12:14" ht="32.25" customHeight="1" x14ac:dyDescent="0.2">
      <c r="L882" s="186"/>
      <c r="M882" s="194"/>
      <c r="N882" s="12"/>
    </row>
    <row r="883" spans="12:14" ht="32.25" customHeight="1" x14ac:dyDescent="0.2">
      <c r="L883" s="186"/>
      <c r="M883" s="194"/>
      <c r="N883" s="12"/>
    </row>
    <row r="884" spans="12:14" ht="32.25" customHeight="1" x14ac:dyDescent="0.2">
      <c r="L884" s="186"/>
      <c r="M884" s="194"/>
      <c r="N884" s="12"/>
    </row>
    <row r="885" spans="12:14" ht="32.25" customHeight="1" x14ac:dyDescent="0.2">
      <c r="L885" s="186"/>
      <c r="M885" s="194"/>
      <c r="N885" s="12"/>
    </row>
    <row r="886" spans="12:14" ht="32.25" customHeight="1" x14ac:dyDescent="0.2">
      <c r="L886" s="186"/>
      <c r="M886" s="194"/>
      <c r="N886" s="12"/>
    </row>
    <row r="887" spans="12:14" ht="32.25" customHeight="1" x14ac:dyDescent="0.2">
      <c r="L887" s="186"/>
      <c r="M887" s="194"/>
      <c r="N887" s="12"/>
    </row>
    <row r="888" spans="12:14" ht="32.25" customHeight="1" x14ac:dyDescent="0.2">
      <c r="L888" s="186"/>
      <c r="M888" s="194"/>
      <c r="N888" s="12"/>
    </row>
    <row r="889" spans="12:14" ht="32.25" customHeight="1" x14ac:dyDescent="0.2">
      <c r="L889" s="186"/>
      <c r="M889" s="194"/>
      <c r="N889" s="12"/>
    </row>
    <row r="890" spans="12:14" ht="32.25" customHeight="1" x14ac:dyDescent="0.2">
      <c r="L890" s="186"/>
      <c r="M890" s="194"/>
      <c r="N890" s="12"/>
    </row>
    <row r="891" spans="12:14" ht="32.25" customHeight="1" x14ac:dyDescent="0.2">
      <c r="L891" s="186"/>
      <c r="M891" s="194"/>
      <c r="N891" s="12"/>
    </row>
    <row r="892" spans="12:14" ht="32.25" customHeight="1" x14ac:dyDescent="0.2">
      <c r="L892" s="186"/>
      <c r="M892" s="194"/>
      <c r="N892" s="12"/>
    </row>
    <row r="893" spans="12:14" ht="32.25" customHeight="1" x14ac:dyDescent="0.2">
      <c r="L893" s="186"/>
      <c r="M893" s="194"/>
      <c r="N893" s="12"/>
    </row>
    <row r="894" spans="12:14" ht="32.25" customHeight="1" x14ac:dyDescent="0.2">
      <c r="L894" s="186"/>
      <c r="M894" s="194"/>
      <c r="N894" s="12"/>
    </row>
    <row r="895" spans="12:14" ht="32.25" customHeight="1" x14ac:dyDescent="0.2">
      <c r="L895" s="186"/>
      <c r="M895" s="194"/>
      <c r="N895" s="12"/>
    </row>
    <row r="896" spans="12:14" ht="32.25" customHeight="1" x14ac:dyDescent="0.2">
      <c r="L896" s="186"/>
      <c r="M896" s="194"/>
      <c r="N896" s="12"/>
    </row>
    <row r="897" spans="12:14" ht="32.25" customHeight="1" x14ac:dyDescent="0.2">
      <c r="L897" s="186"/>
      <c r="M897" s="194"/>
      <c r="N897" s="12"/>
    </row>
    <row r="898" spans="12:14" ht="32.25" customHeight="1" x14ac:dyDescent="0.2">
      <c r="L898" s="186"/>
      <c r="M898" s="194"/>
      <c r="N898" s="12"/>
    </row>
    <row r="899" spans="12:14" ht="32.25" customHeight="1" x14ac:dyDescent="0.2">
      <c r="L899" s="186"/>
      <c r="M899" s="194"/>
      <c r="N899" s="12"/>
    </row>
    <row r="900" spans="12:14" ht="32.25" customHeight="1" x14ac:dyDescent="0.2">
      <c r="L900" s="186"/>
      <c r="M900" s="194"/>
      <c r="N900" s="12"/>
    </row>
    <row r="901" spans="12:14" ht="32.25" customHeight="1" x14ac:dyDescent="0.2">
      <c r="L901" s="186"/>
      <c r="M901" s="194"/>
      <c r="N901" s="12"/>
    </row>
    <row r="902" spans="12:14" ht="32.25" customHeight="1" x14ac:dyDescent="0.2">
      <c r="L902" s="186"/>
      <c r="M902" s="194"/>
      <c r="N902" s="12"/>
    </row>
    <row r="903" spans="12:14" ht="32.25" customHeight="1" x14ac:dyDescent="0.2">
      <c r="L903" s="186"/>
      <c r="M903" s="194"/>
      <c r="N903" s="12"/>
    </row>
    <row r="904" spans="12:14" ht="32.25" customHeight="1" x14ac:dyDescent="0.2">
      <c r="L904" s="186"/>
      <c r="M904" s="194"/>
      <c r="N904" s="12"/>
    </row>
    <row r="905" spans="12:14" ht="32.25" customHeight="1" x14ac:dyDescent="0.2">
      <c r="L905" s="186"/>
      <c r="M905" s="194"/>
      <c r="N905" s="12"/>
    </row>
    <row r="906" spans="12:14" ht="32.25" customHeight="1" x14ac:dyDescent="0.2">
      <c r="L906" s="186"/>
      <c r="M906" s="194"/>
      <c r="N906" s="12"/>
    </row>
    <row r="907" spans="12:14" ht="32.25" customHeight="1" x14ac:dyDescent="0.2">
      <c r="L907" s="186"/>
      <c r="M907" s="194"/>
      <c r="N907" s="12"/>
    </row>
    <row r="908" spans="12:14" ht="32.25" customHeight="1" x14ac:dyDescent="0.2">
      <c r="L908" s="186"/>
      <c r="M908" s="194"/>
      <c r="N908" s="12"/>
    </row>
    <row r="909" spans="12:14" ht="32.25" customHeight="1" x14ac:dyDescent="0.2">
      <c r="L909" s="186"/>
      <c r="M909" s="194"/>
      <c r="N909" s="12"/>
    </row>
    <row r="910" spans="12:14" ht="32.25" customHeight="1" x14ac:dyDescent="0.2">
      <c r="L910" s="186"/>
      <c r="M910" s="194"/>
      <c r="N910" s="12"/>
    </row>
    <row r="911" spans="12:14" ht="32.25" customHeight="1" x14ac:dyDescent="0.2">
      <c r="L911" s="186"/>
      <c r="M911" s="194"/>
      <c r="N911" s="12"/>
    </row>
    <row r="912" spans="12:14" ht="32.25" customHeight="1" x14ac:dyDescent="0.2">
      <c r="L912" s="186"/>
      <c r="M912" s="194"/>
      <c r="N912" s="12"/>
    </row>
    <row r="913" spans="12:14" ht="32.25" customHeight="1" x14ac:dyDescent="0.2">
      <c r="L913" s="186"/>
      <c r="M913" s="194"/>
      <c r="N913" s="12"/>
    </row>
    <row r="914" spans="12:14" ht="32.25" customHeight="1" x14ac:dyDescent="0.2">
      <c r="L914" s="186"/>
      <c r="M914" s="194"/>
      <c r="N914" s="12"/>
    </row>
    <row r="915" spans="12:14" ht="32.25" customHeight="1" x14ac:dyDescent="0.2">
      <c r="L915" s="186"/>
      <c r="M915" s="194"/>
      <c r="N915" s="12"/>
    </row>
    <row r="916" spans="12:14" ht="32.25" customHeight="1" x14ac:dyDescent="0.2">
      <c r="L916" s="186"/>
      <c r="M916" s="194"/>
      <c r="N916" s="12"/>
    </row>
    <row r="917" spans="12:14" ht="32.25" customHeight="1" x14ac:dyDescent="0.2">
      <c r="L917" s="186"/>
      <c r="M917" s="194"/>
      <c r="N917" s="12"/>
    </row>
    <row r="918" spans="12:14" ht="32.25" customHeight="1" x14ac:dyDescent="0.2">
      <c r="L918" s="186"/>
      <c r="M918" s="194"/>
      <c r="N918" s="12"/>
    </row>
    <row r="919" spans="12:14" ht="32.25" customHeight="1" x14ac:dyDescent="0.2">
      <c r="L919" s="186"/>
      <c r="M919" s="194"/>
      <c r="N919" s="12"/>
    </row>
    <row r="920" spans="12:14" ht="32.25" customHeight="1" x14ac:dyDescent="0.2">
      <c r="L920" s="186"/>
      <c r="M920" s="194"/>
      <c r="N920" s="12"/>
    </row>
    <row r="921" spans="12:14" ht="32.25" customHeight="1" x14ac:dyDescent="0.2">
      <c r="L921" s="186"/>
      <c r="M921" s="194"/>
      <c r="N921" s="12"/>
    </row>
    <row r="922" spans="12:14" ht="32.25" customHeight="1" x14ac:dyDescent="0.2">
      <c r="L922" s="186"/>
      <c r="M922" s="194"/>
      <c r="N922" s="12"/>
    </row>
    <row r="923" spans="12:14" ht="32.25" customHeight="1" x14ac:dyDescent="0.2">
      <c r="L923" s="186"/>
      <c r="M923" s="194"/>
      <c r="N923" s="12"/>
    </row>
    <row r="924" spans="12:14" ht="32.25" customHeight="1" x14ac:dyDescent="0.2">
      <c r="L924" s="186"/>
      <c r="M924" s="194"/>
      <c r="N924" s="12"/>
    </row>
    <row r="925" spans="12:14" ht="32.25" customHeight="1" x14ac:dyDescent="0.2">
      <c r="L925" s="186"/>
      <c r="M925" s="194"/>
      <c r="N925" s="12"/>
    </row>
    <row r="926" spans="12:14" ht="32.25" customHeight="1" x14ac:dyDescent="0.2">
      <c r="L926" s="186"/>
      <c r="M926" s="194"/>
      <c r="N926" s="12"/>
    </row>
    <row r="927" spans="12:14" ht="32.25" customHeight="1" x14ac:dyDescent="0.2">
      <c r="L927" s="186"/>
      <c r="M927" s="194"/>
      <c r="N927" s="12"/>
    </row>
    <row r="928" spans="12:14" ht="32.25" customHeight="1" x14ac:dyDescent="0.2">
      <c r="L928" s="186"/>
      <c r="M928" s="194"/>
      <c r="N928" s="12"/>
    </row>
    <row r="929" spans="12:14" ht="32.25" customHeight="1" x14ac:dyDescent="0.2">
      <c r="L929" s="186"/>
      <c r="M929" s="194"/>
      <c r="N929" s="12"/>
    </row>
    <row r="930" spans="12:14" ht="32.25" customHeight="1" x14ac:dyDescent="0.2">
      <c r="L930" s="186"/>
      <c r="M930" s="194"/>
      <c r="N930" s="12"/>
    </row>
    <row r="931" spans="12:14" ht="32.25" customHeight="1" x14ac:dyDescent="0.2">
      <c r="L931" s="186"/>
      <c r="M931" s="194"/>
      <c r="N931" s="12"/>
    </row>
    <row r="932" spans="12:14" ht="32.25" customHeight="1" x14ac:dyDescent="0.2">
      <c r="L932" s="186"/>
      <c r="M932" s="194"/>
      <c r="N932" s="12"/>
    </row>
    <row r="933" spans="12:14" ht="32.25" customHeight="1" x14ac:dyDescent="0.2">
      <c r="L933" s="186"/>
      <c r="M933" s="194"/>
      <c r="N933" s="12"/>
    </row>
    <row r="934" spans="12:14" ht="32.25" customHeight="1" x14ac:dyDescent="0.2">
      <c r="L934" s="186"/>
      <c r="M934" s="194"/>
      <c r="N934" s="12"/>
    </row>
    <row r="935" spans="12:14" ht="32.25" customHeight="1" x14ac:dyDescent="0.2">
      <c r="L935" s="186"/>
      <c r="M935" s="194"/>
      <c r="N935" s="12"/>
    </row>
    <row r="936" spans="12:14" ht="32.25" customHeight="1" x14ac:dyDescent="0.2">
      <c r="L936" s="186"/>
      <c r="M936" s="194"/>
      <c r="N936" s="12"/>
    </row>
    <row r="937" spans="12:14" ht="32.25" customHeight="1" x14ac:dyDescent="0.2">
      <c r="L937" s="186"/>
      <c r="M937" s="194"/>
      <c r="N937" s="12"/>
    </row>
    <row r="938" spans="12:14" ht="32.25" customHeight="1" x14ac:dyDescent="0.2">
      <c r="L938" s="186"/>
      <c r="M938" s="194"/>
      <c r="N938" s="12"/>
    </row>
    <row r="939" spans="12:14" ht="32.25" customHeight="1" x14ac:dyDescent="0.2">
      <c r="L939" s="186"/>
      <c r="M939" s="194"/>
      <c r="N939" s="12"/>
    </row>
    <row r="940" spans="12:14" ht="32.25" customHeight="1" x14ac:dyDescent="0.2">
      <c r="L940" s="186"/>
      <c r="M940" s="194"/>
      <c r="N940" s="12"/>
    </row>
    <row r="941" spans="12:14" ht="32.25" customHeight="1" x14ac:dyDescent="0.2">
      <c r="L941" s="186"/>
      <c r="M941" s="194"/>
      <c r="N941" s="12"/>
    </row>
    <row r="942" spans="12:14" ht="32.25" customHeight="1" x14ac:dyDescent="0.2">
      <c r="L942" s="186"/>
      <c r="M942" s="194"/>
      <c r="N942" s="12"/>
    </row>
    <row r="943" spans="12:14" ht="32.25" customHeight="1" x14ac:dyDescent="0.2">
      <c r="L943" s="186"/>
      <c r="M943" s="194"/>
      <c r="N943" s="12"/>
    </row>
    <row r="944" spans="12:14" ht="32.25" customHeight="1" x14ac:dyDescent="0.2">
      <c r="L944" s="186"/>
      <c r="M944" s="194"/>
      <c r="N944" s="12"/>
    </row>
    <row r="945" spans="12:14" ht="32.25" customHeight="1" x14ac:dyDescent="0.2">
      <c r="L945" s="186"/>
      <c r="M945" s="194"/>
      <c r="N945" s="12"/>
    </row>
    <row r="946" spans="12:14" ht="32.25" customHeight="1" x14ac:dyDescent="0.2">
      <c r="L946" s="186"/>
      <c r="M946" s="194"/>
      <c r="N946" s="12"/>
    </row>
    <row r="947" spans="12:14" ht="32.25" customHeight="1" x14ac:dyDescent="0.2">
      <c r="L947" s="186"/>
      <c r="M947" s="194"/>
      <c r="N947" s="12"/>
    </row>
    <row r="948" spans="12:14" ht="32.25" customHeight="1" x14ac:dyDescent="0.2">
      <c r="L948" s="186"/>
      <c r="M948" s="194"/>
      <c r="N948" s="12"/>
    </row>
    <row r="949" spans="12:14" ht="32.25" customHeight="1" x14ac:dyDescent="0.2">
      <c r="L949" s="186"/>
      <c r="M949" s="194"/>
      <c r="N949" s="12"/>
    </row>
    <row r="950" spans="12:14" ht="32.25" customHeight="1" x14ac:dyDescent="0.2">
      <c r="L950" s="186"/>
      <c r="M950" s="194"/>
      <c r="N950" s="12"/>
    </row>
    <row r="951" spans="12:14" x14ac:dyDescent="0.2">
      <c r="L951" s="186"/>
      <c r="M951" s="194"/>
      <c r="N951" s="12"/>
    </row>
    <row r="952" spans="12:14" x14ac:dyDescent="0.2">
      <c r="L952" s="186"/>
      <c r="M952" s="194"/>
      <c r="N952" s="12"/>
    </row>
    <row r="953" spans="12:14" x14ac:dyDescent="0.2">
      <c r="L953" s="186"/>
      <c r="M953" s="194"/>
      <c r="N953" s="12"/>
    </row>
    <row r="962" spans="4:35" s="78" customFormat="1" x14ac:dyDescent="0.2">
      <c r="D962" s="128"/>
      <c r="E962" s="128"/>
      <c r="F962" s="3"/>
      <c r="G962" s="3"/>
      <c r="H962" s="3"/>
      <c r="I962" s="3"/>
      <c r="J962" s="74"/>
      <c r="K962" s="74"/>
      <c r="L962" s="74"/>
      <c r="M962" s="197"/>
      <c r="N962" s="3"/>
      <c r="O962" s="3"/>
      <c r="P962" s="3"/>
      <c r="Q962" s="3"/>
      <c r="R962" s="3"/>
      <c r="S962" s="3"/>
      <c r="T962" s="3"/>
      <c r="U962" s="3"/>
      <c r="V962" s="3"/>
      <c r="W962" s="3"/>
      <c r="X962" s="3"/>
      <c r="Y962" s="3"/>
      <c r="Z962" s="3"/>
      <c r="AA962" s="3"/>
      <c r="AB962" s="3"/>
      <c r="AC962" s="3"/>
      <c r="AD962" s="3"/>
      <c r="AE962" s="3"/>
      <c r="AF962" s="3"/>
      <c r="AG962" s="3"/>
      <c r="AH962" s="3"/>
      <c r="AI962" s="3"/>
    </row>
  </sheetData>
  <mergeCells count="7">
    <mergeCell ref="A1:N1"/>
    <mergeCell ref="A2:A3"/>
    <mergeCell ref="B2:B3"/>
    <mergeCell ref="C2:C3"/>
    <mergeCell ref="D2:D3"/>
    <mergeCell ref="E2:E3"/>
    <mergeCell ref="F2:F3"/>
  </mergeCells>
  <phoneticPr fontId="4" type="noConversion"/>
  <conditionalFormatting sqref="B125">
    <cfRule type="expression" dxfId="83" priority="9">
      <formula>#REF!="Yes"</formula>
    </cfRule>
    <cfRule type="expression" dxfId="82" priority="10">
      <formula>ISNUMBER(SEARCH("Low",#REF!))</formula>
    </cfRule>
  </conditionalFormatting>
  <conditionalFormatting sqref="B128:B132">
    <cfRule type="expression" dxfId="81" priority="1">
      <formula>#REF!="Yes"</formula>
    </cfRule>
    <cfRule type="expression" dxfId="80" priority="2">
      <formula>ISNUMBER(SEARCH("Low",#REF!))</formula>
    </cfRule>
  </conditionalFormatting>
  <conditionalFormatting sqref="B516">
    <cfRule type="expression" dxfId="79" priority="40" stopIfTrue="1">
      <formula>$D516="Confidential"</formula>
    </cfRule>
  </conditionalFormatting>
  <conditionalFormatting sqref="B952:C953">
    <cfRule type="expression" dxfId="78" priority="37" stopIfTrue="1">
      <formula>$D952="Confidential"</formula>
    </cfRule>
  </conditionalFormatting>
  <conditionalFormatting sqref="B951:D951">
    <cfRule type="expression" dxfId="77" priority="38" stopIfTrue="1">
      <formula>$D951="Confidential"</formula>
    </cfRule>
  </conditionalFormatting>
  <conditionalFormatting sqref="D535">
    <cfRule type="expression" dxfId="76" priority="118" stopIfTrue="1">
      <formula>#REF!="Confidential"</formula>
    </cfRule>
  </conditionalFormatting>
  <conditionalFormatting sqref="D552:D562">
    <cfRule type="expression" dxfId="75" priority="93" stopIfTrue="1">
      <formula>#REF!="Confidential"</formula>
    </cfRule>
  </conditionalFormatting>
  <conditionalFormatting sqref="D718">
    <cfRule type="expression" dxfId="74" priority="102" stopIfTrue="1">
      <formula>#REF!="Confidential"</formula>
    </cfRule>
  </conditionalFormatting>
  <conditionalFormatting sqref="D722:D723">
    <cfRule type="expression" dxfId="73" priority="101" stopIfTrue="1">
      <formula>#REF!="Confidential"</formula>
    </cfRule>
  </conditionalFormatting>
  <conditionalFormatting sqref="D729:D731">
    <cfRule type="expression" dxfId="72" priority="99" stopIfTrue="1">
      <formula>#REF!="Confidential"</formula>
    </cfRule>
  </conditionalFormatting>
  <conditionalFormatting sqref="D736:D749">
    <cfRule type="expression" dxfId="71" priority="36" stopIfTrue="1">
      <formula>#REF!="Confidential"</formula>
    </cfRule>
  </conditionalFormatting>
  <conditionalFormatting sqref="D769">
    <cfRule type="expression" dxfId="70" priority="91" stopIfTrue="1">
      <formula>#REF!="Confidential"</formula>
    </cfRule>
  </conditionalFormatting>
  <conditionalFormatting sqref="D793">
    <cfRule type="expression" dxfId="69" priority="72" stopIfTrue="1">
      <formula>#REF!="Confidential"</formula>
    </cfRule>
  </conditionalFormatting>
  <conditionalFormatting sqref="D851">
    <cfRule type="expression" dxfId="68" priority="65" stopIfTrue="1">
      <formula>#REF!="Confidential"</formula>
    </cfRule>
  </conditionalFormatting>
  <conditionalFormatting sqref="D855:D856">
    <cfRule type="expression" dxfId="67" priority="64" stopIfTrue="1">
      <formula>#REF!="Confidential"</formula>
    </cfRule>
  </conditionalFormatting>
  <conditionalFormatting sqref="D893:D895">
    <cfRule type="expression" dxfId="66" priority="61" stopIfTrue="1">
      <formula>#REF!="Confidential"</formula>
    </cfRule>
  </conditionalFormatting>
  <conditionalFormatting sqref="D898:D901">
    <cfRule type="expression" dxfId="65" priority="57" stopIfTrue="1">
      <formula>#REF!="Confidential"</formula>
    </cfRule>
  </conditionalFormatting>
  <conditionalFormatting sqref="D903">
    <cfRule type="expression" dxfId="64" priority="56" stopIfTrue="1">
      <formula>#REF!="Confidential"</formula>
    </cfRule>
  </conditionalFormatting>
  <conditionalFormatting sqref="D910:D912">
    <cfRule type="expression" dxfId="63" priority="55" stopIfTrue="1">
      <formula>#REF!="Confidential"</formula>
    </cfRule>
  </conditionalFormatting>
  <conditionalFormatting sqref="D914:D916">
    <cfRule type="expression" dxfId="62" priority="54" stopIfTrue="1">
      <formula>#REF!="Confidential"</formula>
    </cfRule>
  </conditionalFormatting>
  <conditionalFormatting sqref="D918:D927">
    <cfRule type="expression" dxfId="61" priority="50" stopIfTrue="1">
      <formula>#REF!="Confidential"</formula>
    </cfRule>
  </conditionalFormatting>
  <conditionalFormatting sqref="D930:D931">
    <cfRule type="expression" dxfId="60" priority="48" stopIfTrue="1">
      <formula>#REF!="Confidential"</formula>
    </cfRule>
  </conditionalFormatting>
  <conditionalFormatting sqref="D935">
    <cfRule type="expression" dxfId="59" priority="45" stopIfTrue="1">
      <formula>#REF!="Confidential"</formula>
    </cfRule>
  </conditionalFormatting>
  <conditionalFormatting sqref="D938">
    <cfRule type="expression" dxfId="58" priority="43" stopIfTrue="1">
      <formula>#REF!="Confidential"</formula>
    </cfRule>
  </conditionalFormatting>
  <conditionalFormatting sqref="D940:D941">
    <cfRule type="expression" dxfId="57" priority="42" stopIfTrue="1">
      <formula>#REF!="Confidential"</formula>
    </cfRule>
  </conditionalFormatting>
  <conditionalFormatting sqref="D943:D950">
    <cfRule type="expression" dxfId="56" priority="41" stopIfTrue="1">
      <formula>#REF!="Confidential"</formula>
    </cfRule>
  </conditionalFormatting>
  <conditionalFormatting sqref="D536:E552 B193:C193 C407 B421:C421 N485 B508:B509 D508:E509 D512:E512 B512:B513 B514:C514 C516 E516 B518:C520 B522:C526 D525:E526 B527:E528 C529:E529 B533:E533 C534 B535:C536 N535:N561 C537:C540 B539 B541:C545 C546 B547:C548 C549 B550:C561 E553:E561 B567:C567 D567:E568 B568 B569:E578 B580:C601 D584:E601 E603 B603:C610 D604:E610 B611:E628 E631:E632 B631:C638 D633:E634 E635:E636 D637:E637 B639:E639 B640:C644 B645:E645 B646:C654 B655 K655:M655 B656:C682 B683:E683 B684:C694 B695:E696 K695:M696 B697:C716 D708:E708 D716:E716 B718:C726 B727:E727 B728:C749 B750:E768 B770:C770 E770 D772:E773 B772:C824 E774:E775 D776:E776 E777 D778:E782 E783:E786 D787:E789 E790:E793 D794:E794 D804:E806 E807 D808:E812 E813 D814:E823 E824 B825:E825 C826:E826 B827:E828 B829:C829 E829 B830:E840 D841:D842 E841:E843 B841:C845 D844:E845 B846:E850 B851:C851 E851 B852:E854 B855:C856 E855:E858 B857:D858 B859:E861 B862:C866 E862:E866 D863 D865:D866 B867:E867 B868:C868 E868 B869:E869 B870:C870 E870 B871:E871 B872:C872 E872 D874:E892 B874:C921 E893:E895 D902:E902 E903 D904:E909 E910:E912 D913:E913 E914:E916 D917:E917 B923:C927 B928:E929 B930:C931 E930:E931 B932:E934 B935:C935 E935 B936:E936 D937:E937 B937:C948 E938 D939:E939 E940:E941 D942:E942 E943:E948 B950:C950 E950">
    <cfRule type="expression" dxfId="55" priority="120" stopIfTrue="1">
      <formula>#REF!="Confidential"</formula>
    </cfRule>
  </conditionalFormatting>
  <conditionalFormatting sqref="E193">
    <cfRule type="expression" dxfId="54" priority="119" stopIfTrue="1">
      <formula>#REF!="Confidential"</formula>
    </cfRule>
  </conditionalFormatting>
  <conditionalFormatting sqref="E407">
    <cfRule type="expression" dxfId="53" priority="87" stopIfTrue="1">
      <formula>#REF!="Confidential"</formula>
    </cfRule>
  </conditionalFormatting>
  <conditionalFormatting sqref="E421">
    <cfRule type="expression" dxfId="52" priority="83" stopIfTrue="1">
      <formula>#REF!="Confidential"</formula>
    </cfRule>
  </conditionalFormatting>
  <conditionalFormatting sqref="E513:E514">
    <cfRule type="expression" dxfId="51" priority="84" stopIfTrue="1">
      <formula>#REF!="Confidential"</formula>
    </cfRule>
  </conditionalFormatting>
  <conditionalFormatting sqref="E518:E520">
    <cfRule type="expression" dxfId="50" priority="113" stopIfTrue="1">
      <formula>#REF!="Confidential"</formula>
    </cfRule>
  </conditionalFormatting>
  <conditionalFormatting sqref="E522:E524">
    <cfRule type="expression" dxfId="49" priority="112" stopIfTrue="1">
      <formula>#REF!="Confidential"</formula>
    </cfRule>
  </conditionalFormatting>
  <conditionalFormatting sqref="E534:E535">
    <cfRule type="expression" dxfId="48" priority="86" stopIfTrue="1">
      <formula>#REF!="Confidential"</formula>
    </cfRule>
  </conditionalFormatting>
  <conditionalFormatting sqref="E580:E583">
    <cfRule type="expression" dxfId="47" priority="116" stopIfTrue="1">
      <formula>#REF!="Confidential"</formula>
    </cfRule>
  </conditionalFormatting>
  <conditionalFormatting sqref="E638">
    <cfRule type="expression" dxfId="46" priority="108" stopIfTrue="1">
      <formula>#REF!="Confidential"</formula>
    </cfRule>
  </conditionalFormatting>
  <conditionalFormatting sqref="E640:E644">
    <cfRule type="expression" dxfId="45" priority="107" stopIfTrue="1">
      <formula>#REF!="Confidential"</formula>
    </cfRule>
  </conditionalFormatting>
  <conditionalFormatting sqref="E646:E682">
    <cfRule type="expression" dxfId="44" priority="106" stopIfTrue="1">
      <formula>#REF!="Confidential"</formula>
    </cfRule>
  </conditionalFormatting>
  <conditionalFormatting sqref="E684:E694">
    <cfRule type="expression" dxfId="43" priority="105" stopIfTrue="1">
      <formula>#REF!="Confidential"</formula>
    </cfRule>
  </conditionalFormatting>
  <conditionalFormatting sqref="E697:E707">
    <cfRule type="expression" dxfId="42" priority="104" stopIfTrue="1">
      <formula>#REF!="Confidential"</formula>
    </cfRule>
  </conditionalFormatting>
  <conditionalFormatting sqref="E709:E715">
    <cfRule type="expression" dxfId="41" priority="103" stopIfTrue="1">
      <formula>#REF!="Confidential"</formula>
    </cfRule>
  </conditionalFormatting>
  <conditionalFormatting sqref="E729:E731">
    <cfRule type="expression" dxfId="40" priority="100" stopIfTrue="1">
      <formula>#REF!="Confidential"</formula>
    </cfRule>
  </conditionalFormatting>
  <conditionalFormatting sqref="E736">
    <cfRule type="expression" dxfId="39" priority="97" stopIfTrue="1">
      <formula>#REF!="Confidential"</formula>
    </cfRule>
  </conditionalFormatting>
  <conditionalFormatting sqref="E795:E803">
    <cfRule type="expression" dxfId="38" priority="70" stopIfTrue="1">
      <formula>#REF!="Confidential"</formula>
    </cfRule>
  </conditionalFormatting>
  <conditionalFormatting sqref="E898:E901">
    <cfRule type="expression" dxfId="37" priority="58" stopIfTrue="1">
      <formula>#REF!="Confidential"</formula>
    </cfRule>
  </conditionalFormatting>
  <conditionalFormatting sqref="E918:E921">
    <cfRule type="expression" dxfId="36" priority="53" stopIfTrue="1">
      <formula>#REF!="Confidential"</formula>
    </cfRule>
  </conditionalFormatting>
  <conditionalFormatting sqref="E923:E927">
    <cfRule type="expression" dxfId="35" priority="51" stopIfTrue="1">
      <formula>#REF!="Confidential"</formula>
    </cfRule>
  </conditionalFormatting>
  <conditionalFormatting sqref="J485">
    <cfRule type="expression" dxfId="34" priority="88" stopIfTrue="1">
      <formula>#REF!="Confidential"</formula>
    </cfRule>
  </conditionalFormatting>
  <conditionalFormatting sqref="J530">
    <cfRule type="expression" dxfId="33" priority="35" stopIfTrue="1">
      <formula>#REF!="Confidential"</formula>
    </cfRule>
  </conditionalFormatting>
  <conditionalFormatting sqref="J568:J578">
    <cfRule type="expression" dxfId="32" priority="95" stopIfTrue="1">
      <formula>#REF!="Confidential"</formula>
    </cfRule>
  </conditionalFormatting>
  <conditionalFormatting sqref="J628">
    <cfRule type="expression" dxfId="31" priority="80" stopIfTrue="1">
      <formula>#REF!="Confidential"</formula>
    </cfRule>
  </conditionalFormatting>
  <conditionalFormatting sqref="J670">
    <cfRule type="expression" dxfId="30" priority="79" stopIfTrue="1">
      <formula>#REF!="Confidential"</formula>
    </cfRule>
  </conditionalFormatting>
  <conditionalFormatting sqref="J695:J716">
    <cfRule type="expression" dxfId="29" priority="76" stopIfTrue="1">
      <formula>#REF!="Confidential"</formula>
    </cfRule>
  </conditionalFormatting>
  <conditionalFormatting sqref="J866:J872">
    <cfRule type="expression" dxfId="28" priority="63" stopIfTrue="1">
      <formula>#REF!="Confidential"</formula>
    </cfRule>
  </conditionalFormatting>
  <conditionalFormatting sqref="J890:J895">
    <cfRule type="expression" dxfId="27" priority="60" stopIfTrue="1">
      <formula>#REF!="Confidential"</formula>
    </cfRule>
  </conditionalFormatting>
  <conditionalFormatting sqref="J898:J931">
    <cfRule type="expression" dxfId="26" priority="49" stopIfTrue="1">
      <formula>#REF!="Confidential"</formula>
    </cfRule>
  </conditionalFormatting>
  <conditionalFormatting sqref="J937:J938">
    <cfRule type="expression" dxfId="25" priority="44" stopIfTrue="1">
      <formula>#REF!="Confidential"</formula>
    </cfRule>
  </conditionalFormatting>
  <conditionalFormatting sqref="J421:M421 K442:M442 J516 K522:M524 K532:M532 N532:N533 J533:M561 D565 J565:M565 J567:M567 K568:M579 J580:M601 J603:M627 K628:M628 J631:M654 K670:M670 J729:M731 J732 K734:M734 J734:J742 J743:M749 J750:J766 K751:M766 J767:M768 J772:M781 J782:J794 J795:M795 J796:J813 J814:M824 J825 J826:M865 K866:M872 J874:J879 J880:M889 K890:M895 K898:M921 J932:M936 K937:M938 J939:M948 N942 N944:N948">
    <cfRule type="expression" dxfId="24" priority="117" stopIfTrue="1">
      <formula>#REF!="Confidential"</formula>
    </cfRule>
  </conditionalFormatting>
  <conditionalFormatting sqref="J407:N407 J508:N509 J512:N514 J518:N520 J525:N529 D579:D583 J656:N669 J671:N694 K697:N716 J721:N721 J727:N727 K737:N742 J770:N770 K782:N783 K790:N792 J950:N950">
    <cfRule type="expression" dxfId="23" priority="115" stopIfTrue="1">
      <formula>#REF!="Confidential"</formula>
    </cfRule>
  </conditionalFormatting>
  <conditionalFormatting sqref="K784:M784">
    <cfRule type="expression" dxfId="22" priority="75" stopIfTrue="1">
      <formula>#REF!="Confidential"</formula>
    </cfRule>
  </conditionalFormatting>
  <conditionalFormatting sqref="K786:M789">
    <cfRule type="expression" dxfId="21" priority="73" stopIfTrue="1">
      <formula>#REF!="Confidential"</formula>
    </cfRule>
  </conditionalFormatting>
  <conditionalFormatting sqref="K793:M794">
    <cfRule type="expression" dxfId="20" priority="71" stopIfTrue="1">
      <formula>#REF!="Confidential"</formula>
    </cfRule>
  </conditionalFormatting>
  <conditionalFormatting sqref="K796:M813">
    <cfRule type="expression" dxfId="19" priority="68" stopIfTrue="1">
      <formula>#REF!="Confidential"</formula>
    </cfRule>
  </conditionalFormatting>
  <conditionalFormatting sqref="K874:M879">
    <cfRule type="expression" dxfId="18" priority="62" stopIfTrue="1">
      <formula>#REF!="Confidential"</formula>
    </cfRule>
  </conditionalFormatting>
  <conditionalFormatting sqref="K923:M931">
    <cfRule type="expression" dxfId="17" priority="47" stopIfTrue="1">
      <formula>#REF!="Confidential"</formula>
    </cfRule>
  </conditionalFormatting>
  <conditionalFormatting sqref="N421">
    <cfRule type="expression" dxfId="16" priority="82" stopIfTrue="1">
      <formula>#REF!="Confidential"</formula>
    </cfRule>
  </conditionalFormatting>
  <conditionalFormatting sqref="N516">
    <cfRule type="expression" dxfId="15" priority="39" stopIfTrue="1">
      <formula>$D516="Confidential"</formula>
    </cfRule>
  </conditionalFormatting>
  <conditionalFormatting sqref="N522:N524">
    <cfRule type="expression" dxfId="14" priority="33" stopIfTrue="1">
      <formula>#REF!="Confidential"</formula>
    </cfRule>
  </conditionalFormatting>
  <conditionalFormatting sqref="N534">
    <cfRule type="expression" dxfId="13" priority="85" stopIfTrue="1">
      <formula>#REF!="Confidential"</formula>
    </cfRule>
  </conditionalFormatting>
  <conditionalFormatting sqref="N566:N601">
    <cfRule type="expression" dxfId="12" priority="28" stopIfTrue="1">
      <formula>#REF!="Confidential"</formula>
    </cfRule>
  </conditionalFormatting>
  <conditionalFormatting sqref="N603:N628">
    <cfRule type="expression" dxfId="11" priority="34" stopIfTrue="1">
      <formula>#REF!="Confidential"</formula>
    </cfRule>
  </conditionalFormatting>
  <conditionalFormatting sqref="N632:N654">
    <cfRule type="expression" dxfId="10" priority="77" stopIfTrue="1">
      <formula>#REF!="Confidential"</formula>
    </cfRule>
  </conditionalFormatting>
  <conditionalFormatting sqref="N670">
    <cfRule type="expression" dxfId="9" priority="78" stopIfTrue="1">
      <formula>#REF!="Confidential"</formula>
    </cfRule>
  </conditionalFormatting>
  <conditionalFormatting sqref="N695:N696">
    <cfRule type="expression" dxfId="8" priority="32" stopIfTrue="1">
      <formula>#REF!="Confidential"</formula>
    </cfRule>
  </conditionalFormatting>
  <conditionalFormatting sqref="N729:N731">
    <cfRule type="expression" dxfId="7" priority="31" stopIfTrue="1">
      <formula>#REF!="Confidential"</formula>
    </cfRule>
  </conditionalFormatting>
  <conditionalFormatting sqref="N733">
    <cfRule type="expression" dxfId="6" priority="96" stopIfTrue="1">
      <formula>#REF!="Confidential"</formula>
    </cfRule>
  </conditionalFormatting>
  <conditionalFormatting sqref="N743:N768">
    <cfRule type="expression" dxfId="5" priority="29" stopIfTrue="1">
      <formula>#REF!="Confidential"</formula>
    </cfRule>
  </conditionalFormatting>
  <conditionalFormatting sqref="N772:N781">
    <cfRule type="expression" dxfId="4" priority="90" stopIfTrue="1">
      <formula>#REF!="Confidential"</formula>
    </cfRule>
  </conditionalFormatting>
  <conditionalFormatting sqref="N784:N789">
    <cfRule type="expression" dxfId="3" priority="27" stopIfTrue="1">
      <formula>#REF!="Confidential"</formula>
    </cfRule>
  </conditionalFormatting>
  <conditionalFormatting sqref="N793:N872">
    <cfRule type="expression" dxfId="2" priority="25" stopIfTrue="1">
      <formula>#REF!="Confidential"</formula>
    </cfRule>
  </conditionalFormatting>
  <conditionalFormatting sqref="N874:N895">
    <cfRule type="expression" dxfId="1" priority="24" stopIfTrue="1">
      <formula>#REF!="Confidential"</formula>
    </cfRule>
  </conditionalFormatting>
  <conditionalFormatting sqref="N907:N939">
    <cfRule type="expression" dxfId="0" priority="23" stopIfTrue="1">
      <formula>#REF!="Confidential"</formula>
    </cfRule>
  </conditionalFormatting>
  <pageMargins left="0.7" right="0.7" top="0.78740157499999996" bottom="0.78740157499999996" header="0.3" footer="0.3"/>
  <pageSetup paperSize="9" orientation="portrait" horizontalDpi="0" verticalDpi="0"/>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BCA23-087A-544F-92DE-8EA600C92CCF}">
  <dimension ref="A2:R37"/>
  <sheetViews>
    <sheetView zoomScale="69" workbookViewId="0">
      <selection activeCell="C27" sqref="C27"/>
    </sheetView>
  </sheetViews>
  <sheetFormatPr baseColWidth="10" defaultRowHeight="16" x14ac:dyDescent="0.2"/>
  <cols>
    <col min="1" max="1" width="10.83203125" style="2"/>
    <col min="2" max="2" width="74" style="13" customWidth="1"/>
    <col min="3" max="3" width="114.1640625" style="13" customWidth="1"/>
    <col min="4" max="4" width="40.5" style="13" customWidth="1"/>
    <col min="5" max="5" width="12.6640625" style="13" customWidth="1"/>
    <col min="6" max="16384" width="10.83203125" style="13"/>
  </cols>
  <sheetData>
    <row r="2" spans="1:18" s="15" customFormat="1" x14ac:dyDescent="0.2">
      <c r="A2" s="50" t="s">
        <v>178</v>
      </c>
      <c r="B2" s="15" t="s">
        <v>184</v>
      </c>
      <c r="C2" s="15" t="s">
        <v>8</v>
      </c>
      <c r="D2" s="15" t="s">
        <v>7</v>
      </c>
      <c r="E2" s="15" t="s">
        <v>183</v>
      </c>
    </row>
    <row r="3" spans="1:18" s="161" customFormat="1" ht="34" x14ac:dyDescent="0.2">
      <c r="A3" s="160" t="s">
        <v>386</v>
      </c>
      <c r="B3" s="161" t="s">
        <v>368</v>
      </c>
      <c r="C3" s="173" t="s">
        <v>369</v>
      </c>
      <c r="E3" s="199" t="s">
        <v>373</v>
      </c>
    </row>
    <row r="4" spans="1:18" s="16" customFormat="1" ht="17" x14ac:dyDescent="0.2">
      <c r="A4" s="50" t="s">
        <v>74</v>
      </c>
      <c r="B4" s="43" t="s">
        <v>39</v>
      </c>
      <c r="C4" s="12" t="s">
        <v>186</v>
      </c>
      <c r="D4" s="13"/>
      <c r="E4" s="13" t="s">
        <v>38</v>
      </c>
      <c r="F4" s="13"/>
      <c r="G4" s="13"/>
      <c r="H4" s="13"/>
      <c r="I4" s="13"/>
      <c r="J4" s="13"/>
      <c r="K4" s="13"/>
      <c r="L4" s="13"/>
      <c r="M4" s="13"/>
      <c r="N4" s="13"/>
      <c r="O4" s="13"/>
      <c r="P4" s="13"/>
      <c r="Q4" s="13"/>
      <c r="R4" s="13"/>
    </row>
    <row r="5" spans="1:18" s="17" customFormat="1" ht="34" x14ac:dyDescent="0.2">
      <c r="A5" s="51" t="s">
        <v>88</v>
      </c>
      <c r="B5" s="44" t="s">
        <v>41</v>
      </c>
      <c r="C5" s="24" t="s">
        <v>188</v>
      </c>
      <c r="D5" s="25"/>
      <c r="E5" s="25" t="s">
        <v>38</v>
      </c>
      <c r="F5" s="25"/>
      <c r="G5" s="25"/>
      <c r="H5" s="25"/>
      <c r="I5" s="25"/>
      <c r="J5" s="25"/>
      <c r="K5" s="25"/>
      <c r="L5" s="25"/>
      <c r="M5" s="25"/>
      <c r="N5" s="25"/>
      <c r="O5" s="25"/>
      <c r="P5" s="25"/>
      <c r="Q5" s="25"/>
      <c r="R5" s="25"/>
    </row>
    <row r="6" spans="1:18" s="18" customFormat="1" ht="34" x14ac:dyDescent="0.2">
      <c r="A6" s="52" t="s">
        <v>89</v>
      </c>
      <c r="B6" s="45" t="s">
        <v>45</v>
      </c>
      <c r="C6" s="26" t="s">
        <v>189</v>
      </c>
      <c r="D6" s="27"/>
      <c r="E6" s="27" t="s">
        <v>38</v>
      </c>
      <c r="F6" s="27"/>
      <c r="G6" s="27"/>
      <c r="H6" s="27"/>
      <c r="I6" s="27"/>
      <c r="J6" s="27"/>
      <c r="K6" s="27"/>
      <c r="L6" s="27"/>
      <c r="M6" s="27"/>
      <c r="N6" s="27"/>
      <c r="O6" s="27"/>
      <c r="P6" s="27"/>
      <c r="Q6" s="27"/>
      <c r="R6" s="27"/>
    </row>
    <row r="7" spans="1:18" s="19" customFormat="1" ht="34" x14ac:dyDescent="0.2">
      <c r="A7" s="53" t="s">
        <v>90</v>
      </c>
      <c r="B7" s="46" t="s">
        <v>94</v>
      </c>
      <c r="C7" s="28" t="s">
        <v>190</v>
      </c>
      <c r="D7" s="14"/>
      <c r="E7" s="34" t="s">
        <v>87</v>
      </c>
      <c r="F7" s="14"/>
      <c r="G7" s="14"/>
      <c r="H7" s="14"/>
      <c r="I7" s="14"/>
      <c r="J7" s="14"/>
      <c r="K7" s="14"/>
      <c r="L7" s="14"/>
      <c r="M7" s="14"/>
      <c r="N7" s="14"/>
      <c r="O7" s="14"/>
      <c r="P7" s="14"/>
      <c r="Q7" s="14"/>
      <c r="R7" s="14"/>
    </row>
    <row r="8" spans="1:18" s="20" customFormat="1" ht="51" x14ac:dyDescent="0.2">
      <c r="A8" s="54" t="s">
        <v>91</v>
      </c>
      <c r="B8" s="47" t="s">
        <v>192</v>
      </c>
      <c r="C8" s="29" t="s">
        <v>240</v>
      </c>
      <c r="D8" s="35"/>
      <c r="E8" s="36" t="s">
        <v>40</v>
      </c>
      <c r="F8" s="35"/>
      <c r="G8" s="35"/>
      <c r="H8" s="35"/>
      <c r="I8" s="35"/>
      <c r="J8" s="35"/>
      <c r="K8" s="35"/>
      <c r="L8" s="35"/>
      <c r="M8" s="35"/>
      <c r="N8" s="35"/>
      <c r="O8" s="35"/>
      <c r="P8" s="35"/>
      <c r="Q8" s="35"/>
      <c r="R8" s="35"/>
    </row>
    <row r="9" spans="1:18" s="95" customFormat="1" ht="51" x14ac:dyDescent="0.2">
      <c r="A9" s="91" t="s">
        <v>92</v>
      </c>
      <c r="B9" s="82" t="s">
        <v>193</v>
      </c>
      <c r="C9" s="92" t="s">
        <v>185</v>
      </c>
      <c r="D9" s="93"/>
      <c r="E9" s="94" t="s">
        <v>42</v>
      </c>
      <c r="F9" s="93"/>
      <c r="G9" s="93"/>
      <c r="H9" s="93"/>
      <c r="I9" s="93"/>
      <c r="J9" s="93"/>
      <c r="K9" s="93"/>
      <c r="L9" s="93"/>
      <c r="M9" s="93"/>
      <c r="N9" s="93"/>
      <c r="O9" s="93"/>
      <c r="P9" s="93"/>
      <c r="Q9" s="93"/>
      <c r="R9" s="93"/>
    </row>
    <row r="10" spans="1:18" s="21" customFormat="1" ht="34" x14ac:dyDescent="0.2">
      <c r="A10" s="55" t="s">
        <v>93</v>
      </c>
      <c r="B10" s="48" t="s">
        <v>194</v>
      </c>
      <c r="C10" s="30" t="s">
        <v>191</v>
      </c>
      <c r="D10" s="38"/>
      <c r="E10" s="39" t="s">
        <v>43</v>
      </c>
      <c r="F10" s="38"/>
      <c r="G10" s="38"/>
      <c r="H10" s="38"/>
      <c r="I10" s="38"/>
      <c r="J10" s="38"/>
      <c r="K10" s="38"/>
      <c r="L10" s="38"/>
      <c r="M10" s="38"/>
      <c r="N10" s="38"/>
      <c r="O10" s="38"/>
      <c r="P10" s="38"/>
      <c r="Q10" s="38"/>
      <c r="R10" s="38"/>
    </row>
    <row r="11" spans="1:18" s="22" customFormat="1" ht="51" x14ac:dyDescent="0.2">
      <c r="A11" s="56" t="s">
        <v>95</v>
      </c>
      <c r="B11" s="49" t="s">
        <v>217</v>
      </c>
      <c r="C11" s="31" t="s">
        <v>218</v>
      </c>
      <c r="D11" s="40"/>
      <c r="E11" s="104" t="s">
        <v>37</v>
      </c>
      <c r="F11" s="40"/>
      <c r="G11" s="40"/>
      <c r="H11" s="40"/>
      <c r="I11" s="40"/>
      <c r="J11" s="40"/>
      <c r="K11" s="40"/>
      <c r="L11" s="40"/>
      <c r="M11" s="40"/>
      <c r="N11" s="40"/>
      <c r="O11" s="40"/>
      <c r="P11" s="40"/>
      <c r="Q11" s="40"/>
      <c r="R11" s="40"/>
    </row>
    <row r="12" spans="1:18" s="23" customFormat="1" ht="96" customHeight="1" x14ac:dyDescent="0.2">
      <c r="A12" s="172" t="s">
        <v>174</v>
      </c>
      <c r="B12" s="42" t="s">
        <v>173</v>
      </c>
      <c r="C12" s="32" t="s">
        <v>187</v>
      </c>
      <c r="D12" s="33" t="s">
        <v>176</v>
      </c>
      <c r="E12" s="199" t="s">
        <v>172</v>
      </c>
      <c r="F12" s="41"/>
      <c r="G12" s="41"/>
      <c r="H12" s="41"/>
      <c r="I12" s="41"/>
      <c r="J12" s="41"/>
      <c r="K12" s="41"/>
      <c r="L12" s="41"/>
      <c r="M12" s="41"/>
      <c r="N12" s="41"/>
      <c r="O12" s="41"/>
      <c r="P12" s="41"/>
      <c r="Q12" s="41"/>
      <c r="R12" s="41"/>
    </row>
    <row r="13" spans="1:18" s="37" customFormat="1" x14ac:dyDescent="0.2">
      <c r="A13" s="89" t="s">
        <v>220</v>
      </c>
      <c r="B13" s="37" t="s">
        <v>25</v>
      </c>
      <c r="D13" s="90"/>
      <c r="E13" s="37" t="s">
        <v>219</v>
      </c>
    </row>
    <row r="14" spans="1:18" s="37" customFormat="1" x14ac:dyDescent="0.2">
      <c r="A14" s="89" t="s">
        <v>225</v>
      </c>
      <c r="B14" s="37" t="s">
        <v>6</v>
      </c>
      <c r="E14" s="104" t="s">
        <v>224</v>
      </c>
    </row>
    <row r="15" spans="1:18" s="37" customFormat="1" ht="15" customHeight="1" x14ac:dyDescent="0.2">
      <c r="A15" s="89" t="s">
        <v>228</v>
      </c>
      <c r="B15" s="37" t="s">
        <v>4</v>
      </c>
      <c r="E15" s="37" t="s">
        <v>227</v>
      </c>
    </row>
    <row r="16" spans="1:18" s="37" customFormat="1" x14ac:dyDescent="0.2">
      <c r="A16" s="89" t="s">
        <v>232</v>
      </c>
      <c r="B16" s="37" t="s">
        <v>46</v>
      </c>
      <c r="E16" s="37" t="s">
        <v>231</v>
      </c>
    </row>
    <row r="17" spans="1:5" s="37" customFormat="1" x14ac:dyDescent="0.2">
      <c r="A17" s="89" t="s">
        <v>235</v>
      </c>
      <c r="B17" s="37" t="s">
        <v>244</v>
      </c>
      <c r="E17" s="37" t="s">
        <v>234</v>
      </c>
    </row>
    <row r="18" spans="1:5" s="37" customFormat="1" x14ac:dyDescent="0.2">
      <c r="A18" s="89" t="s">
        <v>238</v>
      </c>
      <c r="B18" s="37" t="s">
        <v>5</v>
      </c>
      <c r="E18" s="37" t="s">
        <v>237</v>
      </c>
    </row>
    <row r="19" spans="1:5" s="37" customFormat="1" x14ac:dyDescent="0.2">
      <c r="A19" s="89" t="s">
        <v>243</v>
      </c>
      <c r="B19" s="37" t="s">
        <v>3</v>
      </c>
      <c r="E19" s="37" t="s">
        <v>241</v>
      </c>
    </row>
    <row r="20" spans="1:5" s="102" customFormat="1" x14ac:dyDescent="0.2">
      <c r="A20" s="97" t="s">
        <v>247</v>
      </c>
      <c r="B20" s="102" t="s">
        <v>14</v>
      </c>
      <c r="E20" s="102" t="s">
        <v>15</v>
      </c>
    </row>
    <row r="21" spans="1:5" s="102" customFormat="1" x14ac:dyDescent="0.2">
      <c r="A21" s="97" t="s">
        <v>250</v>
      </c>
      <c r="B21" s="102" t="s">
        <v>249</v>
      </c>
      <c r="E21" s="102" t="s">
        <v>248</v>
      </c>
    </row>
    <row r="22" spans="1:5" s="102" customFormat="1" x14ac:dyDescent="0.2">
      <c r="A22" s="97" t="s">
        <v>253</v>
      </c>
      <c r="B22" s="102" t="s">
        <v>254</v>
      </c>
      <c r="C22" s="104"/>
      <c r="E22" s="104" t="s">
        <v>255</v>
      </c>
    </row>
    <row r="23" spans="1:5" s="102" customFormat="1" x14ac:dyDescent="0.2">
      <c r="A23" s="97" t="s">
        <v>257</v>
      </c>
      <c r="B23" s="102" t="s">
        <v>75</v>
      </c>
      <c r="C23" s="104"/>
      <c r="E23" s="104" t="s">
        <v>258</v>
      </c>
    </row>
    <row r="24" spans="1:5" s="102" customFormat="1" x14ac:dyDescent="0.2">
      <c r="A24" s="97" t="s">
        <v>260</v>
      </c>
      <c r="B24" s="102" t="s">
        <v>35</v>
      </c>
      <c r="C24" s="104"/>
      <c r="E24" s="104" t="s">
        <v>261</v>
      </c>
    </row>
    <row r="25" spans="1:5" s="102" customFormat="1" x14ac:dyDescent="0.2">
      <c r="A25" s="97" t="s">
        <v>263</v>
      </c>
      <c r="B25" s="102" t="s">
        <v>12</v>
      </c>
      <c r="E25" s="102" t="s">
        <v>264</v>
      </c>
    </row>
    <row r="26" spans="1:5" s="102" customFormat="1" x14ac:dyDescent="0.2">
      <c r="A26" s="97" t="s">
        <v>266</v>
      </c>
      <c r="B26" s="102" t="s">
        <v>4</v>
      </c>
      <c r="E26" s="102" t="s">
        <v>267</v>
      </c>
    </row>
    <row r="27" spans="1:5" s="102" customFormat="1" x14ac:dyDescent="0.2">
      <c r="A27" s="97" t="s">
        <v>269</v>
      </c>
      <c r="B27" s="102" t="s">
        <v>76</v>
      </c>
      <c r="E27" s="102" t="s">
        <v>77</v>
      </c>
    </row>
    <row r="28" spans="1:5" s="102" customFormat="1" x14ac:dyDescent="0.2">
      <c r="A28" s="97" t="s">
        <v>271</v>
      </c>
      <c r="B28" s="102" t="s">
        <v>78</v>
      </c>
      <c r="C28" s="104"/>
      <c r="E28" s="104" t="s">
        <v>270</v>
      </c>
    </row>
    <row r="29" spans="1:5" s="102" customFormat="1" x14ac:dyDescent="0.2">
      <c r="A29" s="97" t="s">
        <v>275</v>
      </c>
      <c r="B29" s="102" t="s">
        <v>273</v>
      </c>
      <c r="C29" s="104"/>
      <c r="E29" s="104" t="s">
        <v>274</v>
      </c>
    </row>
    <row r="30" spans="1:5" s="102" customFormat="1" x14ac:dyDescent="0.2">
      <c r="A30" s="97" t="s">
        <v>278</v>
      </c>
      <c r="B30" s="103">
        <v>4401</v>
      </c>
      <c r="E30" s="102" t="s">
        <v>279</v>
      </c>
    </row>
    <row r="31" spans="1:5" s="102" customFormat="1" x14ac:dyDescent="0.2">
      <c r="A31" s="97" t="s">
        <v>281</v>
      </c>
      <c r="B31" s="102" t="s">
        <v>34</v>
      </c>
      <c r="E31" s="102" t="s">
        <v>280</v>
      </c>
    </row>
    <row r="32" spans="1:5" s="102" customFormat="1" x14ac:dyDescent="0.2">
      <c r="A32" s="97" t="s">
        <v>286</v>
      </c>
      <c r="B32" s="102" t="s">
        <v>285</v>
      </c>
      <c r="E32" s="102" t="s">
        <v>17</v>
      </c>
    </row>
    <row r="33" spans="1:5" s="102" customFormat="1" x14ac:dyDescent="0.2">
      <c r="A33" s="97" t="s">
        <v>290</v>
      </c>
      <c r="B33" s="102" t="s">
        <v>289</v>
      </c>
      <c r="E33" s="102" t="s">
        <v>288</v>
      </c>
    </row>
    <row r="34" spans="1:5" s="102" customFormat="1" x14ac:dyDescent="0.2">
      <c r="A34" s="97" t="s">
        <v>293</v>
      </c>
      <c r="B34" s="102" t="s">
        <v>294</v>
      </c>
      <c r="E34" s="102" t="s">
        <v>20</v>
      </c>
    </row>
    <row r="35" spans="1:5" s="102" customFormat="1" x14ac:dyDescent="0.2">
      <c r="A35" s="97" t="s">
        <v>296</v>
      </c>
      <c r="B35" s="102" t="s">
        <v>297</v>
      </c>
      <c r="C35" s="104"/>
      <c r="E35" s="104" t="s">
        <v>81</v>
      </c>
    </row>
    <row r="36" spans="1:5" s="102" customFormat="1" x14ac:dyDescent="0.2">
      <c r="A36" s="97" t="s">
        <v>298</v>
      </c>
      <c r="B36" s="102" t="s">
        <v>299</v>
      </c>
      <c r="E36" s="102" t="s">
        <v>300</v>
      </c>
    </row>
    <row r="37" spans="1:5" s="161" customFormat="1" x14ac:dyDescent="0.2">
      <c r="A37" s="160"/>
      <c r="C37" s="173"/>
      <c r="E37" s="159"/>
    </row>
  </sheetData>
  <hyperlinks>
    <hyperlink ref="E8" r:id="rId1" xr:uid="{B4F9613E-97C9-9244-866F-21705D06F1CC}"/>
    <hyperlink ref="E9" r:id="rId2" xr:uid="{384423E4-859A-034E-B097-1A99EB49DA77}"/>
    <hyperlink ref="E10" r:id="rId3" xr:uid="{1D5E3052-13E6-AF47-8F89-3E6C098EA561}"/>
    <hyperlink ref="E7" r:id="rId4" xr:uid="{85CFE317-218B-7D45-9CBD-259896A6DB39}"/>
    <hyperlink ref="E22" r:id="rId5" xr:uid="{03CEC644-0999-EF4F-93A0-12197BCC3464}"/>
    <hyperlink ref="E23" r:id="rId6" xr:uid="{58084040-DF2A-524C-A098-68DFEA196770}"/>
    <hyperlink ref="E24" r:id="rId7" xr:uid="{B5599FBA-06A8-2247-B64E-2FB76F07CDBF}"/>
    <hyperlink ref="E35" r:id="rId8" xr:uid="{0CFC12FF-EAB7-434B-BAEE-4B92B45CD6E6}"/>
    <hyperlink ref="E28" r:id="rId9" xr:uid="{96B021F1-CFE3-0942-9312-C243B5BA9214}"/>
    <hyperlink ref="E29" r:id="rId10" xr:uid="{365B9A52-DA04-CC46-A67C-8EF46E3CD998}"/>
    <hyperlink ref="E14" r:id="rId11" xr:uid="{146A92EE-68DF-5549-B8C8-389CAB57D5BA}"/>
    <hyperlink ref="E11" r:id="rId12" xr:uid="{83EABE89-9216-9E4A-B73A-E5CBCEBA1B2D}"/>
    <hyperlink ref="E12" r:id="rId13" xr:uid="{8C25AD1D-B347-274F-A5D0-D8AA01FE3EB1}"/>
    <hyperlink ref="E3" r:id="rId14" xr:uid="{95C6C290-9256-9E48-BB03-B53CC60EF2F3}"/>
  </hyperlink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0 E A A B Q S w M E F A A A C A g A 2 Y p 1 V 2 7 I d C + m A A A A 9 g A A A B I A A A B D b 2 5 m a W c v U G F j a 2 F n Z S 5 4 b W y F j 7 E O g j A Y h F + F d K c t J R p D f s q g b p K Y m B j X p l R o h G J o s b y b g 4 / k K 4 h R 1 M 3 x 7 r 5 L 7 u 7 X G 2 R D U w c X 1 V n d m h R F m K J A G d k W 2 p Q p 6 t 0 x X K C M w 1 b I k y h V M M L G J o P V K a q c O y e E e O + x j 3 H b l Y R R G p F D v t n J S j U i 1 M Y 6 Y a R C n 1 b x v 4 U 4 7 F 9 j O M M R i 3 E 0 m 2 M K Z D I h 1 + Y L s H H v M / 0 x Y d n X r u 8 U L 1 S 4 W g O Z J J D 3 B / 4 A U E s D B B Q A A A g I A N m K d V e E J b e v + Q E A A C E U A A A T A A A A R m 9 y b X V s Y X M v U 2 V j d G l v b j E u b e 3 X w W 7 T M B w G 8 H u l v Y O V X V o p T h P b L U y I U w u I C x J q O S E O b v K n 8 0 j s y H a m d R N v w 5 v s x X A p A o T 0 I Q 7 j M J F L K / + / 1 L V / h 3 5 q o D o a Z 9 n m 9 F 4 9 O 5 u c T c K l 9 t S w 8 6 x 2 g t e 6 j 4 M n v j v w x v j 0 G N f G / 5 j 2 r b a W G t 5 7 d 5 W y w L V t u L E 8 X h K 3 F P k t e c e p M y G k 3 U P G n r O W 4 o S x t w O 1 L a X l K l w X a 1 c P H d k 4 f W l a K l b O x r Q I 0 2 z + L p A P 8 6 j j l b b 6 d v A 7 b / Z 7 s v M 1 h U / R 9 f O H P t 9 x E 1 E u S h 5 q s t o b l 1 a i T C + y L O p w n c 1 y 9 n 5 N r e l M J J 8 O n + V Z z l a u H T o b 0 l J d 5 O l i L t I m H r 5 d 7 u e i e O M s f Z j l 6 e r n 2 S u 6 / 2 I b 8 s d N N r 1 u j 9 c 9 9 E e c r d 6 l Z 7 d e 2 / D R + e 6 0 9 f b Q U 5 i e x H J 2 d 5 e d x l X 6 7 v Q x Y p F u 4 u c U f J 8 L M J d g r s B 8 A e b L N H 9 t 4 1 I V x 4 P 9 E j x B w V M U X K C g K m F S w U T A R M J E w W Q B E w h Q Q Y E K E l T Q Q E A D A Q 0 E N B D Q Q E A D A Q 0 E N B D Q Q E A D A Q 0 k N J D Q Q E I D C Q 0 k N J D Q Q E I D C Q 0 k N J D Q Q E E D B Q 0 U N F D Q Q E E D B Q 0 U N F D Q Q E E D 9 Z t B i r K G s t n E 2 D / 9 b v 6 7 z m J T M X v M n R V v 4 t h Z Y 2 e N n T V 2 1 t h Z / 0 1 n y U f d W X / 5 P + u F r V 1 j 7 D 4 t l 4 u y r M a e G n t q 7 K m x p 8 a e e t i e + g p Q S w M E F A A A C A g A 2 Y p 1 V w / K 6 a u k A A A A 6 Q A A A B M A A A B b Q 2 9 u d G V u d F 9 U e X B l c 1 0 u e G 1 s b Y 5 L D s I w D E S v E n m f u r B A C D V l A d y A C 0 T B / Y j m o 8 Z F 4 W w s O B J X I G 1 3 i K V n 5 n n m 8 3 p X x 2 Q H 8 a A x 9 t 4 p 2 B Q l C H L G 3 3 r X K p i 4 k X s 4 1 t X 1 G S i K H H V R Q c c c D o j R d G R 1 L H w g l 5 3 G j 1 Z z P s c W g z Z 3 3 R J u y 3 K H x j s m x 5 L n H 1 B X Z 2 r 0 N L C 4 p C y v t R k H c V p z c 5 U C p s S 4 y P i X s D 9 5 H c L Q G 8 3 Z x C R t l H Y h c R l e f w F Q S w E C F A M U A A A I C A D Z i n V X b s h 0 L 6 Y A A A D 2 A A A A E g A A A A A A A A A A A A A A p A E A A A A A Q 2 9 u Z m l n L 1 B h Y 2 t h Z 2 U u e G 1 s U E s B A h Q D F A A A C A g A 2 Y p 1 V 4 Q l t 6 / 5 A Q A A I R Q A A B M A A A A A A A A A A A A A A K Q B 1 g A A A E Z v c m 1 1 b G F z L 1 N l Y 3 R p b 2 4 x L m 1 Q S w E C F A M U A A A I C A D Z i n V X D 8 r p q 6 Q A A A D p A A A A E w A A A A A A A A A A A A A A p A E A A w A A W 0 N v b n R l b n R f V H l w Z X N d L n h t b F B L B Q Y A A A A A A w A D A M I A A A D V 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x v Q A A A A A A A M + 9 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2 N v M i 1 j Y X B 0 d X J l L W J 5 L W R p c m V j d C 1 h a X I t Y 2 F w d H V y Z S 1 w b G F u b m V k L X B y b 2 p l Y 3 R z L W F u Z C 1 p b i 1 0 a G U t b m V 0 L X p l c m 8 t Z W 1 p c 3 N p 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x M S 0 y M V Q x N D o x M D o 0 N y 4 4 N j U 2 M z g w W i I g L z 4 8 R W 5 0 c n k g V H l w Z T 0 i R m l s b E N v b H V t b l R 5 c G V z I i B W Y W x 1 Z T 0 i c 0 J n W U d C Z 1 l E Q X d N R E F 3 T U R B d 0 1 E Q X d N R E F 3 T U R B d 0 1 E Q X d N R E F 3 T U R B d 0 1 E Q X d N R E F 3 T U R B d 0 1 E Q X d N R E F 3 T U R B d z 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X S I g L z 4 8 R W 5 0 c n k g V H l w Z T 0 i R m l s b F N 0 Y X R 1 c y I g V m F s d W U 9 I n N D b 2 1 w b G V 0 Z S I g L z 4 8 R W 5 0 c n k g V H l w Z T 0 i U m V s Y X R p b 2 5 z a G l w S W 5 m b 0 N v b n R h a W 5 l c i I g V m F s d W U 9 I n N 7 J n F 1 b 3 Q 7 Y 2 9 s d W 1 u Q 2 9 1 b n Q m c X V v d D s 6 N D k s J n F 1 b 3 Q 7 a 2 V 5 Q 2 9 s d W 1 u T m F t Z X M m c X V v d D s 6 W 1 0 s J n F 1 b 3 Q 7 c X V l c n l S Z W x h d G l v b n N o a X B z J n F 1 b 3 Q 7 O l t d L C Z x d W 9 0 O 2 N v b H V t b k l k Z W 5 0 a X R p Z X M m c X V v d D s 6 W y Z x d W 9 0 O 1 N l Y 3 R p b 2 4 x L 2 N v M i 1 j Y X B 0 d X J l L W J 5 L W R p c m V j d C 1 h a X I t Y 2 F w d H V y Z S 1 w b G F u b m V k L X B y b 2 p l Y 3 R z L W F u Z C 1 p b i 1 0 a G U t b m V 0 L X p l c m 8 t Z W 1 p c 3 N p b 2 5 z L 0 F 1 d G 9 S Z W 1 v d m V k Q 2 9 s d W 1 u c z E u e 0 N v b H V t b j E s M H 0 m c X V v d D s s J n F 1 b 3 Q 7 U 2 V j d G l v b j E v Y 2 8 y L W N h c H R 1 c m U t Y n k t Z G l y Z W N 0 L W F p c i 1 j Y X B 0 d X J l L X B s Y W 5 u Z W Q t c H J v a m V j d H M t Y W 5 k L W l u L X R o Z S 1 u Z X Q t e m V y b y 1 l b W l z c 2 l v b n M v Q X V 0 b 1 J l b W 9 2 Z W R D b 2 x 1 b W 5 z M S 5 7 Q 2 9 s d W 1 u M i w x f S Z x d W 9 0 O y w m c X V v d D t T Z W N 0 a W 9 u M S 9 j b z I t Y 2 F w d H V y Z S 1 i e S 1 k a X J l Y 3 Q t Y W l y L W N h c H R 1 c m U t c G x h b m 5 l Z C 1 w c m 9 q Z W N 0 c y 1 h b m Q t a W 4 t d G h l L W 5 l d C 1 6 Z X J v L W V t a X N z a W 9 u c y 9 B d X R v U m V t b 3 Z l Z E N v b H V t b n M x L n t D b 2 x 1 b W 4 z L D J 9 J n F 1 b 3 Q 7 L C Z x d W 9 0 O 1 N l Y 3 R p b 2 4 x L 2 N v M i 1 j Y X B 0 d X J l L W J 5 L W R p c m V j d C 1 h a X I t Y 2 F w d H V y Z S 1 w b G F u b m V k L X B y b 2 p l Y 3 R z L W F u Z C 1 p b i 1 0 a G U t b m V 0 L X p l c m 8 t Z W 1 p c 3 N p b 2 5 z L 0 F 1 d G 9 S Z W 1 v d m V k Q 2 9 s d W 1 u c z E u e 0 N v b H V t b j Q s M 3 0 m c X V v d D s s J n F 1 b 3 Q 7 U 2 V j d G l v b j E v Y 2 8 y L W N h c H R 1 c m U t Y n k t Z G l y Z W N 0 L W F p c i 1 j Y X B 0 d X J l L X B s Y W 5 u Z W Q t c H J v a m V j d H M t Y W 5 k L W l u L X R o Z S 1 u Z X Q t e m V y b y 1 l b W l z c 2 l v b n M v Q X V 0 b 1 J l b W 9 2 Z W R D b 2 x 1 b W 5 z M S 5 7 Q 2 9 s d W 1 u N S w 0 f S Z x d W 9 0 O y w m c X V v d D t T Z W N 0 a W 9 u M S 9 j b z I t Y 2 F w d H V y Z S 1 i e S 1 k a X J l Y 3 Q t Y W l y L W N h c H R 1 c m U t c G x h b m 5 l Z C 1 w c m 9 q Z W N 0 c y 1 h b m Q t a W 4 t d G h l L W 5 l d C 1 6 Z X J v L W V t a X N z a W 9 u c y 9 B d X R v U m V t b 3 Z l Z E N v b H V t b n M x L n t D b 2 x 1 b W 4 2 L D V 9 J n F 1 b 3 Q 7 L C Z x d W 9 0 O 1 N l Y 3 R p b 2 4 x L 2 N v M i 1 j Y X B 0 d X J l L W J 5 L W R p c m V j d C 1 h a X I t Y 2 F w d H V y Z S 1 w b G F u b m V k L X B y b 2 p l Y 3 R z L W F u Z C 1 p b i 1 0 a G U t b m V 0 L X p l c m 8 t Z W 1 p c 3 N p b 2 5 z L 0 F 1 d G 9 S Z W 1 v d m V k Q 2 9 s d W 1 u c z E u e 0 N v b H V t b j c s N n 0 m c X V v d D s s J n F 1 b 3 Q 7 U 2 V j d G l v b j E v Y 2 8 y L W N h c H R 1 c m U t Y n k t Z G l y Z W N 0 L W F p c i 1 j Y X B 0 d X J l L X B s Y W 5 u Z W Q t c H J v a m V j d H M t Y W 5 k L W l u L X R o Z S 1 u Z X Q t e m V y b y 1 l b W l z c 2 l v b n M v Q X V 0 b 1 J l b W 9 2 Z W R D b 2 x 1 b W 5 z M S 5 7 Q 2 9 s d W 1 u O C w 3 f S Z x d W 9 0 O y w m c X V v d D t T Z W N 0 a W 9 u M S 9 j b z I t Y 2 F w d H V y Z S 1 i e S 1 k a X J l Y 3 Q t Y W l y L W N h c H R 1 c m U t c G x h b m 5 l Z C 1 w c m 9 q Z W N 0 c y 1 h b m Q t a W 4 t d G h l L W 5 l d C 1 6 Z X J v L W V t a X N z a W 9 u c y 9 B d X R v U m V t b 3 Z l Z E N v b H V t b n M x L n t D b 2 x 1 b W 4 5 L D h 9 J n F 1 b 3 Q 7 L C Z x d W 9 0 O 1 N l Y 3 R p b 2 4 x L 2 N v M i 1 j Y X B 0 d X J l L W J 5 L W R p c m V j d C 1 h a X I t Y 2 F w d H V y Z S 1 w b G F u b m V k L X B y b 2 p l Y 3 R z L W F u Z C 1 p b i 1 0 a G U t b m V 0 L X p l c m 8 t Z W 1 p c 3 N p b 2 5 z L 0 F 1 d G 9 S Z W 1 v d m V k Q 2 9 s d W 1 u c z E u e 0 N v b H V t b j E w L D l 9 J n F 1 b 3 Q 7 L C Z x d W 9 0 O 1 N l Y 3 R p b 2 4 x L 2 N v M i 1 j Y X B 0 d X J l L W J 5 L W R p c m V j d C 1 h a X I t Y 2 F w d H V y Z S 1 w b G F u b m V k L X B y b 2 p l Y 3 R z L W F u Z C 1 p b i 1 0 a G U t b m V 0 L X p l c m 8 t Z W 1 p c 3 N p b 2 5 z L 0 F 1 d G 9 S Z W 1 v d m V k Q 2 9 s d W 1 u c z E u e 0 N v b H V t b j E x L D E w f S Z x d W 9 0 O y w m c X V v d D t T Z W N 0 a W 9 u M S 9 j b z I t Y 2 F w d H V y Z S 1 i e S 1 k a X J l Y 3 Q t Y W l y L W N h c H R 1 c m U t c G x h b m 5 l Z C 1 w c m 9 q Z W N 0 c y 1 h b m Q t a W 4 t d G h l L W 5 l d C 1 6 Z X J v L W V t a X N z a W 9 u c y 9 B d X R v U m V t b 3 Z l Z E N v b H V t b n M x L n t D b 2 x 1 b W 4 x M i w x M X 0 m c X V v d D s s J n F 1 b 3 Q 7 U 2 V j d G l v b j E v Y 2 8 y L W N h c H R 1 c m U t Y n k t Z G l y Z W N 0 L W F p c i 1 j Y X B 0 d X J l L X B s Y W 5 u Z W Q t c H J v a m V j d H M t Y W 5 k L W l u L X R o Z S 1 u Z X Q t e m V y b y 1 l b W l z c 2 l v b n M v Q X V 0 b 1 J l b W 9 2 Z W R D b 2 x 1 b W 5 z M S 5 7 Q 2 9 s d W 1 u M T M s M T J 9 J n F 1 b 3 Q 7 L C Z x d W 9 0 O 1 N l Y 3 R p b 2 4 x L 2 N v M i 1 j Y X B 0 d X J l L W J 5 L W R p c m V j d C 1 h a X I t Y 2 F w d H V y Z S 1 w b G F u b m V k L X B y b 2 p l Y 3 R z L W F u Z C 1 p b i 1 0 a G U t b m V 0 L X p l c m 8 t Z W 1 p c 3 N p b 2 5 z L 0 F 1 d G 9 S Z W 1 v d m V k Q 2 9 s d W 1 u c z E u e 0 N v b H V t b j E 0 L D E z f S Z x d W 9 0 O y w m c X V v d D t T Z W N 0 a W 9 u M S 9 j b z I t Y 2 F w d H V y Z S 1 i e S 1 k a X J l Y 3 Q t Y W l y L W N h c H R 1 c m U t c G x h b m 5 l Z C 1 w c m 9 q Z W N 0 c y 1 h b m Q t a W 4 t d G h l L W 5 l d C 1 6 Z X J v L W V t a X N z a W 9 u c y 9 B d X R v U m V t b 3 Z l Z E N v b H V t b n M x L n t D b 2 x 1 b W 4 x N S w x N H 0 m c X V v d D s s J n F 1 b 3 Q 7 U 2 V j d G l v b j E v Y 2 8 y L W N h c H R 1 c m U t Y n k t Z G l y Z W N 0 L W F p c i 1 j Y X B 0 d X J l L X B s Y W 5 u Z W Q t c H J v a m V j d H M t Y W 5 k L W l u L X R o Z S 1 u Z X Q t e m V y b y 1 l b W l z c 2 l v b n M v Q X V 0 b 1 J l b W 9 2 Z W R D b 2 x 1 b W 5 z M S 5 7 Q 2 9 s d W 1 u M T Y s M T V 9 J n F 1 b 3 Q 7 L C Z x d W 9 0 O 1 N l Y 3 R p b 2 4 x L 2 N v M i 1 j Y X B 0 d X J l L W J 5 L W R p c m V j d C 1 h a X I t Y 2 F w d H V y Z S 1 w b G F u b m V k L X B y b 2 p l Y 3 R z L W F u Z C 1 p b i 1 0 a G U t b m V 0 L X p l c m 8 t Z W 1 p c 3 N p b 2 5 z L 0 F 1 d G 9 S Z W 1 v d m V k Q 2 9 s d W 1 u c z E u e 0 N v b H V t b j E 3 L D E 2 f S Z x d W 9 0 O y w m c X V v d D t T Z W N 0 a W 9 u M S 9 j b z I t Y 2 F w d H V y Z S 1 i e S 1 k a X J l Y 3 Q t Y W l y L W N h c H R 1 c m U t c G x h b m 5 l Z C 1 w c m 9 q Z W N 0 c y 1 h b m Q t a W 4 t d G h l L W 5 l d C 1 6 Z X J v L W V t a X N z a W 9 u c y 9 B d X R v U m V t b 3 Z l Z E N v b H V t b n M x L n t D b 2 x 1 b W 4 x O C w x N 3 0 m c X V v d D s s J n F 1 b 3 Q 7 U 2 V j d G l v b j E v Y 2 8 y L W N h c H R 1 c m U t Y n k t Z G l y Z W N 0 L W F p c i 1 j Y X B 0 d X J l L X B s Y W 5 u Z W Q t c H J v a m V j d H M t Y W 5 k L W l u L X R o Z S 1 u Z X Q t e m V y b y 1 l b W l z c 2 l v b n M v Q X V 0 b 1 J l b W 9 2 Z W R D b 2 x 1 b W 5 z M S 5 7 Q 2 9 s d W 1 u M T k s M T h 9 J n F 1 b 3 Q 7 L C Z x d W 9 0 O 1 N l Y 3 R p b 2 4 x L 2 N v M i 1 j Y X B 0 d X J l L W J 5 L W R p c m V j d C 1 h a X I t Y 2 F w d H V y Z S 1 w b G F u b m V k L X B y b 2 p l Y 3 R z L W F u Z C 1 p b i 1 0 a G U t b m V 0 L X p l c m 8 t Z W 1 p c 3 N p b 2 5 z L 0 F 1 d G 9 S Z W 1 v d m V k Q 2 9 s d W 1 u c z E u e 0 N v b H V t b j I w L D E 5 f S Z x d W 9 0 O y w m c X V v d D t T Z W N 0 a W 9 u M S 9 j b z I t Y 2 F w d H V y Z S 1 i e S 1 k a X J l Y 3 Q t Y W l y L W N h c H R 1 c m U t c G x h b m 5 l Z C 1 w c m 9 q Z W N 0 c y 1 h b m Q t a W 4 t d G h l L W 5 l d C 1 6 Z X J v L W V t a X N z a W 9 u c y 9 B d X R v U m V t b 3 Z l Z E N v b H V t b n M x L n t D b 2 x 1 b W 4 y M S w y M H 0 m c X V v d D s s J n F 1 b 3 Q 7 U 2 V j d G l v b j E v Y 2 8 y L W N h c H R 1 c m U t Y n k t Z G l y Z W N 0 L W F p c i 1 j Y X B 0 d X J l L X B s Y W 5 u Z W Q t c H J v a m V j d H M t Y W 5 k L W l u L X R o Z S 1 u Z X Q t e m V y b y 1 l b W l z c 2 l v b n M v Q X V 0 b 1 J l b W 9 2 Z W R D b 2 x 1 b W 5 z M S 5 7 Q 2 9 s d W 1 u M j I s M j F 9 J n F 1 b 3 Q 7 L C Z x d W 9 0 O 1 N l Y 3 R p b 2 4 x L 2 N v M i 1 j Y X B 0 d X J l L W J 5 L W R p c m V j d C 1 h a X I t Y 2 F w d H V y Z S 1 w b G F u b m V k L X B y b 2 p l Y 3 R z L W F u Z C 1 p b i 1 0 a G U t b m V 0 L X p l c m 8 t Z W 1 p c 3 N p b 2 5 z L 0 F 1 d G 9 S Z W 1 v d m V k Q 2 9 s d W 1 u c z E u e 0 N v b H V t b j I z L D I y f S Z x d W 9 0 O y w m c X V v d D t T Z W N 0 a W 9 u M S 9 j b z I t Y 2 F w d H V y Z S 1 i e S 1 k a X J l Y 3 Q t Y W l y L W N h c H R 1 c m U t c G x h b m 5 l Z C 1 w c m 9 q Z W N 0 c y 1 h b m Q t a W 4 t d G h l L W 5 l d C 1 6 Z X J v L W V t a X N z a W 9 u c y 9 B d X R v U m V t b 3 Z l Z E N v b H V t b n M x L n t D b 2 x 1 b W 4 y N C w y M 3 0 m c X V v d D s s J n F 1 b 3 Q 7 U 2 V j d G l v b j E v Y 2 8 y L W N h c H R 1 c m U t Y n k t Z G l y Z W N 0 L W F p c i 1 j Y X B 0 d X J l L X B s Y W 5 u Z W Q t c H J v a m V j d H M t Y W 5 k L W l u L X R o Z S 1 u Z X Q t e m V y b y 1 l b W l z c 2 l v b n M v Q X V 0 b 1 J l b W 9 2 Z W R D b 2 x 1 b W 5 z M S 5 7 Q 2 9 s d W 1 u M j U s M j R 9 J n F 1 b 3 Q 7 L C Z x d W 9 0 O 1 N l Y 3 R p b 2 4 x L 2 N v M i 1 j Y X B 0 d X J l L W J 5 L W R p c m V j d C 1 h a X I t Y 2 F w d H V y Z S 1 w b G F u b m V k L X B y b 2 p l Y 3 R z L W F u Z C 1 p b i 1 0 a G U t b m V 0 L X p l c m 8 t Z W 1 p c 3 N p b 2 5 z L 0 F 1 d G 9 S Z W 1 v d m V k Q 2 9 s d W 1 u c z E u e 0 N v b H V t b j I 2 L D I 1 f S Z x d W 9 0 O y w m c X V v d D t T Z W N 0 a W 9 u M S 9 j b z I t Y 2 F w d H V y Z S 1 i e S 1 k a X J l Y 3 Q t Y W l y L W N h c H R 1 c m U t c G x h b m 5 l Z C 1 w c m 9 q Z W N 0 c y 1 h b m Q t a W 4 t d G h l L W 5 l d C 1 6 Z X J v L W V t a X N z a W 9 u c y 9 B d X R v U m V t b 3 Z l Z E N v b H V t b n M x L n t D b 2 x 1 b W 4 y N y w y N n 0 m c X V v d D s s J n F 1 b 3 Q 7 U 2 V j d G l v b j E v Y 2 8 y L W N h c H R 1 c m U t Y n k t Z G l y Z W N 0 L W F p c i 1 j Y X B 0 d X J l L X B s Y W 5 u Z W Q t c H J v a m V j d H M t Y W 5 k L W l u L X R o Z S 1 u Z X Q t e m V y b y 1 l b W l z c 2 l v b n M v Q X V 0 b 1 J l b W 9 2 Z W R D b 2 x 1 b W 5 z M S 5 7 Q 2 9 s d W 1 u M j g s M j d 9 J n F 1 b 3 Q 7 L C Z x d W 9 0 O 1 N l Y 3 R p b 2 4 x L 2 N v M i 1 j Y X B 0 d X J l L W J 5 L W R p c m V j d C 1 h a X I t Y 2 F w d H V y Z S 1 w b G F u b m V k L X B y b 2 p l Y 3 R z L W F u Z C 1 p b i 1 0 a G U t b m V 0 L X p l c m 8 t Z W 1 p c 3 N p b 2 5 z L 0 F 1 d G 9 S Z W 1 v d m V k Q 2 9 s d W 1 u c z E u e 0 N v b H V t b j I 5 L D I 4 f S Z x d W 9 0 O y w m c X V v d D t T Z W N 0 a W 9 u M S 9 j b z I t Y 2 F w d H V y Z S 1 i e S 1 k a X J l Y 3 Q t Y W l y L W N h c H R 1 c m U t c G x h b m 5 l Z C 1 w c m 9 q Z W N 0 c y 1 h b m Q t a W 4 t d G h l L W 5 l d C 1 6 Z X J v L W V t a X N z a W 9 u c y 9 B d X R v U m V t b 3 Z l Z E N v b H V t b n M x L n t D b 2 x 1 b W 4 z M C w y O X 0 m c X V v d D s s J n F 1 b 3 Q 7 U 2 V j d G l v b j E v Y 2 8 y L W N h c H R 1 c m U t Y n k t Z G l y Z W N 0 L W F p c i 1 j Y X B 0 d X J l L X B s Y W 5 u Z W Q t c H J v a m V j d H M t Y W 5 k L W l u L X R o Z S 1 u Z X Q t e m V y b y 1 l b W l z c 2 l v b n M v Q X V 0 b 1 J l b W 9 2 Z W R D b 2 x 1 b W 5 z M S 5 7 Q 2 9 s d W 1 u M z E s M z B 9 J n F 1 b 3 Q 7 L C Z x d W 9 0 O 1 N l Y 3 R p b 2 4 x L 2 N v M i 1 j Y X B 0 d X J l L W J 5 L W R p c m V j d C 1 h a X I t Y 2 F w d H V y Z S 1 w b G F u b m V k L X B y b 2 p l Y 3 R z L W F u Z C 1 p b i 1 0 a G U t b m V 0 L X p l c m 8 t Z W 1 p c 3 N p b 2 5 z L 0 F 1 d G 9 S Z W 1 v d m V k Q 2 9 s d W 1 u c z E u e 0 N v b H V t b j M y L D M x f S Z x d W 9 0 O y w m c X V v d D t T Z W N 0 a W 9 u M S 9 j b z I t Y 2 F w d H V y Z S 1 i e S 1 k a X J l Y 3 Q t Y W l y L W N h c H R 1 c m U t c G x h b m 5 l Z C 1 w c m 9 q Z W N 0 c y 1 h b m Q t a W 4 t d G h l L W 5 l d C 1 6 Z X J v L W V t a X N z a W 9 u c y 9 B d X R v U m V t b 3 Z l Z E N v b H V t b n M x L n t D b 2 x 1 b W 4 z M y w z M n 0 m c X V v d D s s J n F 1 b 3 Q 7 U 2 V j d G l v b j E v Y 2 8 y L W N h c H R 1 c m U t Y n k t Z G l y Z W N 0 L W F p c i 1 j Y X B 0 d X J l L X B s Y W 5 u Z W Q t c H J v a m V j d H M t Y W 5 k L W l u L X R o Z S 1 u Z X Q t e m V y b y 1 l b W l z c 2 l v b n M v Q X V 0 b 1 J l b W 9 2 Z W R D b 2 x 1 b W 5 z M S 5 7 Q 2 9 s d W 1 u M z Q s M z N 9 J n F 1 b 3 Q 7 L C Z x d W 9 0 O 1 N l Y 3 R p b 2 4 x L 2 N v M i 1 j Y X B 0 d X J l L W J 5 L W R p c m V j d C 1 h a X I t Y 2 F w d H V y Z S 1 w b G F u b m V k L X B y b 2 p l Y 3 R z L W F u Z C 1 p b i 1 0 a G U t b m V 0 L X p l c m 8 t Z W 1 p c 3 N p b 2 5 z L 0 F 1 d G 9 S Z W 1 v d m V k Q 2 9 s d W 1 u c z E u e 0 N v b H V t b j M 1 L D M 0 f S Z x d W 9 0 O y w m c X V v d D t T Z W N 0 a W 9 u M S 9 j b z I t Y 2 F w d H V y Z S 1 i e S 1 k a X J l Y 3 Q t Y W l y L W N h c H R 1 c m U t c G x h b m 5 l Z C 1 w c m 9 q Z W N 0 c y 1 h b m Q t a W 4 t d G h l L W 5 l d C 1 6 Z X J v L W V t a X N z a W 9 u c y 9 B d X R v U m V t b 3 Z l Z E N v b H V t b n M x L n t D b 2 x 1 b W 4 z N i w z N X 0 m c X V v d D s s J n F 1 b 3 Q 7 U 2 V j d G l v b j E v Y 2 8 y L W N h c H R 1 c m U t Y n k t Z G l y Z W N 0 L W F p c i 1 j Y X B 0 d X J l L X B s Y W 5 u Z W Q t c H J v a m V j d H M t Y W 5 k L W l u L X R o Z S 1 u Z X Q t e m V y b y 1 l b W l z c 2 l v b n M v Q X V 0 b 1 J l b W 9 2 Z W R D b 2 x 1 b W 5 z M S 5 7 Q 2 9 s d W 1 u M z c s M z Z 9 J n F 1 b 3 Q 7 L C Z x d W 9 0 O 1 N l Y 3 R p b 2 4 x L 2 N v M i 1 j Y X B 0 d X J l L W J 5 L W R p c m V j d C 1 h a X I t Y 2 F w d H V y Z S 1 w b G F u b m V k L X B y b 2 p l Y 3 R z L W F u Z C 1 p b i 1 0 a G U t b m V 0 L X p l c m 8 t Z W 1 p c 3 N p b 2 5 z L 0 F 1 d G 9 S Z W 1 v d m V k Q 2 9 s d W 1 u c z E u e 0 N v b H V t b j M 4 L D M 3 f S Z x d W 9 0 O y w m c X V v d D t T Z W N 0 a W 9 u M S 9 j b z I t Y 2 F w d H V y Z S 1 i e S 1 k a X J l Y 3 Q t Y W l y L W N h c H R 1 c m U t c G x h b m 5 l Z C 1 w c m 9 q Z W N 0 c y 1 h b m Q t a W 4 t d G h l L W 5 l d C 1 6 Z X J v L W V t a X N z a W 9 u c y 9 B d X R v U m V t b 3 Z l Z E N v b H V t b n M x L n t D b 2 x 1 b W 4 z O S w z O H 0 m c X V v d D s s J n F 1 b 3 Q 7 U 2 V j d G l v b j E v Y 2 8 y L W N h c H R 1 c m U t Y n k t Z G l y Z W N 0 L W F p c i 1 j Y X B 0 d X J l L X B s Y W 5 u Z W Q t c H J v a m V j d H M t Y W 5 k L W l u L X R o Z S 1 u Z X Q t e m V y b y 1 l b W l z c 2 l v b n M v Q X V 0 b 1 J l b W 9 2 Z W R D b 2 x 1 b W 5 z M S 5 7 Q 2 9 s d W 1 u N D A s M z l 9 J n F 1 b 3 Q 7 L C Z x d W 9 0 O 1 N l Y 3 R p b 2 4 x L 2 N v M i 1 j Y X B 0 d X J l L W J 5 L W R p c m V j d C 1 h a X I t Y 2 F w d H V y Z S 1 w b G F u b m V k L X B y b 2 p l Y 3 R z L W F u Z C 1 p b i 1 0 a G U t b m V 0 L X p l c m 8 t Z W 1 p c 3 N p b 2 5 z L 0 F 1 d G 9 S Z W 1 v d m V k Q 2 9 s d W 1 u c z E u e 0 N v b H V t b j Q x L D Q w f S Z x d W 9 0 O y w m c X V v d D t T Z W N 0 a W 9 u M S 9 j b z I t Y 2 F w d H V y Z S 1 i e S 1 k a X J l Y 3 Q t Y W l y L W N h c H R 1 c m U t c G x h b m 5 l Z C 1 w c m 9 q Z W N 0 c y 1 h b m Q t a W 4 t d G h l L W 5 l d C 1 6 Z X J v L W V t a X N z a W 9 u c y 9 B d X R v U m V t b 3 Z l Z E N v b H V t b n M x L n t D b 2 x 1 b W 4 0 M i w 0 M X 0 m c X V v d D s s J n F 1 b 3 Q 7 U 2 V j d G l v b j E v Y 2 8 y L W N h c H R 1 c m U t Y n k t Z G l y Z W N 0 L W F p c i 1 j Y X B 0 d X J l L X B s Y W 5 u Z W Q t c H J v a m V j d H M t Y W 5 k L W l u L X R o Z S 1 u Z X Q t e m V y b y 1 l b W l z c 2 l v b n M v Q X V 0 b 1 J l b W 9 2 Z W R D b 2 x 1 b W 5 z M S 5 7 Q 2 9 s d W 1 u N D M s N D J 9 J n F 1 b 3 Q 7 L C Z x d W 9 0 O 1 N l Y 3 R p b 2 4 x L 2 N v M i 1 j Y X B 0 d X J l L W J 5 L W R p c m V j d C 1 h a X I t Y 2 F w d H V y Z S 1 w b G F u b m V k L X B y b 2 p l Y 3 R z L W F u Z C 1 p b i 1 0 a G U t b m V 0 L X p l c m 8 t Z W 1 p c 3 N p b 2 5 z L 0 F 1 d G 9 S Z W 1 v d m V k Q 2 9 s d W 1 u c z E u e 0 N v b H V t b j Q 0 L D Q z f S Z x d W 9 0 O y w m c X V v d D t T Z W N 0 a W 9 u M S 9 j b z I t Y 2 F w d H V y Z S 1 i e S 1 k a X J l Y 3 Q t Y W l y L W N h c H R 1 c m U t c G x h b m 5 l Z C 1 w c m 9 q Z W N 0 c y 1 h b m Q t a W 4 t d G h l L W 5 l d C 1 6 Z X J v L W V t a X N z a W 9 u c y 9 B d X R v U m V t b 3 Z l Z E N v b H V t b n M x L n t D b 2 x 1 b W 4 0 N S w 0 N H 0 m c X V v d D s s J n F 1 b 3 Q 7 U 2 V j d G l v b j E v Y 2 8 y L W N h c H R 1 c m U t Y n k t Z G l y Z W N 0 L W F p c i 1 j Y X B 0 d X J l L X B s Y W 5 u Z W Q t c H J v a m V j d H M t Y W 5 k L W l u L X R o Z S 1 u Z X Q t e m V y b y 1 l b W l z c 2 l v b n M v Q X V 0 b 1 J l b W 9 2 Z W R D b 2 x 1 b W 5 z M S 5 7 Q 2 9 s d W 1 u N D Y s N D V 9 J n F 1 b 3 Q 7 L C Z x d W 9 0 O 1 N l Y 3 R p b 2 4 x L 2 N v M i 1 j Y X B 0 d X J l L W J 5 L W R p c m V j d C 1 h a X I t Y 2 F w d H V y Z S 1 w b G F u b m V k L X B y b 2 p l Y 3 R z L W F u Z C 1 p b i 1 0 a G U t b m V 0 L X p l c m 8 t Z W 1 p c 3 N p b 2 5 z L 0 F 1 d G 9 S Z W 1 v d m V k Q 2 9 s d W 1 u c z E u e 0 N v b H V t b j Q 3 L D Q 2 f S Z x d W 9 0 O y w m c X V v d D t T Z W N 0 a W 9 u M S 9 j b z I t Y 2 F w d H V y Z S 1 i e S 1 k a X J l Y 3 Q t Y W l y L W N h c H R 1 c m U t c G x h b m 5 l Z C 1 w c m 9 q Z W N 0 c y 1 h b m Q t a W 4 t d G h l L W 5 l d C 1 6 Z X J v L W V t a X N z a W 9 u c y 9 B d X R v U m V t b 3 Z l Z E N v b H V t b n M x L n t D b 2 x 1 b W 4 0 O C w 0 N 3 0 m c X V v d D s s J n F 1 b 3 Q 7 U 2 V j d G l v b j E v Y 2 8 y L W N h c H R 1 c m U t Y n k t Z G l y Z W N 0 L W F p c i 1 j Y X B 0 d X J l L X B s Y W 5 u Z W Q t c H J v a m V j d H M t Y W 5 k L W l u L X R o Z S 1 u Z X Q t e m V y b y 1 l b W l z c 2 l v b n M v Q X V 0 b 1 J l b W 9 2 Z W R D b 2 x 1 b W 5 z M S 5 7 Q 2 9 s d W 1 u N D k s N D h 9 J n F 1 b 3 Q 7 X S w m c X V v d D t D b 2 x 1 b W 5 D b 3 V u d C Z x d W 9 0 O z o 0 O S w m c X V v d D t L Z X l D b 2 x 1 b W 5 O Y W 1 l c y Z x d W 9 0 O z p b X S w m c X V v d D t D b 2 x 1 b W 5 J Z G V u d G l 0 a W V z J n F 1 b 3 Q 7 O l s m c X V v d D t T Z W N 0 a W 9 u M S 9 j b z I t Y 2 F w d H V y Z S 1 i e S 1 k a X J l Y 3 Q t Y W l y L W N h c H R 1 c m U t c G x h b m 5 l Z C 1 w c m 9 q Z W N 0 c y 1 h b m Q t a W 4 t d G h l L W 5 l d C 1 6 Z X J v L W V t a X N z a W 9 u c y 9 B d X R v U m V t b 3 Z l Z E N v b H V t b n M x L n t D b 2 x 1 b W 4 x L D B 9 J n F 1 b 3 Q 7 L C Z x d W 9 0 O 1 N l Y 3 R p b 2 4 x L 2 N v M i 1 j Y X B 0 d X J l L W J 5 L W R p c m V j d C 1 h a X I t Y 2 F w d H V y Z S 1 w b G F u b m V k L X B y b 2 p l Y 3 R z L W F u Z C 1 p b i 1 0 a G U t b m V 0 L X p l c m 8 t Z W 1 p c 3 N p b 2 5 z L 0 F 1 d G 9 S Z W 1 v d m V k Q 2 9 s d W 1 u c z E u e 0 N v b H V t b j I s M X 0 m c X V v d D s s J n F 1 b 3 Q 7 U 2 V j d G l v b j E v Y 2 8 y L W N h c H R 1 c m U t Y n k t Z G l y Z W N 0 L W F p c i 1 j Y X B 0 d X J l L X B s Y W 5 u Z W Q t c H J v a m V j d H M t Y W 5 k L W l u L X R o Z S 1 u Z X Q t e m V y b y 1 l b W l z c 2 l v b n M v Q X V 0 b 1 J l b W 9 2 Z W R D b 2 x 1 b W 5 z M S 5 7 Q 2 9 s d W 1 u M y w y f S Z x d W 9 0 O y w m c X V v d D t T Z W N 0 a W 9 u M S 9 j b z I t Y 2 F w d H V y Z S 1 i e S 1 k a X J l Y 3 Q t Y W l y L W N h c H R 1 c m U t c G x h b m 5 l Z C 1 w c m 9 q Z W N 0 c y 1 h b m Q t a W 4 t d G h l L W 5 l d C 1 6 Z X J v L W V t a X N z a W 9 u c y 9 B d X R v U m V t b 3 Z l Z E N v b H V t b n M x L n t D b 2 x 1 b W 4 0 L D N 9 J n F 1 b 3 Q 7 L C Z x d W 9 0 O 1 N l Y 3 R p b 2 4 x L 2 N v M i 1 j Y X B 0 d X J l L W J 5 L W R p c m V j d C 1 h a X I t Y 2 F w d H V y Z S 1 w b G F u b m V k L X B y b 2 p l Y 3 R z L W F u Z C 1 p b i 1 0 a G U t b m V 0 L X p l c m 8 t Z W 1 p c 3 N p b 2 5 z L 0 F 1 d G 9 S Z W 1 v d m V k Q 2 9 s d W 1 u c z E u e 0 N v b H V t b j U s N H 0 m c X V v d D s s J n F 1 b 3 Q 7 U 2 V j d G l v b j E v Y 2 8 y L W N h c H R 1 c m U t Y n k t Z G l y Z W N 0 L W F p c i 1 j Y X B 0 d X J l L X B s Y W 5 u Z W Q t c H J v a m V j d H M t Y W 5 k L W l u L X R o Z S 1 u Z X Q t e m V y b y 1 l b W l z c 2 l v b n M v Q X V 0 b 1 J l b W 9 2 Z W R D b 2 x 1 b W 5 z M S 5 7 Q 2 9 s d W 1 u N i w 1 f S Z x d W 9 0 O y w m c X V v d D t T Z W N 0 a W 9 u M S 9 j b z I t Y 2 F w d H V y Z S 1 i e S 1 k a X J l Y 3 Q t Y W l y L W N h c H R 1 c m U t c G x h b m 5 l Z C 1 w c m 9 q Z W N 0 c y 1 h b m Q t a W 4 t d G h l L W 5 l d C 1 6 Z X J v L W V t a X N z a W 9 u c y 9 B d X R v U m V t b 3 Z l Z E N v b H V t b n M x L n t D b 2 x 1 b W 4 3 L D Z 9 J n F 1 b 3 Q 7 L C Z x d W 9 0 O 1 N l Y 3 R p b 2 4 x L 2 N v M i 1 j Y X B 0 d X J l L W J 5 L W R p c m V j d C 1 h a X I t Y 2 F w d H V y Z S 1 w b G F u b m V k L X B y b 2 p l Y 3 R z L W F u Z C 1 p b i 1 0 a G U t b m V 0 L X p l c m 8 t Z W 1 p c 3 N p b 2 5 z L 0 F 1 d G 9 S Z W 1 v d m V k Q 2 9 s d W 1 u c z E u e 0 N v b H V t b j g s N 3 0 m c X V v d D s s J n F 1 b 3 Q 7 U 2 V j d G l v b j E v Y 2 8 y L W N h c H R 1 c m U t Y n k t Z G l y Z W N 0 L W F p c i 1 j Y X B 0 d X J l L X B s Y W 5 u Z W Q t c H J v a m V j d H M t Y W 5 k L W l u L X R o Z S 1 u Z X Q t e m V y b y 1 l b W l z c 2 l v b n M v Q X V 0 b 1 J l b W 9 2 Z W R D b 2 x 1 b W 5 z M S 5 7 Q 2 9 s d W 1 u O S w 4 f S Z x d W 9 0 O y w m c X V v d D t T Z W N 0 a W 9 u M S 9 j b z I t Y 2 F w d H V y Z S 1 i e S 1 k a X J l Y 3 Q t Y W l y L W N h c H R 1 c m U t c G x h b m 5 l Z C 1 w c m 9 q Z W N 0 c y 1 h b m Q t a W 4 t d G h l L W 5 l d C 1 6 Z X J v L W V t a X N z a W 9 u c y 9 B d X R v U m V t b 3 Z l Z E N v b H V t b n M x L n t D b 2 x 1 b W 4 x M C w 5 f S Z x d W 9 0 O y w m c X V v d D t T Z W N 0 a W 9 u M S 9 j b z I t Y 2 F w d H V y Z S 1 i e S 1 k a X J l Y 3 Q t Y W l y L W N h c H R 1 c m U t c G x h b m 5 l Z C 1 w c m 9 q Z W N 0 c y 1 h b m Q t a W 4 t d G h l L W 5 l d C 1 6 Z X J v L W V t a X N z a W 9 u c y 9 B d X R v U m V t b 3 Z l Z E N v b H V t b n M x L n t D b 2 x 1 b W 4 x M S w x M H 0 m c X V v d D s s J n F 1 b 3 Q 7 U 2 V j d G l v b j E v Y 2 8 y L W N h c H R 1 c m U t Y n k t Z G l y Z W N 0 L W F p c i 1 j Y X B 0 d X J l L X B s Y W 5 u Z W Q t c H J v a m V j d H M t Y W 5 k L W l u L X R o Z S 1 u Z X Q t e m V y b y 1 l b W l z c 2 l v b n M v Q X V 0 b 1 J l b W 9 2 Z W R D b 2 x 1 b W 5 z M S 5 7 Q 2 9 s d W 1 u M T I s M T F 9 J n F 1 b 3 Q 7 L C Z x d W 9 0 O 1 N l Y 3 R p b 2 4 x L 2 N v M i 1 j Y X B 0 d X J l L W J 5 L W R p c m V j d C 1 h a X I t Y 2 F w d H V y Z S 1 w b G F u b m V k L X B y b 2 p l Y 3 R z L W F u Z C 1 p b i 1 0 a G U t b m V 0 L X p l c m 8 t Z W 1 p c 3 N p b 2 5 z L 0 F 1 d G 9 S Z W 1 v d m V k Q 2 9 s d W 1 u c z E u e 0 N v b H V t b j E z L D E y f S Z x d W 9 0 O y w m c X V v d D t T Z W N 0 a W 9 u M S 9 j b z I t Y 2 F w d H V y Z S 1 i e S 1 k a X J l Y 3 Q t Y W l y L W N h c H R 1 c m U t c G x h b m 5 l Z C 1 w c m 9 q Z W N 0 c y 1 h b m Q t a W 4 t d G h l L W 5 l d C 1 6 Z X J v L W V t a X N z a W 9 u c y 9 B d X R v U m V t b 3 Z l Z E N v b H V t b n M x L n t D b 2 x 1 b W 4 x N C w x M 3 0 m c X V v d D s s J n F 1 b 3 Q 7 U 2 V j d G l v b j E v Y 2 8 y L W N h c H R 1 c m U t Y n k t Z G l y Z W N 0 L W F p c i 1 j Y X B 0 d X J l L X B s Y W 5 u Z W Q t c H J v a m V j d H M t Y W 5 k L W l u L X R o Z S 1 u Z X Q t e m V y b y 1 l b W l z c 2 l v b n M v Q X V 0 b 1 J l b W 9 2 Z W R D b 2 x 1 b W 5 z M S 5 7 Q 2 9 s d W 1 u M T U s M T R 9 J n F 1 b 3 Q 7 L C Z x d W 9 0 O 1 N l Y 3 R p b 2 4 x L 2 N v M i 1 j Y X B 0 d X J l L W J 5 L W R p c m V j d C 1 h a X I t Y 2 F w d H V y Z S 1 w b G F u b m V k L X B y b 2 p l Y 3 R z L W F u Z C 1 p b i 1 0 a G U t b m V 0 L X p l c m 8 t Z W 1 p c 3 N p b 2 5 z L 0 F 1 d G 9 S Z W 1 v d m V k Q 2 9 s d W 1 u c z E u e 0 N v b H V t b j E 2 L D E 1 f S Z x d W 9 0 O y w m c X V v d D t T Z W N 0 a W 9 u M S 9 j b z I t Y 2 F w d H V y Z S 1 i e S 1 k a X J l Y 3 Q t Y W l y L W N h c H R 1 c m U t c G x h b m 5 l Z C 1 w c m 9 q Z W N 0 c y 1 h b m Q t a W 4 t d G h l L W 5 l d C 1 6 Z X J v L W V t a X N z a W 9 u c y 9 B d X R v U m V t b 3 Z l Z E N v b H V t b n M x L n t D b 2 x 1 b W 4 x N y w x N n 0 m c X V v d D s s J n F 1 b 3 Q 7 U 2 V j d G l v b j E v Y 2 8 y L W N h c H R 1 c m U t Y n k t Z G l y Z W N 0 L W F p c i 1 j Y X B 0 d X J l L X B s Y W 5 u Z W Q t c H J v a m V j d H M t Y W 5 k L W l u L X R o Z S 1 u Z X Q t e m V y b y 1 l b W l z c 2 l v b n M v Q X V 0 b 1 J l b W 9 2 Z W R D b 2 x 1 b W 5 z M S 5 7 Q 2 9 s d W 1 u M T g s M T d 9 J n F 1 b 3 Q 7 L C Z x d W 9 0 O 1 N l Y 3 R p b 2 4 x L 2 N v M i 1 j Y X B 0 d X J l L W J 5 L W R p c m V j d C 1 h a X I t Y 2 F w d H V y Z S 1 w b G F u b m V k L X B y b 2 p l Y 3 R z L W F u Z C 1 p b i 1 0 a G U t b m V 0 L X p l c m 8 t Z W 1 p c 3 N p b 2 5 z L 0 F 1 d G 9 S Z W 1 v d m V k Q 2 9 s d W 1 u c z E u e 0 N v b H V t b j E 5 L D E 4 f S Z x d W 9 0 O y w m c X V v d D t T Z W N 0 a W 9 u M S 9 j b z I t Y 2 F w d H V y Z S 1 i e S 1 k a X J l Y 3 Q t Y W l y L W N h c H R 1 c m U t c G x h b m 5 l Z C 1 w c m 9 q Z W N 0 c y 1 h b m Q t a W 4 t d G h l L W 5 l d C 1 6 Z X J v L W V t a X N z a W 9 u c y 9 B d X R v U m V t b 3 Z l Z E N v b H V t b n M x L n t D b 2 x 1 b W 4 y M C w x O X 0 m c X V v d D s s J n F 1 b 3 Q 7 U 2 V j d G l v b j E v Y 2 8 y L W N h c H R 1 c m U t Y n k t Z G l y Z W N 0 L W F p c i 1 j Y X B 0 d X J l L X B s Y W 5 u Z W Q t c H J v a m V j d H M t Y W 5 k L W l u L X R o Z S 1 u Z X Q t e m V y b y 1 l b W l z c 2 l v b n M v Q X V 0 b 1 J l b W 9 2 Z W R D b 2 x 1 b W 5 z M S 5 7 Q 2 9 s d W 1 u M j E s M j B 9 J n F 1 b 3 Q 7 L C Z x d W 9 0 O 1 N l Y 3 R p b 2 4 x L 2 N v M i 1 j Y X B 0 d X J l L W J 5 L W R p c m V j d C 1 h a X I t Y 2 F w d H V y Z S 1 w b G F u b m V k L X B y b 2 p l Y 3 R z L W F u Z C 1 p b i 1 0 a G U t b m V 0 L X p l c m 8 t Z W 1 p c 3 N p b 2 5 z L 0 F 1 d G 9 S Z W 1 v d m V k Q 2 9 s d W 1 u c z E u e 0 N v b H V t b j I y L D I x f S Z x d W 9 0 O y w m c X V v d D t T Z W N 0 a W 9 u M S 9 j b z I t Y 2 F w d H V y Z S 1 i e S 1 k a X J l Y 3 Q t Y W l y L W N h c H R 1 c m U t c G x h b m 5 l Z C 1 w c m 9 q Z W N 0 c y 1 h b m Q t a W 4 t d G h l L W 5 l d C 1 6 Z X J v L W V t a X N z a W 9 u c y 9 B d X R v U m V t b 3 Z l Z E N v b H V t b n M x L n t D b 2 x 1 b W 4 y M y w y M n 0 m c X V v d D s s J n F 1 b 3 Q 7 U 2 V j d G l v b j E v Y 2 8 y L W N h c H R 1 c m U t Y n k t Z G l y Z W N 0 L W F p c i 1 j Y X B 0 d X J l L X B s Y W 5 u Z W Q t c H J v a m V j d H M t Y W 5 k L W l u L X R o Z S 1 u Z X Q t e m V y b y 1 l b W l z c 2 l v b n M v Q X V 0 b 1 J l b W 9 2 Z W R D b 2 x 1 b W 5 z M S 5 7 Q 2 9 s d W 1 u M j Q s M j N 9 J n F 1 b 3 Q 7 L C Z x d W 9 0 O 1 N l Y 3 R p b 2 4 x L 2 N v M i 1 j Y X B 0 d X J l L W J 5 L W R p c m V j d C 1 h a X I t Y 2 F w d H V y Z S 1 w b G F u b m V k L X B y b 2 p l Y 3 R z L W F u Z C 1 p b i 1 0 a G U t b m V 0 L X p l c m 8 t Z W 1 p c 3 N p b 2 5 z L 0 F 1 d G 9 S Z W 1 v d m V k Q 2 9 s d W 1 u c z E u e 0 N v b H V t b j I 1 L D I 0 f S Z x d W 9 0 O y w m c X V v d D t T Z W N 0 a W 9 u M S 9 j b z I t Y 2 F w d H V y Z S 1 i e S 1 k a X J l Y 3 Q t Y W l y L W N h c H R 1 c m U t c G x h b m 5 l Z C 1 w c m 9 q Z W N 0 c y 1 h b m Q t a W 4 t d G h l L W 5 l d C 1 6 Z X J v L W V t a X N z a W 9 u c y 9 B d X R v U m V t b 3 Z l Z E N v b H V t b n M x L n t D b 2 x 1 b W 4 y N i w y N X 0 m c X V v d D s s J n F 1 b 3 Q 7 U 2 V j d G l v b j E v Y 2 8 y L W N h c H R 1 c m U t Y n k t Z G l y Z W N 0 L W F p c i 1 j Y X B 0 d X J l L X B s Y W 5 u Z W Q t c H J v a m V j d H M t Y W 5 k L W l u L X R o Z S 1 u Z X Q t e m V y b y 1 l b W l z c 2 l v b n M v Q X V 0 b 1 J l b W 9 2 Z W R D b 2 x 1 b W 5 z M S 5 7 Q 2 9 s d W 1 u M j c s M j Z 9 J n F 1 b 3 Q 7 L C Z x d W 9 0 O 1 N l Y 3 R p b 2 4 x L 2 N v M i 1 j Y X B 0 d X J l L W J 5 L W R p c m V j d C 1 h a X I t Y 2 F w d H V y Z S 1 w b G F u b m V k L X B y b 2 p l Y 3 R z L W F u Z C 1 p b i 1 0 a G U t b m V 0 L X p l c m 8 t Z W 1 p c 3 N p b 2 5 z L 0 F 1 d G 9 S Z W 1 v d m V k Q 2 9 s d W 1 u c z E u e 0 N v b H V t b j I 4 L D I 3 f S Z x d W 9 0 O y w m c X V v d D t T Z W N 0 a W 9 u M S 9 j b z I t Y 2 F w d H V y Z S 1 i e S 1 k a X J l Y 3 Q t Y W l y L W N h c H R 1 c m U t c G x h b m 5 l Z C 1 w c m 9 q Z W N 0 c y 1 h b m Q t a W 4 t d G h l L W 5 l d C 1 6 Z X J v L W V t a X N z a W 9 u c y 9 B d X R v U m V t b 3 Z l Z E N v b H V t b n M x L n t D b 2 x 1 b W 4 y O S w y O H 0 m c X V v d D s s J n F 1 b 3 Q 7 U 2 V j d G l v b j E v Y 2 8 y L W N h c H R 1 c m U t Y n k t Z G l y Z W N 0 L W F p c i 1 j Y X B 0 d X J l L X B s Y W 5 u Z W Q t c H J v a m V j d H M t Y W 5 k L W l u L X R o Z S 1 u Z X Q t e m V y b y 1 l b W l z c 2 l v b n M v Q X V 0 b 1 J l b W 9 2 Z W R D b 2 x 1 b W 5 z M S 5 7 Q 2 9 s d W 1 u M z A s M j l 9 J n F 1 b 3 Q 7 L C Z x d W 9 0 O 1 N l Y 3 R p b 2 4 x L 2 N v M i 1 j Y X B 0 d X J l L W J 5 L W R p c m V j d C 1 h a X I t Y 2 F w d H V y Z S 1 w b G F u b m V k L X B y b 2 p l Y 3 R z L W F u Z C 1 p b i 1 0 a G U t b m V 0 L X p l c m 8 t Z W 1 p c 3 N p b 2 5 z L 0 F 1 d G 9 S Z W 1 v d m V k Q 2 9 s d W 1 u c z E u e 0 N v b H V t b j M x L D M w f S Z x d W 9 0 O y w m c X V v d D t T Z W N 0 a W 9 u M S 9 j b z I t Y 2 F w d H V y Z S 1 i e S 1 k a X J l Y 3 Q t Y W l y L W N h c H R 1 c m U t c G x h b m 5 l Z C 1 w c m 9 q Z W N 0 c y 1 h b m Q t a W 4 t d G h l L W 5 l d C 1 6 Z X J v L W V t a X N z a W 9 u c y 9 B d X R v U m V t b 3 Z l Z E N v b H V t b n M x L n t D b 2 x 1 b W 4 z M i w z M X 0 m c X V v d D s s J n F 1 b 3 Q 7 U 2 V j d G l v b j E v Y 2 8 y L W N h c H R 1 c m U t Y n k t Z G l y Z W N 0 L W F p c i 1 j Y X B 0 d X J l L X B s Y W 5 u Z W Q t c H J v a m V j d H M t Y W 5 k L W l u L X R o Z S 1 u Z X Q t e m V y b y 1 l b W l z c 2 l v b n M v Q X V 0 b 1 J l b W 9 2 Z W R D b 2 x 1 b W 5 z M S 5 7 Q 2 9 s d W 1 u M z M s M z J 9 J n F 1 b 3 Q 7 L C Z x d W 9 0 O 1 N l Y 3 R p b 2 4 x L 2 N v M i 1 j Y X B 0 d X J l L W J 5 L W R p c m V j d C 1 h a X I t Y 2 F w d H V y Z S 1 w b G F u b m V k L X B y b 2 p l Y 3 R z L W F u Z C 1 p b i 1 0 a G U t b m V 0 L X p l c m 8 t Z W 1 p c 3 N p b 2 5 z L 0 F 1 d G 9 S Z W 1 v d m V k Q 2 9 s d W 1 u c z E u e 0 N v b H V t b j M 0 L D M z f S Z x d W 9 0 O y w m c X V v d D t T Z W N 0 a W 9 u M S 9 j b z I t Y 2 F w d H V y Z S 1 i e S 1 k a X J l Y 3 Q t Y W l y L W N h c H R 1 c m U t c G x h b m 5 l Z C 1 w c m 9 q Z W N 0 c y 1 h b m Q t a W 4 t d G h l L W 5 l d C 1 6 Z X J v L W V t a X N z a W 9 u c y 9 B d X R v U m V t b 3 Z l Z E N v b H V t b n M x L n t D b 2 x 1 b W 4 z N S w z N H 0 m c X V v d D s s J n F 1 b 3 Q 7 U 2 V j d G l v b j E v Y 2 8 y L W N h c H R 1 c m U t Y n k t Z G l y Z W N 0 L W F p c i 1 j Y X B 0 d X J l L X B s Y W 5 u Z W Q t c H J v a m V j d H M t Y W 5 k L W l u L X R o Z S 1 u Z X Q t e m V y b y 1 l b W l z c 2 l v b n M v Q X V 0 b 1 J l b W 9 2 Z W R D b 2 x 1 b W 5 z M S 5 7 Q 2 9 s d W 1 u M z Y s M z V 9 J n F 1 b 3 Q 7 L C Z x d W 9 0 O 1 N l Y 3 R p b 2 4 x L 2 N v M i 1 j Y X B 0 d X J l L W J 5 L W R p c m V j d C 1 h a X I t Y 2 F w d H V y Z S 1 w b G F u b m V k L X B y b 2 p l Y 3 R z L W F u Z C 1 p b i 1 0 a G U t b m V 0 L X p l c m 8 t Z W 1 p c 3 N p b 2 5 z L 0 F 1 d G 9 S Z W 1 v d m V k Q 2 9 s d W 1 u c z E u e 0 N v b H V t b j M 3 L D M 2 f S Z x d W 9 0 O y w m c X V v d D t T Z W N 0 a W 9 u M S 9 j b z I t Y 2 F w d H V y Z S 1 i e S 1 k a X J l Y 3 Q t Y W l y L W N h c H R 1 c m U t c G x h b m 5 l Z C 1 w c m 9 q Z W N 0 c y 1 h b m Q t a W 4 t d G h l L W 5 l d C 1 6 Z X J v L W V t a X N z a W 9 u c y 9 B d X R v U m V t b 3 Z l Z E N v b H V t b n M x L n t D b 2 x 1 b W 4 z O C w z N 3 0 m c X V v d D s s J n F 1 b 3 Q 7 U 2 V j d G l v b j E v Y 2 8 y L W N h c H R 1 c m U t Y n k t Z G l y Z W N 0 L W F p c i 1 j Y X B 0 d X J l L X B s Y W 5 u Z W Q t c H J v a m V j d H M t Y W 5 k L W l u L X R o Z S 1 u Z X Q t e m V y b y 1 l b W l z c 2 l v b n M v Q X V 0 b 1 J l b W 9 2 Z W R D b 2 x 1 b W 5 z M S 5 7 Q 2 9 s d W 1 u M z k s M z h 9 J n F 1 b 3 Q 7 L C Z x d W 9 0 O 1 N l Y 3 R p b 2 4 x L 2 N v M i 1 j Y X B 0 d X J l L W J 5 L W R p c m V j d C 1 h a X I t Y 2 F w d H V y Z S 1 w b G F u b m V k L X B y b 2 p l Y 3 R z L W F u Z C 1 p b i 1 0 a G U t b m V 0 L X p l c m 8 t Z W 1 p c 3 N p b 2 5 z L 0 F 1 d G 9 S Z W 1 v d m V k Q 2 9 s d W 1 u c z E u e 0 N v b H V t b j Q w L D M 5 f S Z x d W 9 0 O y w m c X V v d D t T Z W N 0 a W 9 u M S 9 j b z I t Y 2 F w d H V y Z S 1 i e S 1 k a X J l Y 3 Q t Y W l y L W N h c H R 1 c m U t c G x h b m 5 l Z C 1 w c m 9 q Z W N 0 c y 1 h b m Q t a W 4 t d G h l L W 5 l d C 1 6 Z X J v L W V t a X N z a W 9 u c y 9 B d X R v U m V t b 3 Z l Z E N v b H V t b n M x L n t D b 2 x 1 b W 4 0 M S w 0 M H 0 m c X V v d D s s J n F 1 b 3 Q 7 U 2 V j d G l v b j E v Y 2 8 y L W N h c H R 1 c m U t Y n k t Z G l y Z W N 0 L W F p c i 1 j Y X B 0 d X J l L X B s Y W 5 u Z W Q t c H J v a m V j d H M t Y W 5 k L W l u L X R o Z S 1 u Z X Q t e m V y b y 1 l b W l z c 2 l v b n M v Q X V 0 b 1 J l b W 9 2 Z W R D b 2 x 1 b W 5 z M S 5 7 Q 2 9 s d W 1 u N D I s N D F 9 J n F 1 b 3 Q 7 L C Z x d W 9 0 O 1 N l Y 3 R p b 2 4 x L 2 N v M i 1 j Y X B 0 d X J l L W J 5 L W R p c m V j d C 1 h a X I t Y 2 F w d H V y Z S 1 w b G F u b m V k L X B y b 2 p l Y 3 R z L W F u Z C 1 p b i 1 0 a G U t b m V 0 L X p l c m 8 t Z W 1 p c 3 N p b 2 5 z L 0 F 1 d G 9 S Z W 1 v d m V k Q 2 9 s d W 1 u c z E u e 0 N v b H V t b j Q z L D Q y f S Z x d W 9 0 O y w m c X V v d D t T Z W N 0 a W 9 u M S 9 j b z I t Y 2 F w d H V y Z S 1 i e S 1 k a X J l Y 3 Q t Y W l y L W N h c H R 1 c m U t c G x h b m 5 l Z C 1 w c m 9 q Z W N 0 c y 1 h b m Q t a W 4 t d G h l L W 5 l d C 1 6 Z X J v L W V t a X N z a W 9 u c y 9 B d X R v U m V t b 3 Z l Z E N v b H V t b n M x L n t D b 2 x 1 b W 4 0 N C w 0 M 3 0 m c X V v d D s s J n F 1 b 3 Q 7 U 2 V j d G l v b j E v Y 2 8 y L W N h c H R 1 c m U t Y n k t Z G l y Z W N 0 L W F p c i 1 j Y X B 0 d X J l L X B s Y W 5 u Z W Q t c H J v a m V j d H M t Y W 5 k L W l u L X R o Z S 1 u Z X Q t e m V y b y 1 l b W l z c 2 l v b n M v Q X V 0 b 1 J l b W 9 2 Z W R D b 2 x 1 b W 5 z M S 5 7 Q 2 9 s d W 1 u N D U s N D R 9 J n F 1 b 3 Q 7 L C Z x d W 9 0 O 1 N l Y 3 R p b 2 4 x L 2 N v M i 1 j Y X B 0 d X J l L W J 5 L W R p c m V j d C 1 h a X I t Y 2 F w d H V y Z S 1 w b G F u b m V k L X B y b 2 p l Y 3 R z L W F u Z C 1 p b i 1 0 a G U t b m V 0 L X p l c m 8 t Z W 1 p c 3 N p b 2 5 z L 0 F 1 d G 9 S Z W 1 v d m V k Q 2 9 s d W 1 u c z E u e 0 N v b H V t b j Q 2 L D Q 1 f S Z x d W 9 0 O y w m c X V v d D t T Z W N 0 a W 9 u M S 9 j b z I t Y 2 F w d H V y Z S 1 i e S 1 k a X J l Y 3 Q t Y W l y L W N h c H R 1 c m U t c G x h b m 5 l Z C 1 w c m 9 q Z W N 0 c y 1 h b m Q t a W 4 t d G h l L W 5 l d C 1 6 Z X J v L W V t a X N z a W 9 u c y 9 B d X R v U m V t b 3 Z l Z E N v b H V t b n M x L n t D b 2 x 1 b W 4 0 N y w 0 N n 0 m c X V v d D s s J n F 1 b 3 Q 7 U 2 V j d G l v b j E v Y 2 8 y L W N h c H R 1 c m U t Y n k t Z G l y Z W N 0 L W F p c i 1 j Y X B 0 d X J l L X B s Y W 5 u Z W Q t c H J v a m V j d H M t Y W 5 k L W l u L X R o Z S 1 u Z X Q t e m V y b y 1 l b W l z c 2 l v b n M v Q X V 0 b 1 J l b W 9 2 Z W R D b 2 x 1 b W 5 z M S 5 7 Q 2 9 s d W 1 u N D g s N D d 9 J n F 1 b 3 Q 7 L C Z x d W 9 0 O 1 N l Y 3 R p b 2 4 x L 2 N v M i 1 j Y X B 0 d X J l L W J 5 L W R p c m V j d C 1 h a X I t Y 2 F w d H V y Z S 1 w b G F u b m V k L X B y b 2 p l Y 3 R z L W F u Z C 1 p b i 1 0 a G U t b m V 0 L X p l c m 8 t Z W 1 p c 3 N p b 2 5 z L 0 F 1 d G 9 S Z W 1 v d m V k Q 2 9 s d W 1 u c z E u e 0 N v b H V t b j Q 5 L D Q 4 f S Z x d W 9 0 O 1 0 s J n F 1 b 3 Q 7 U m V s Y X R p b 2 5 z a G l w S W 5 m b y Z x d W 9 0 O z p b X X 0 i I C 8 + P C 9 T d G F i b G V F b n R y a W V z P j w v S X R l b T 4 8 S X R l b T 4 8 S X R l b U x v Y 2 F 0 a W 9 u P j x J d G V t V H l w Z T 5 G b 3 J t d W x h P C 9 J d G V t V H l w Z T 4 8 S X R l b V B h d G g + U 2 V j d G l v b j E v Y 2 8 y L W N h c H R 1 c m U t Y n k t Z G l y Z W N 0 L W F p c i 1 j Y X B 0 d X J l L X B s Y W 5 u Z W Q t c H J v a m V j d H M t Y W 5 k L W l u L X R o Z S 1 u Z X Q t e m V y b y 1 l b W l z c 2 l v b n M v U X V l b G x l P C 9 J d G V t U G F 0 a D 4 8 L 0 l 0 Z W 1 M b 2 N h d G l v b j 4 8 U 3 R h Y m x l R W 5 0 c m l l c y A v P j w v S X R l b T 4 8 S X R l b T 4 8 S X R l b U x v Y 2 F 0 a W 9 u P j x J d G V t V H l w Z T 5 G b 3 J t d W x h P C 9 J d G V t V H l w Z T 4 8 S X R l b V B h d G g + U 2 V j d G l v b j E v Y 2 8 y L W N h c H R 1 c m U t Y n k t Z G l y Z W N 0 L W F p c i 1 j Y X B 0 d X J l L X B s Y W 5 u Z W Q t c H J v a m V j d H M t Y W 5 k L W l u L X R o Z S 1 u Z X Q t e m V y b y 1 l b W l z c 2 l v b n M v R 2 U l Q z M l Q T R u Z G V y d G V y J T I w U 3 B h b H R l b n R 5 c D w v S X R l b V B h d G g + P C 9 J d G V t T G 9 j Y X R p b 2 4 + P F N 0 Y W J s Z U V u d H J p Z X M g L z 4 8 L 0 l 0 Z W 0 + P E l 0 Z W 0 + P E l 0 Z W 1 M b 2 N h d G l v b j 4 8 S X R l b V R 5 c G U + R m 9 y b X V s Y T w v S X R l b V R 5 c G U + P E l 0 Z W 1 Q Y X R o P l N l Y 3 R p b 2 4 x L 2 N v M i 1 j Y X B 0 d X J l L W J 5 L W R p c m V j d C 1 h a X I t Y 2 F w d H V y Z S 1 w b G F u b m V k L X B y b 2 p l Y 3 R z L W F u Z C 1 p b i 1 0 a G U t b m V 0 L X p l c m 8 t Z W 1 p c 3 M l M j A l M j g y 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x M S 0 y M V Q x N D o x N D o 1 N S 4 0 O D k y O D Q w W i I g L z 4 8 R W 5 0 c n k g V H l w Z T 0 i R m l s b E N v b H V t b l R 5 c G V z I i B W Y W x 1 Z T 0 i c 0 J n W U d C Z 1 l E Q X d N R E F 3 T U R B d 0 1 E Q X d N R E F 3 T U R B d 0 1 E Q X d N R E F 3 T U R B d 0 1 E Q X d N R E F 3 T U R B d 0 1 E Q X d N R E F 3 T U R B d z 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X S I g L z 4 8 R W 5 0 c n k g V H l w Z T 0 i R m l s b F N 0 Y X R 1 c y I g V m F s d W U 9 I n N D b 2 1 w b G V 0 Z S I g L z 4 8 R W 5 0 c n k g V H l w Z T 0 i U m V s Y X R p b 2 5 z a G l w S W 5 m b 0 N v b n R h a W 5 l c i I g V m F s d W U 9 I n N 7 J n F 1 b 3 Q 7 Y 2 9 s d W 1 u Q 2 9 1 b n Q m c X V v d D s 6 N D k s J n F 1 b 3 Q 7 a 2 V 5 Q 2 9 s d W 1 u T m F t Z X M m c X V v d D s 6 W 1 0 s J n F 1 b 3 Q 7 c X V l c n l S Z W x h d G l v b n N o a X B z J n F 1 b 3 Q 7 O l t d L C Z x d W 9 0 O 2 N v b H V t b k l k Z W 5 0 a X R p Z X M m c X V v d D s 6 W y Z x d W 9 0 O 1 N l Y 3 R p b 2 4 x L 2 N v M i 1 j Y X B 0 d X J l L W J 5 L W R p c m V j d C 1 h a X I t Y 2 F w d H V y Z S 1 w b G F u b m V k L X B y b 2 p l Y 3 R z L W F u Z C 1 p b i 1 0 a G U t b m V 0 L X p l c m 8 t Z W 1 p c 3 M g K D I p L 0 F 1 d G 9 S Z W 1 v d m V k Q 2 9 s d W 1 u c z E u e 0 N v b H V t b j E s M H 0 m c X V v d D s s J n F 1 b 3 Q 7 U 2 V j d G l v b j E v Y 2 8 y L W N h c H R 1 c m U t Y n k t Z G l y Z W N 0 L W F p c i 1 j Y X B 0 d X J l L X B s Y W 5 u Z W Q t c H J v a m V j d H M t Y W 5 k L W l u L X R o Z S 1 u Z X Q t e m V y b y 1 l b W l z c y A o M i k v Q X V 0 b 1 J l b W 9 2 Z W R D b 2 x 1 b W 5 z M S 5 7 Q 2 9 s d W 1 u M i w x f S Z x d W 9 0 O y w m c X V v d D t T Z W N 0 a W 9 u M S 9 j b z I t Y 2 F w d H V y Z S 1 i e S 1 k a X J l Y 3 Q t Y W l y L W N h c H R 1 c m U t c G x h b m 5 l Z C 1 w c m 9 q Z W N 0 c y 1 h b m Q t a W 4 t d G h l L W 5 l d C 1 6 Z X J v L W V t a X N z I C g y K S 9 B d X R v U m V t b 3 Z l Z E N v b H V t b n M x L n t D b 2 x 1 b W 4 z L D J 9 J n F 1 b 3 Q 7 L C Z x d W 9 0 O 1 N l Y 3 R p b 2 4 x L 2 N v M i 1 j Y X B 0 d X J l L W J 5 L W R p c m V j d C 1 h a X I t Y 2 F w d H V y Z S 1 w b G F u b m V k L X B y b 2 p l Y 3 R z L W F u Z C 1 p b i 1 0 a G U t b m V 0 L X p l c m 8 t Z W 1 p c 3 M g K D I p L 0 F 1 d G 9 S Z W 1 v d m V k Q 2 9 s d W 1 u c z E u e 0 N v b H V t b j Q s M 3 0 m c X V v d D s s J n F 1 b 3 Q 7 U 2 V j d G l v b j E v Y 2 8 y L W N h c H R 1 c m U t Y n k t Z G l y Z W N 0 L W F p c i 1 j Y X B 0 d X J l L X B s Y W 5 u Z W Q t c H J v a m V j d H M t Y W 5 k L W l u L X R o Z S 1 u Z X Q t e m V y b y 1 l b W l z c y A o M i k v Q X V 0 b 1 J l b W 9 2 Z W R D b 2 x 1 b W 5 z M S 5 7 Q 2 9 s d W 1 u N S w 0 f S Z x d W 9 0 O y w m c X V v d D t T Z W N 0 a W 9 u M S 9 j b z I t Y 2 F w d H V y Z S 1 i e S 1 k a X J l Y 3 Q t Y W l y L W N h c H R 1 c m U t c G x h b m 5 l Z C 1 w c m 9 q Z W N 0 c y 1 h b m Q t a W 4 t d G h l L W 5 l d C 1 6 Z X J v L W V t a X N z I C g y K S 9 B d X R v U m V t b 3 Z l Z E N v b H V t b n M x L n t D b 2 x 1 b W 4 2 L D V 9 J n F 1 b 3 Q 7 L C Z x d W 9 0 O 1 N l Y 3 R p b 2 4 x L 2 N v M i 1 j Y X B 0 d X J l L W J 5 L W R p c m V j d C 1 h a X I t Y 2 F w d H V y Z S 1 w b G F u b m V k L X B y b 2 p l Y 3 R z L W F u Z C 1 p b i 1 0 a G U t b m V 0 L X p l c m 8 t Z W 1 p c 3 M g K D I p L 0 F 1 d G 9 S Z W 1 v d m V k Q 2 9 s d W 1 u c z E u e 0 N v b H V t b j c s N n 0 m c X V v d D s s J n F 1 b 3 Q 7 U 2 V j d G l v b j E v Y 2 8 y L W N h c H R 1 c m U t Y n k t Z G l y Z W N 0 L W F p c i 1 j Y X B 0 d X J l L X B s Y W 5 u Z W Q t c H J v a m V j d H M t Y W 5 k L W l u L X R o Z S 1 u Z X Q t e m V y b y 1 l b W l z c y A o M i k v Q X V 0 b 1 J l b W 9 2 Z W R D b 2 x 1 b W 5 z M S 5 7 Q 2 9 s d W 1 u O C w 3 f S Z x d W 9 0 O y w m c X V v d D t T Z W N 0 a W 9 u M S 9 j b z I t Y 2 F w d H V y Z S 1 i e S 1 k a X J l Y 3 Q t Y W l y L W N h c H R 1 c m U t c G x h b m 5 l Z C 1 w c m 9 q Z W N 0 c y 1 h b m Q t a W 4 t d G h l L W 5 l d C 1 6 Z X J v L W V t a X N z I C g y K S 9 B d X R v U m V t b 3 Z l Z E N v b H V t b n M x L n t D b 2 x 1 b W 4 5 L D h 9 J n F 1 b 3 Q 7 L C Z x d W 9 0 O 1 N l Y 3 R p b 2 4 x L 2 N v M i 1 j Y X B 0 d X J l L W J 5 L W R p c m V j d C 1 h a X I t Y 2 F w d H V y Z S 1 w b G F u b m V k L X B y b 2 p l Y 3 R z L W F u Z C 1 p b i 1 0 a G U t b m V 0 L X p l c m 8 t Z W 1 p c 3 M g K D I p L 0 F 1 d G 9 S Z W 1 v d m V k Q 2 9 s d W 1 u c z E u e 0 N v b H V t b j E w L D l 9 J n F 1 b 3 Q 7 L C Z x d W 9 0 O 1 N l Y 3 R p b 2 4 x L 2 N v M i 1 j Y X B 0 d X J l L W J 5 L W R p c m V j d C 1 h a X I t Y 2 F w d H V y Z S 1 w b G F u b m V k L X B y b 2 p l Y 3 R z L W F u Z C 1 p b i 1 0 a G U t b m V 0 L X p l c m 8 t Z W 1 p c 3 M g K D I p L 0 F 1 d G 9 S Z W 1 v d m V k Q 2 9 s d W 1 u c z E u e 0 N v b H V t b j E x L D E w f S Z x d W 9 0 O y w m c X V v d D t T Z W N 0 a W 9 u M S 9 j b z I t Y 2 F w d H V y Z S 1 i e S 1 k a X J l Y 3 Q t Y W l y L W N h c H R 1 c m U t c G x h b m 5 l Z C 1 w c m 9 q Z W N 0 c y 1 h b m Q t a W 4 t d G h l L W 5 l d C 1 6 Z X J v L W V t a X N z I C g y K S 9 B d X R v U m V t b 3 Z l Z E N v b H V t b n M x L n t D b 2 x 1 b W 4 x M i w x M X 0 m c X V v d D s s J n F 1 b 3 Q 7 U 2 V j d G l v b j E v Y 2 8 y L W N h c H R 1 c m U t Y n k t Z G l y Z W N 0 L W F p c i 1 j Y X B 0 d X J l L X B s Y W 5 u Z W Q t c H J v a m V j d H M t Y W 5 k L W l u L X R o Z S 1 u Z X Q t e m V y b y 1 l b W l z c y A o M i k v Q X V 0 b 1 J l b W 9 2 Z W R D b 2 x 1 b W 5 z M S 5 7 Q 2 9 s d W 1 u M T M s M T J 9 J n F 1 b 3 Q 7 L C Z x d W 9 0 O 1 N l Y 3 R p b 2 4 x L 2 N v M i 1 j Y X B 0 d X J l L W J 5 L W R p c m V j d C 1 h a X I t Y 2 F w d H V y Z S 1 w b G F u b m V k L X B y b 2 p l Y 3 R z L W F u Z C 1 p b i 1 0 a G U t b m V 0 L X p l c m 8 t Z W 1 p c 3 M g K D I p L 0 F 1 d G 9 S Z W 1 v d m V k Q 2 9 s d W 1 u c z E u e 0 N v b H V t b j E 0 L D E z f S Z x d W 9 0 O y w m c X V v d D t T Z W N 0 a W 9 u M S 9 j b z I t Y 2 F w d H V y Z S 1 i e S 1 k a X J l Y 3 Q t Y W l y L W N h c H R 1 c m U t c G x h b m 5 l Z C 1 w c m 9 q Z W N 0 c y 1 h b m Q t a W 4 t d G h l L W 5 l d C 1 6 Z X J v L W V t a X N z I C g y K S 9 B d X R v U m V t b 3 Z l Z E N v b H V t b n M x L n t D b 2 x 1 b W 4 x N S w x N H 0 m c X V v d D s s J n F 1 b 3 Q 7 U 2 V j d G l v b j E v Y 2 8 y L W N h c H R 1 c m U t Y n k t Z G l y Z W N 0 L W F p c i 1 j Y X B 0 d X J l L X B s Y W 5 u Z W Q t c H J v a m V j d H M t Y W 5 k L W l u L X R o Z S 1 u Z X Q t e m V y b y 1 l b W l z c y A o M i k v Q X V 0 b 1 J l b W 9 2 Z W R D b 2 x 1 b W 5 z M S 5 7 Q 2 9 s d W 1 u M T Y s M T V 9 J n F 1 b 3 Q 7 L C Z x d W 9 0 O 1 N l Y 3 R p b 2 4 x L 2 N v M i 1 j Y X B 0 d X J l L W J 5 L W R p c m V j d C 1 h a X I t Y 2 F w d H V y Z S 1 w b G F u b m V k L X B y b 2 p l Y 3 R z L W F u Z C 1 p b i 1 0 a G U t b m V 0 L X p l c m 8 t Z W 1 p c 3 M g K D I p L 0 F 1 d G 9 S Z W 1 v d m V k Q 2 9 s d W 1 u c z E u e 0 N v b H V t b j E 3 L D E 2 f S Z x d W 9 0 O y w m c X V v d D t T Z W N 0 a W 9 u M S 9 j b z I t Y 2 F w d H V y Z S 1 i e S 1 k a X J l Y 3 Q t Y W l y L W N h c H R 1 c m U t c G x h b m 5 l Z C 1 w c m 9 q Z W N 0 c y 1 h b m Q t a W 4 t d G h l L W 5 l d C 1 6 Z X J v L W V t a X N z I C g y K S 9 B d X R v U m V t b 3 Z l Z E N v b H V t b n M x L n t D b 2 x 1 b W 4 x O C w x N 3 0 m c X V v d D s s J n F 1 b 3 Q 7 U 2 V j d G l v b j E v Y 2 8 y L W N h c H R 1 c m U t Y n k t Z G l y Z W N 0 L W F p c i 1 j Y X B 0 d X J l L X B s Y W 5 u Z W Q t c H J v a m V j d H M t Y W 5 k L W l u L X R o Z S 1 u Z X Q t e m V y b y 1 l b W l z c y A o M i k v Q X V 0 b 1 J l b W 9 2 Z W R D b 2 x 1 b W 5 z M S 5 7 Q 2 9 s d W 1 u M T k s M T h 9 J n F 1 b 3 Q 7 L C Z x d W 9 0 O 1 N l Y 3 R p b 2 4 x L 2 N v M i 1 j Y X B 0 d X J l L W J 5 L W R p c m V j d C 1 h a X I t Y 2 F w d H V y Z S 1 w b G F u b m V k L X B y b 2 p l Y 3 R z L W F u Z C 1 p b i 1 0 a G U t b m V 0 L X p l c m 8 t Z W 1 p c 3 M g K D I p L 0 F 1 d G 9 S Z W 1 v d m V k Q 2 9 s d W 1 u c z E u e 0 N v b H V t b j I w L D E 5 f S Z x d W 9 0 O y w m c X V v d D t T Z W N 0 a W 9 u M S 9 j b z I t Y 2 F w d H V y Z S 1 i e S 1 k a X J l Y 3 Q t Y W l y L W N h c H R 1 c m U t c G x h b m 5 l Z C 1 w c m 9 q Z W N 0 c y 1 h b m Q t a W 4 t d G h l L W 5 l d C 1 6 Z X J v L W V t a X N z I C g y K S 9 B d X R v U m V t b 3 Z l Z E N v b H V t b n M x L n t D b 2 x 1 b W 4 y M S w y M H 0 m c X V v d D s s J n F 1 b 3 Q 7 U 2 V j d G l v b j E v Y 2 8 y L W N h c H R 1 c m U t Y n k t Z G l y Z W N 0 L W F p c i 1 j Y X B 0 d X J l L X B s Y W 5 u Z W Q t c H J v a m V j d H M t Y W 5 k L W l u L X R o Z S 1 u Z X Q t e m V y b y 1 l b W l z c y A o M i k v Q X V 0 b 1 J l b W 9 2 Z W R D b 2 x 1 b W 5 z M S 5 7 Q 2 9 s d W 1 u M j I s M j F 9 J n F 1 b 3 Q 7 L C Z x d W 9 0 O 1 N l Y 3 R p b 2 4 x L 2 N v M i 1 j Y X B 0 d X J l L W J 5 L W R p c m V j d C 1 h a X I t Y 2 F w d H V y Z S 1 w b G F u b m V k L X B y b 2 p l Y 3 R z L W F u Z C 1 p b i 1 0 a G U t b m V 0 L X p l c m 8 t Z W 1 p c 3 M g K D I p L 0 F 1 d G 9 S Z W 1 v d m V k Q 2 9 s d W 1 u c z E u e 0 N v b H V t b j I z L D I y f S Z x d W 9 0 O y w m c X V v d D t T Z W N 0 a W 9 u M S 9 j b z I t Y 2 F w d H V y Z S 1 i e S 1 k a X J l Y 3 Q t Y W l y L W N h c H R 1 c m U t c G x h b m 5 l Z C 1 w c m 9 q Z W N 0 c y 1 h b m Q t a W 4 t d G h l L W 5 l d C 1 6 Z X J v L W V t a X N z I C g y K S 9 B d X R v U m V t b 3 Z l Z E N v b H V t b n M x L n t D b 2 x 1 b W 4 y N C w y M 3 0 m c X V v d D s s J n F 1 b 3 Q 7 U 2 V j d G l v b j E v Y 2 8 y L W N h c H R 1 c m U t Y n k t Z G l y Z W N 0 L W F p c i 1 j Y X B 0 d X J l L X B s Y W 5 u Z W Q t c H J v a m V j d H M t Y W 5 k L W l u L X R o Z S 1 u Z X Q t e m V y b y 1 l b W l z c y A o M i k v Q X V 0 b 1 J l b W 9 2 Z W R D b 2 x 1 b W 5 z M S 5 7 Q 2 9 s d W 1 u M j U s M j R 9 J n F 1 b 3 Q 7 L C Z x d W 9 0 O 1 N l Y 3 R p b 2 4 x L 2 N v M i 1 j Y X B 0 d X J l L W J 5 L W R p c m V j d C 1 h a X I t Y 2 F w d H V y Z S 1 w b G F u b m V k L X B y b 2 p l Y 3 R z L W F u Z C 1 p b i 1 0 a G U t b m V 0 L X p l c m 8 t Z W 1 p c 3 M g K D I p L 0 F 1 d G 9 S Z W 1 v d m V k Q 2 9 s d W 1 u c z E u e 0 N v b H V t b j I 2 L D I 1 f S Z x d W 9 0 O y w m c X V v d D t T Z W N 0 a W 9 u M S 9 j b z I t Y 2 F w d H V y Z S 1 i e S 1 k a X J l Y 3 Q t Y W l y L W N h c H R 1 c m U t c G x h b m 5 l Z C 1 w c m 9 q Z W N 0 c y 1 h b m Q t a W 4 t d G h l L W 5 l d C 1 6 Z X J v L W V t a X N z I C g y K S 9 B d X R v U m V t b 3 Z l Z E N v b H V t b n M x L n t D b 2 x 1 b W 4 y N y w y N n 0 m c X V v d D s s J n F 1 b 3 Q 7 U 2 V j d G l v b j E v Y 2 8 y L W N h c H R 1 c m U t Y n k t Z G l y Z W N 0 L W F p c i 1 j Y X B 0 d X J l L X B s Y W 5 u Z W Q t c H J v a m V j d H M t Y W 5 k L W l u L X R o Z S 1 u Z X Q t e m V y b y 1 l b W l z c y A o M i k v Q X V 0 b 1 J l b W 9 2 Z W R D b 2 x 1 b W 5 z M S 5 7 Q 2 9 s d W 1 u M j g s M j d 9 J n F 1 b 3 Q 7 L C Z x d W 9 0 O 1 N l Y 3 R p b 2 4 x L 2 N v M i 1 j Y X B 0 d X J l L W J 5 L W R p c m V j d C 1 h a X I t Y 2 F w d H V y Z S 1 w b G F u b m V k L X B y b 2 p l Y 3 R z L W F u Z C 1 p b i 1 0 a G U t b m V 0 L X p l c m 8 t Z W 1 p c 3 M g K D I p L 0 F 1 d G 9 S Z W 1 v d m V k Q 2 9 s d W 1 u c z E u e 0 N v b H V t b j I 5 L D I 4 f S Z x d W 9 0 O y w m c X V v d D t T Z W N 0 a W 9 u M S 9 j b z I t Y 2 F w d H V y Z S 1 i e S 1 k a X J l Y 3 Q t Y W l y L W N h c H R 1 c m U t c G x h b m 5 l Z C 1 w c m 9 q Z W N 0 c y 1 h b m Q t a W 4 t d G h l L W 5 l d C 1 6 Z X J v L W V t a X N z I C g y K S 9 B d X R v U m V t b 3 Z l Z E N v b H V t b n M x L n t D b 2 x 1 b W 4 z M C w y O X 0 m c X V v d D s s J n F 1 b 3 Q 7 U 2 V j d G l v b j E v Y 2 8 y L W N h c H R 1 c m U t Y n k t Z G l y Z W N 0 L W F p c i 1 j Y X B 0 d X J l L X B s Y W 5 u Z W Q t c H J v a m V j d H M t Y W 5 k L W l u L X R o Z S 1 u Z X Q t e m V y b y 1 l b W l z c y A o M i k v Q X V 0 b 1 J l b W 9 2 Z W R D b 2 x 1 b W 5 z M S 5 7 Q 2 9 s d W 1 u M z E s M z B 9 J n F 1 b 3 Q 7 L C Z x d W 9 0 O 1 N l Y 3 R p b 2 4 x L 2 N v M i 1 j Y X B 0 d X J l L W J 5 L W R p c m V j d C 1 h a X I t Y 2 F w d H V y Z S 1 w b G F u b m V k L X B y b 2 p l Y 3 R z L W F u Z C 1 p b i 1 0 a G U t b m V 0 L X p l c m 8 t Z W 1 p c 3 M g K D I p L 0 F 1 d G 9 S Z W 1 v d m V k Q 2 9 s d W 1 u c z E u e 0 N v b H V t b j M y L D M x f S Z x d W 9 0 O y w m c X V v d D t T Z W N 0 a W 9 u M S 9 j b z I t Y 2 F w d H V y Z S 1 i e S 1 k a X J l Y 3 Q t Y W l y L W N h c H R 1 c m U t c G x h b m 5 l Z C 1 w c m 9 q Z W N 0 c y 1 h b m Q t a W 4 t d G h l L W 5 l d C 1 6 Z X J v L W V t a X N z I C g y K S 9 B d X R v U m V t b 3 Z l Z E N v b H V t b n M x L n t D b 2 x 1 b W 4 z M y w z M n 0 m c X V v d D s s J n F 1 b 3 Q 7 U 2 V j d G l v b j E v Y 2 8 y L W N h c H R 1 c m U t Y n k t Z G l y Z W N 0 L W F p c i 1 j Y X B 0 d X J l L X B s Y W 5 u Z W Q t c H J v a m V j d H M t Y W 5 k L W l u L X R o Z S 1 u Z X Q t e m V y b y 1 l b W l z c y A o M i k v Q X V 0 b 1 J l b W 9 2 Z W R D b 2 x 1 b W 5 z M S 5 7 Q 2 9 s d W 1 u M z Q s M z N 9 J n F 1 b 3 Q 7 L C Z x d W 9 0 O 1 N l Y 3 R p b 2 4 x L 2 N v M i 1 j Y X B 0 d X J l L W J 5 L W R p c m V j d C 1 h a X I t Y 2 F w d H V y Z S 1 w b G F u b m V k L X B y b 2 p l Y 3 R z L W F u Z C 1 p b i 1 0 a G U t b m V 0 L X p l c m 8 t Z W 1 p c 3 M g K D I p L 0 F 1 d G 9 S Z W 1 v d m V k Q 2 9 s d W 1 u c z E u e 0 N v b H V t b j M 1 L D M 0 f S Z x d W 9 0 O y w m c X V v d D t T Z W N 0 a W 9 u M S 9 j b z I t Y 2 F w d H V y Z S 1 i e S 1 k a X J l Y 3 Q t Y W l y L W N h c H R 1 c m U t c G x h b m 5 l Z C 1 w c m 9 q Z W N 0 c y 1 h b m Q t a W 4 t d G h l L W 5 l d C 1 6 Z X J v L W V t a X N z I C g y K S 9 B d X R v U m V t b 3 Z l Z E N v b H V t b n M x L n t D b 2 x 1 b W 4 z N i w z N X 0 m c X V v d D s s J n F 1 b 3 Q 7 U 2 V j d G l v b j E v Y 2 8 y L W N h c H R 1 c m U t Y n k t Z G l y Z W N 0 L W F p c i 1 j Y X B 0 d X J l L X B s Y W 5 u Z W Q t c H J v a m V j d H M t Y W 5 k L W l u L X R o Z S 1 u Z X Q t e m V y b y 1 l b W l z c y A o M i k v Q X V 0 b 1 J l b W 9 2 Z W R D b 2 x 1 b W 5 z M S 5 7 Q 2 9 s d W 1 u M z c s M z Z 9 J n F 1 b 3 Q 7 L C Z x d W 9 0 O 1 N l Y 3 R p b 2 4 x L 2 N v M i 1 j Y X B 0 d X J l L W J 5 L W R p c m V j d C 1 h a X I t Y 2 F w d H V y Z S 1 w b G F u b m V k L X B y b 2 p l Y 3 R z L W F u Z C 1 p b i 1 0 a G U t b m V 0 L X p l c m 8 t Z W 1 p c 3 M g K D I p L 0 F 1 d G 9 S Z W 1 v d m V k Q 2 9 s d W 1 u c z E u e 0 N v b H V t b j M 4 L D M 3 f S Z x d W 9 0 O y w m c X V v d D t T Z W N 0 a W 9 u M S 9 j b z I t Y 2 F w d H V y Z S 1 i e S 1 k a X J l Y 3 Q t Y W l y L W N h c H R 1 c m U t c G x h b m 5 l Z C 1 w c m 9 q Z W N 0 c y 1 h b m Q t a W 4 t d G h l L W 5 l d C 1 6 Z X J v L W V t a X N z I C g y K S 9 B d X R v U m V t b 3 Z l Z E N v b H V t b n M x L n t D b 2 x 1 b W 4 z O S w z O H 0 m c X V v d D s s J n F 1 b 3 Q 7 U 2 V j d G l v b j E v Y 2 8 y L W N h c H R 1 c m U t Y n k t Z G l y Z W N 0 L W F p c i 1 j Y X B 0 d X J l L X B s Y W 5 u Z W Q t c H J v a m V j d H M t Y W 5 k L W l u L X R o Z S 1 u Z X Q t e m V y b y 1 l b W l z c y A o M i k v Q X V 0 b 1 J l b W 9 2 Z W R D b 2 x 1 b W 5 z M S 5 7 Q 2 9 s d W 1 u N D A s M z l 9 J n F 1 b 3 Q 7 L C Z x d W 9 0 O 1 N l Y 3 R p b 2 4 x L 2 N v M i 1 j Y X B 0 d X J l L W J 5 L W R p c m V j d C 1 h a X I t Y 2 F w d H V y Z S 1 w b G F u b m V k L X B y b 2 p l Y 3 R z L W F u Z C 1 p b i 1 0 a G U t b m V 0 L X p l c m 8 t Z W 1 p c 3 M g K D I p L 0 F 1 d G 9 S Z W 1 v d m V k Q 2 9 s d W 1 u c z E u e 0 N v b H V t b j Q x L D Q w f S Z x d W 9 0 O y w m c X V v d D t T Z W N 0 a W 9 u M S 9 j b z I t Y 2 F w d H V y Z S 1 i e S 1 k a X J l Y 3 Q t Y W l y L W N h c H R 1 c m U t c G x h b m 5 l Z C 1 w c m 9 q Z W N 0 c y 1 h b m Q t a W 4 t d G h l L W 5 l d C 1 6 Z X J v L W V t a X N z I C g y K S 9 B d X R v U m V t b 3 Z l Z E N v b H V t b n M x L n t D b 2 x 1 b W 4 0 M i w 0 M X 0 m c X V v d D s s J n F 1 b 3 Q 7 U 2 V j d G l v b j E v Y 2 8 y L W N h c H R 1 c m U t Y n k t Z G l y Z W N 0 L W F p c i 1 j Y X B 0 d X J l L X B s Y W 5 u Z W Q t c H J v a m V j d H M t Y W 5 k L W l u L X R o Z S 1 u Z X Q t e m V y b y 1 l b W l z c y A o M i k v Q X V 0 b 1 J l b W 9 2 Z W R D b 2 x 1 b W 5 z M S 5 7 Q 2 9 s d W 1 u N D M s N D J 9 J n F 1 b 3 Q 7 L C Z x d W 9 0 O 1 N l Y 3 R p b 2 4 x L 2 N v M i 1 j Y X B 0 d X J l L W J 5 L W R p c m V j d C 1 h a X I t Y 2 F w d H V y Z S 1 w b G F u b m V k L X B y b 2 p l Y 3 R z L W F u Z C 1 p b i 1 0 a G U t b m V 0 L X p l c m 8 t Z W 1 p c 3 M g K D I p L 0 F 1 d G 9 S Z W 1 v d m V k Q 2 9 s d W 1 u c z E u e 0 N v b H V t b j Q 0 L D Q z f S Z x d W 9 0 O y w m c X V v d D t T Z W N 0 a W 9 u M S 9 j b z I t Y 2 F w d H V y Z S 1 i e S 1 k a X J l Y 3 Q t Y W l y L W N h c H R 1 c m U t c G x h b m 5 l Z C 1 w c m 9 q Z W N 0 c y 1 h b m Q t a W 4 t d G h l L W 5 l d C 1 6 Z X J v L W V t a X N z I C g y K S 9 B d X R v U m V t b 3 Z l Z E N v b H V t b n M x L n t D b 2 x 1 b W 4 0 N S w 0 N H 0 m c X V v d D s s J n F 1 b 3 Q 7 U 2 V j d G l v b j E v Y 2 8 y L W N h c H R 1 c m U t Y n k t Z G l y Z W N 0 L W F p c i 1 j Y X B 0 d X J l L X B s Y W 5 u Z W Q t c H J v a m V j d H M t Y W 5 k L W l u L X R o Z S 1 u Z X Q t e m V y b y 1 l b W l z c y A o M i k v Q X V 0 b 1 J l b W 9 2 Z W R D b 2 x 1 b W 5 z M S 5 7 Q 2 9 s d W 1 u N D Y s N D V 9 J n F 1 b 3 Q 7 L C Z x d W 9 0 O 1 N l Y 3 R p b 2 4 x L 2 N v M i 1 j Y X B 0 d X J l L W J 5 L W R p c m V j d C 1 h a X I t Y 2 F w d H V y Z S 1 w b G F u b m V k L X B y b 2 p l Y 3 R z L W F u Z C 1 p b i 1 0 a G U t b m V 0 L X p l c m 8 t Z W 1 p c 3 M g K D I p L 0 F 1 d G 9 S Z W 1 v d m V k Q 2 9 s d W 1 u c z E u e 0 N v b H V t b j Q 3 L D Q 2 f S Z x d W 9 0 O y w m c X V v d D t T Z W N 0 a W 9 u M S 9 j b z I t Y 2 F w d H V y Z S 1 i e S 1 k a X J l Y 3 Q t Y W l y L W N h c H R 1 c m U t c G x h b m 5 l Z C 1 w c m 9 q Z W N 0 c y 1 h b m Q t a W 4 t d G h l L W 5 l d C 1 6 Z X J v L W V t a X N z I C g y K S 9 B d X R v U m V t b 3 Z l Z E N v b H V t b n M x L n t D b 2 x 1 b W 4 0 O C w 0 N 3 0 m c X V v d D s s J n F 1 b 3 Q 7 U 2 V j d G l v b j E v Y 2 8 y L W N h c H R 1 c m U t Y n k t Z G l y Z W N 0 L W F p c i 1 j Y X B 0 d X J l L X B s Y W 5 u Z W Q t c H J v a m V j d H M t Y W 5 k L W l u L X R o Z S 1 u Z X Q t e m V y b y 1 l b W l z c y A o M i k v Q X V 0 b 1 J l b W 9 2 Z W R D b 2 x 1 b W 5 z M S 5 7 Q 2 9 s d W 1 u N D k s N D h 9 J n F 1 b 3 Q 7 X S w m c X V v d D t D b 2 x 1 b W 5 D b 3 V u d C Z x d W 9 0 O z o 0 O S w m c X V v d D t L Z X l D b 2 x 1 b W 5 O Y W 1 l c y Z x d W 9 0 O z p b X S w m c X V v d D t D b 2 x 1 b W 5 J Z G V u d G l 0 a W V z J n F 1 b 3 Q 7 O l s m c X V v d D t T Z W N 0 a W 9 u M S 9 j b z I t Y 2 F w d H V y Z S 1 i e S 1 k a X J l Y 3 Q t Y W l y L W N h c H R 1 c m U t c G x h b m 5 l Z C 1 w c m 9 q Z W N 0 c y 1 h b m Q t a W 4 t d G h l L W 5 l d C 1 6 Z X J v L W V t a X N z I C g y K S 9 B d X R v U m V t b 3 Z l Z E N v b H V t b n M x L n t D b 2 x 1 b W 4 x L D B 9 J n F 1 b 3 Q 7 L C Z x d W 9 0 O 1 N l Y 3 R p b 2 4 x L 2 N v M i 1 j Y X B 0 d X J l L W J 5 L W R p c m V j d C 1 h a X I t Y 2 F w d H V y Z S 1 w b G F u b m V k L X B y b 2 p l Y 3 R z L W F u Z C 1 p b i 1 0 a G U t b m V 0 L X p l c m 8 t Z W 1 p c 3 M g K D I p L 0 F 1 d G 9 S Z W 1 v d m V k Q 2 9 s d W 1 u c z E u e 0 N v b H V t b j I s M X 0 m c X V v d D s s J n F 1 b 3 Q 7 U 2 V j d G l v b j E v Y 2 8 y L W N h c H R 1 c m U t Y n k t Z G l y Z W N 0 L W F p c i 1 j Y X B 0 d X J l L X B s Y W 5 u Z W Q t c H J v a m V j d H M t Y W 5 k L W l u L X R o Z S 1 u Z X Q t e m V y b y 1 l b W l z c y A o M i k v Q X V 0 b 1 J l b W 9 2 Z W R D b 2 x 1 b W 5 z M S 5 7 Q 2 9 s d W 1 u M y w y f S Z x d W 9 0 O y w m c X V v d D t T Z W N 0 a W 9 u M S 9 j b z I t Y 2 F w d H V y Z S 1 i e S 1 k a X J l Y 3 Q t Y W l y L W N h c H R 1 c m U t c G x h b m 5 l Z C 1 w c m 9 q Z W N 0 c y 1 h b m Q t a W 4 t d G h l L W 5 l d C 1 6 Z X J v L W V t a X N z I C g y K S 9 B d X R v U m V t b 3 Z l Z E N v b H V t b n M x L n t D b 2 x 1 b W 4 0 L D N 9 J n F 1 b 3 Q 7 L C Z x d W 9 0 O 1 N l Y 3 R p b 2 4 x L 2 N v M i 1 j Y X B 0 d X J l L W J 5 L W R p c m V j d C 1 h a X I t Y 2 F w d H V y Z S 1 w b G F u b m V k L X B y b 2 p l Y 3 R z L W F u Z C 1 p b i 1 0 a G U t b m V 0 L X p l c m 8 t Z W 1 p c 3 M g K D I p L 0 F 1 d G 9 S Z W 1 v d m V k Q 2 9 s d W 1 u c z E u e 0 N v b H V t b j U s N H 0 m c X V v d D s s J n F 1 b 3 Q 7 U 2 V j d G l v b j E v Y 2 8 y L W N h c H R 1 c m U t Y n k t Z G l y Z W N 0 L W F p c i 1 j Y X B 0 d X J l L X B s Y W 5 u Z W Q t c H J v a m V j d H M t Y W 5 k L W l u L X R o Z S 1 u Z X Q t e m V y b y 1 l b W l z c y A o M i k v Q X V 0 b 1 J l b W 9 2 Z W R D b 2 x 1 b W 5 z M S 5 7 Q 2 9 s d W 1 u N i w 1 f S Z x d W 9 0 O y w m c X V v d D t T Z W N 0 a W 9 u M S 9 j b z I t Y 2 F w d H V y Z S 1 i e S 1 k a X J l Y 3 Q t Y W l y L W N h c H R 1 c m U t c G x h b m 5 l Z C 1 w c m 9 q Z W N 0 c y 1 h b m Q t a W 4 t d G h l L W 5 l d C 1 6 Z X J v L W V t a X N z I C g y K S 9 B d X R v U m V t b 3 Z l Z E N v b H V t b n M x L n t D b 2 x 1 b W 4 3 L D Z 9 J n F 1 b 3 Q 7 L C Z x d W 9 0 O 1 N l Y 3 R p b 2 4 x L 2 N v M i 1 j Y X B 0 d X J l L W J 5 L W R p c m V j d C 1 h a X I t Y 2 F w d H V y Z S 1 w b G F u b m V k L X B y b 2 p l Y 3 R z L W F u Z C 1 p b i 1 0 a G U t b m V 0 L X p l c m 8 t Z W 1 p c 3 M g K D I p L 0 F 1 d G 9 S Z W 1 v d m V k Q 2 9 s d W 1 u c z E u e 0 N v b H V t b j g s N 3 0 m c X V v d D s s J n F 1 b 3 Q 7 U 2 V j d G l v b j E v Y 2 8 y L W N h c H R 1 c m U t Y n k t Z G l y Z W N 0 L W F p c i 1 j Y X B 0 d X J l L X B s Y W 5 u Z W Q t c H J v a m V j d H M t Y W 5 k L W l u L X R o Z S 1 u Z X Q t e m V y b y 1 l b W l z c y A o M i k v Q X V 0 b 1 J l b W 9 2 Z W R D b 2 x 1 b W 5 z M S 5 7 Q 2 9 s d W 1 u O S w 4 f S Z x d W 9 0 O y w m c X V v d D t T Z W N 0 a W 9 u M S 9 j b z I t Y 2 F w d H V y Z S 1 i e S 1 k a X J l Y 3 Q t Y W l y L W N h c H R 1 c m U t c G x h b m 5 l Z C 1 w c m 9 q Z W N 0 c y 1 h b m Q t a W 4 t d G h l L W 5 l d C 1 6 Z X J v L W V t a X N z I C g y K S 9 B d X R v U m V t b 3 Z l Z E N v b H V t b n M x L n t D b 2 x 1 b W 4 x M C w 5 f S Z x d W 9 0 O y w m c X V v d D t T Z W N 0 a W 9 u M S 9 j b z I t Y 2 F w d H V y Z S 1 i e S 1 k a X J l Y 3 Q t Y W l y L W N h c H R 1 c m U t c G x h b m 5 l Z C 1 w c m 9 q Z W N 0 c y 1 h b m Q t a W 4 t d G h l L W 5 l d C 1 6 Z X J v L W V t a X N z I C g y K S 9 B d X R v U m V t b 3 Z l Z E N v b H V t b n M x L n t D b 2 x 1 b W 4 x M S w x M H 0 m c X V v d D s s J n F 1 b 3 Q 7 U 2 V j d G l v b j E v Y 2 8 y L W N h c H R 1 c m U t Y n k t Z G l y Z W N 0 L W F p c i 1 j Y X B 0 d X J l L X B s Y W 5 u Z W Q t c H J v a m V j d H M t Y W 5 k L W l u L X R o Z S 1 u Z X Q t e m V y b y 1 l b W l z c y A o M i k v Q X V 0 b 1 J l b W 9 2 Z W R D b 2 x 1 b W 5 z M S 5 7 Q 2 9 s d W 1 u M T I s M T F 9 J n F 1 b 3 Q 7 L C Z x d W 9 0 O 1 N l Y 3 R p b 2 4 x L 2 N v M i 1 j Y X B 0 d X J l L W J 5 L W R p c m V j d C 1 h a X I t Y 2 F w d H V y Z S 1 w b G F u b m V k L X B y b 2 p l Y 3 R z L W F u Z C 1 p b i 1 0 a G U t b m V 0 L X p l c m 8 t Z W 1 p c 3 M g K D I p L 0 F 1 d G 9 S Z W 1 v d m V k Q 2 9 s d W 1 u c z E u e 0 N v b H V t b j E z L D E y f S Z x d W 9 0 O y w m c X V v d D t T Z W N 0 a W 9 u M S 9 j b z I t Y 2 F w d H V y Z S 1 i e S 1 k a X J l Y 3 Q t Y W l y L W N h c H R 1 c m U t c G x h b m 5 l Z C 1 w c m 9 q Z W N 0 c y 1 h b m Q t a W 4 t d G h l L W 5 l d C 1 6 Z X J v L W V t a X N z I C g y K S 9 B d X R v U m V t b 3 Z l Z E N v b H V t b n M x L n t D b 2 x 1 b W 4 x N C w x M 3 0 m c X V v d D s s J n F 1 b 3 Q 7 U 2 V j d G l v b j E v Y 2 8 y L W N h c H R 1 c m U t Y n k t Z G l y Z W N 0 L W F p c i 1 j Y X B 0 d X J l L X B s Y W 5 u Z W Q t c H J v a m V j d H M t Y W 5 k L W l u L X R o Z S 1 u Z X Q t e m V y b y 1 l b W l z c y A o M i k v Q X V 0 b 1 J l b W 9 2 Z W R D b 2 x 1 b W 5 z M S 5 7 Q 2 9 s d W 1 u M T U s M T R 9 J n F 1 b 3 Q 7 L C Z x d W 9 0 O 1 N l Y 3 R p b 2 4 x L 2 N v M i 1 j Y X B 0 d X J l L W J 5 L W R p c m V j d C 1 h a X I t Y 2 F w d H V y Z S 1 w b G F u b m V k L X B y b 2 p l Y 3 R z L W F u Z C 1 p b i 1 0 a G U t b m V 0 L X p l c m 8 t Z W 1 p c 3 M g K D I p L 0 F 1 d G 9 S Z W 1 v d m V k Q 2 9 s d W 1 u c z E u e 0 N v b H V t b j E 2 L D E 1 f S Z x d W 9 0 O y w m c X V v d D t T Z W N 0 a W 9 u M S 9 j b z I t Y 2 F w d H V y Z S 1 i e S 1 k a X J l Y 3 Q t Y W l y L W N h c H R 1 c m U t c G x h b m 5 l Z C 1 w c m 9 q Z W N 0 c y 1 h b m Q t a W 4 t d G h l L W 5 l d C 1 6 Z X J v L W V t a X N z I C g y K S 9 B d X R v U m V t b 3 Z l Z E N v b H V t b n M x L n t D b 2 x 1 b W 4 x N y w x N n 0 m c X V v d D s s J n F 1 b 3 Q 7 U 2 V j d G l v b j E v Y 2 8 y L W N h c H R 1 c m U t Y n k t Z G l y Z W N 0 L W F p c i 1 j Y X B 0 d X J l L X B s Y W 5 u Z W Q t c H J v a m V j d H M t Y W 5 k L W l u L X R o Z S 1 u Z X Q t e m V y b y 1 l b W l z c y A o M i k v Q X V 0 b 1 J l b W 9 2 Z W R D b 2 x 1 b W 5 z M S 5 7 Q 2 9 s d W 1 u M T g s M T d 9 J n F 1 b 3 Q 7 L C Z x d W 9 0 O 1 N l Y 3 R p b 2 4 x L 2 N v M i 1 j Y X B 0 d X J l L W J 5 L W R p c m V j d C 1 h a X I t Y 2 F w d H V y Z S 1 w b G F u b m V k L X B y b 2 p l Y 3 R z L W F u Z C 1 p b i 1 0 a G U t b m V 0 L X p l c m 8 t Z W 1 p c 3 M g K D I p L 0 F 1 d G 9 S Z W 1 v d m V k Q 2 9 s d W 1 u c z E u e 0 N v b H V t b j E 5 L D E 4 f S Z x d W 9 0 O y w m c X V v d D t T Z W N 0 a W 9 u M S 9 j b z I t Y 2 F w d H V y Z S 1 i e S 1 k a X J l Y 3 Q t Y W l y L W N h c H R 1 c m U t c G x h b m 5 l Z C 1 w c m 9 q Z W N 0 c y 1 h b m Q t a W 4 t d G h l L W 5 l d C 1 6 Z X J v L W V t a X N z I C g y K S 9 B d X R v U m V t b 3 Z l Z E N v b H V t b n M x L n t D b 2 x 1 b W 4 y M C w x O X 0 m c X V v d D s s J n F 1 b 3 Q 7 U 2 V j d G l v b j E v Y 2 8 y L W N h c H R 1 c m U t Y n k t Z G l y Z W N 0 L W F p c i 1 j Y X B 0 d X J l L X B s Y W 5 u Z W Q t c H J v a m V j d H M t Y W 5 k L W l u L X R o Z S 1 u Z X Q t e m V y b y 1 l b W l z c y A o M i k v Q X V 0 b 1 J l b W 9 2 Z W R D b 2 x 1 b W 5 z M S 5 7 Q 2 9 s d W 1 u M j E s M j B 9 J n F 1 b 3 Q 7 L C Z x d W 9 0 O 1 N l Y 3 R p b 2 4 x L 2 N v M i 1 j Y X B 0 d X J l L W J 5 L W R p c m V j d C 1 h a X I t Y 2 F w d H V y Z S 1 w b G F u b m V k L X B y b 2 p l Y 3 R z L W F u Z C 1 p b i 1 0 a G U t b m V 0 L X p l c m 8 t Z W 1 p c 3 M g K D I p L 0 F 1 d G 9 S Z W 1 v d m V k Q 2 9 s d W 1 u c z E u e 0 N v b H V t b j I y L D I x f S Z x d W 9 0 O y w m c X V v d D t T Z W N 0 a W 9 u M S 9 j b z I t Y 2 F w d H V y Z S 1 i e S 1 k a X J l Y 3 Q t Y W l y L W N h c H R 1 c m U t c G x h b m 5 l Z C 1 w c m 9 q Z W N 0 c y 1 h b m Q t a W 4 t d G h l L W 5 l d C 1 6 Z X J v L W V t a X N z I C g y K S 9 B d X R v U m V t b 3 Z l Z E N v b H V t b n M x L n t D b 2 x 1 b W 4 y M y w y M n 0 m c X V v d D s s J n F 1 b 3 Q 7 U 2 V j d G l v b j E v Y 2 8 y L W N h c H R 1 c m U t Y n k t Z G l y Z W N 0 L W F p c i 1 j Y X B 0 d X J l L X B s Y W 5 u Z W Q t c H J v a m V j d H M t Y W 5 k L W l u L X R o Z S 1 u Z X Q t e m V y b y 1 l b W l z c y A o M i k v Q X V 0 b 1 J l b W 9 2 Z W R D b 2 x 1 b W 5 z M S 5 7 Q 2 9 s d W 1 u M j Q s M j N 9 J n F 1 b 3 Q 7 L C Z x d W 9 0 O 1 N l Y 3 R p b 2 4 x L 2 N v M i 1 j Y X B 0 d X J l L W J 5 L W R p c m V j d C 1 h a X I t Y 2 F w d H V y Z S 1 w b G F u b m V k L X B y b 2 p l Y 3 R z L W F u Z C 1 p b i 1 0 a G U t b m V 0 L X p l c m 8 t Z W 1 p c 3 M g K D I p L 0 F 1 d G 9 S Z W 1 v d m V k Q 2 9 s d W 1 u c z E u e 0 N v b H V t b j I 1 L D I 0 f S Z x d W 9 0 O y w m c X V v d D t T Z W N 0 a W 9 u M S 9 j b z I t Y 2 F w d H V y Z S 1 i e S 1 k a X J l Y 3 Q t Y W l y L W N h c H R 1 c m U t c G x h b m 5 l Z C 1 w c m 9 q Z W N 0 c y 1 h b m Q t a W 4 t d G h l L W 5 l d C 1 6 Z X J v L W V t a X N z I C g y K S 9 B d X R v U m V t b 3 Z l Z E N v b H V t b n M x L n t D b 2 x 1 b W 4 y N i w y N X 0 m c X V v d D s s J n F 1 b 3 Q 7 U 2 V j d G l v b j E v Y 2 8 y L W N h c H R 1 c m U t Y n k t Z G l y Z W N 0 L W F p c i 1 j Y X B 0 d X J l L X B s Y W 5 u Z W Q t c H J v a m V j d H M t Y W 5 k L W l u L X R o Z S 1 u Z X Q t e m V y b y 1 l b W l z c y A o M i k v Q X V 0 b 1 J l b W 9 2 Z W R D b 2 x 1 b W 5 z M S 5 7 Q 2 9 s d W 1 u M j c s M j Z 9 J n F 1 b 3 Q 7 L C Z x d W 9 0 O 1 N l Y 3 R p b 2 4 x L 2 N v M i 1 j Y X B 0 d X J l L W J 5 L W R p c m V j d C 1 h a X I t Y 2 F w d H V y Z S 1 w b G F u b m V k L X B y b 2 p l Y 3 R z L W F u Z C 1 p b i 1 0 a G U t b m V 0 L X p l c m 8 t Z W 1 p c 3 M g K D I p L 0 F 1 d G 9 S Z W 1 v d m V k Q 2 9 s d W 1 u c z E u e 0 N v b H V t b j I 4 L D I 3 f S Z x d W 9 0 O y w m c X V v d D t T Z W N 0 a W 9 u M S 9 j b z I t Y 2 F w d H V y Z S 1 i e S 1 k a X J l Y 3 Q t Y W l y L W N h c H R 1 c m U t c G x h b m 5 l Z C 1 w c m 9 q Z W N 0 c y 1 h b m Q t a W 4 t d G h l L W 5 l d C 1 6 Z X J v L W V t a X N z I C g y K S 9 B d X R v U m V t b 3 Z l Z E N v b H V t b n M x L n t D b 2 x 1 b W 4 y O S w y O H 0 m c X V v d D s s J n F 1 b 3 Q 7 U 2 V j d G l v b j E v Y 2 8 y L W N h c H R 1 c m U t Y n k t Z G l y Z W N 0 L W F p c i 1 j Y X B 0 d X J l L X B s Y W 5 u Z W Q t c H J v a m V j d H M t Y W 5 k L W l u L X R o Z S 1 u Z X Q t e m V y b y 1 l b W l z c y A o M i k v Q X V 0 b 1 J l b W 9 2 Z W R D b 2 x 1 b W 5 z M S 5 7 Q 2 9 s d W 1 u M z A s M j l 9 J n F 1 b 3 Q 7 L C Z x d W 9 0 O 1 N l Y 3 R p b 2 4 x L 2 N v M i 1 j Y X B 0 d X J l L W J 5 L W R p c m V j d C 1 h a X I t Y 2 F w d H V y Z S 1 w b G F u b m V k L X B y b 2 p l Y 3 R z L W F u Z C 1 p b i 1 0 a G U t b m V 0 L X p l c m 8 t Z W 1 p c 3 M g K D I p L 0 F 1 d G 9 S Z W 1 v d m V k Q 2 9 s d W 1 u c z E u e 0 N v b H V t b j M x L D M w f S Z x d W 9 0 O y w m c X V v d D t T Z W N 0 a W 9 u M S 9 j b z I t Y 2 F w d H V y Z S 1 i e S 1 k a X J l Y 3 Q t Y W l y L W N h c H R 1 c m U t c G x h b m 5 l Z C 1 w c m 9 q Z W N 0 c y 1 h b m Q t a W 4 t d G h l L W 5 l d C 1 6 Z X J v L W V t a X N z I C g y K S 9 B d X R v U m V t b 3 Z l Z E N v b H V t b n M x L n t D b 2 x 1 b W 4 z M i w z M X 0 m c X V v d D s s J n F 1 b 3 Q 7 U 2 V j d G l v b j E v Y 2 8 y L W N h c H R 1 c m U t Y n k t Z G l y Z W N 0 L W F p c i 1 j Y X B 0 d X J l L X B s Y W 5 u Z W Q t c H J v a m V j d H M t Y W 5 k L W l u L X R o Z S 1 u Z X Q t e m V y b y 1 l b W l z c y A o M i k v Q X V 0 b 1 J l b W 9 2 Z W R D b 2 x 1 b W 5 z M S 5 7 Q 2 9 s d W 1 u M z M s M z J 9 J n F 1 b 3 Q 7 L C Z x d W 9 0 O 1 N l Y 3 R p b 2 4 x L 2 N v M i 1 j Y X B 0 d X J l L W J 5 L W R p c m V j d C 1 h a X I t Y 2 F w d H V y Z S 1 w b G F u b m V k L X B y b 2 p l Y 3 R z L W F u Z C 1 p b i 1 0 a G U t b m V 0 L X p l c m 8 t Z W 1 p c 3 M g K D I p L 0 F 1 d G 9 S Z W 1 v d m V k Q 2 9 s d W 1 u c z E u e 0 N v b H V t b j M 0 L D M z f S Z x d W 9 0 O y w m c X V v d D t T Z W N 0 a W 9 u M S 9 j b z I t Y 2 F w d H V y Z S 1 i e S 1 k a X J l Y 3 Q t Y W l y L W N h c H R 1 c m U t c G x h b m 5 l Z C 1 w c m 9 q Z W N 0 c y 1 h b m Q t a W 4 t d G h l L W 5 l d C 1 6 Z X J v L W V t a X N z I C g y K S 9 B d X R v U m V t b 3 Z l Z E N v b H V t b n M x L n t D b 2 x 1 b W 4 z N S w z N H 0 m c X V v d D s s J n F 1 b 3 Q 7 U 2 V j d G l v b j E v Y 2 8 y L W N h c H R 1 c m U t Y n k t Z G l y Z W N 0 L W F p c i 1 j Y X B 0 d X J l L X B s Y W 5 u Z W Q t c H J v a m V j d H M t Y W 5 k L W l u L X R o Z S 1 u Z X Q t e m V y b y 1 l b W l z c y A o M i k v Q X V 0 b 1 J l b W 9 2 Z W R D b 2 x 1 b W 5 z M S 5 7 Q 2 9 s d W 1 u M z Y s M z V 9 J n F 1 b 3 Q 7 L C Z x d W 9 0 O 1 N l Y 3 R p b 2 4 x L 2 N v M i 1 j Y X B 0 d X J l L W J 5 L W R p c m V j d C 1 h a X I t Y 2 F w d H V y Z S 1 w b G F u b m V k L X B y b 2 p l Y 3 R z L W F u Z C 1 p b i 1 0 a G U t b m V 0 L X p l c m 8 t Z W 1 p c 3 M g K D I p L 0 F 1 d G 9 S Z W 1 v d m V k Q 2 9 s d W 1 u c z E u e 0 N v b H V t b j M 3 L D M 2 f S Z x d W 9 0 O y w m c X V v d D t T Z W N 0 a W 9 u M S 9 j b z I t Y 2 F w d H V y Z S 1 i e S 1 k a X J l Y 3 Q t Y W l y L W N h c H R 1 c m U t c G x h b m 5 l Z C 1 w c m 9 q Z W N 0 c y 1 h b m Q t a W 4 t d G h l L W 5 l d C 1 6 Z X J v L W V t a X N z I C g y K S 9 B d X R v U m V t b 3 Z l Z E N v b H V t b n M x L n t D b 2 x 1 b W 4 z O C w z N 3 0 m c X V v d D s s J n F 1 b 3 Q 7 U 2 V j d G l v b j E v Y 2 8 y L W N h c H R 1 c m U t Y n k t Z G l y Z W N 0 L W F p c i 1 j Y X B 0 d X J l L X B s Y W 5 u Z W Q t c H J v a m V j d H M t Y W 5 k L W l u L X R o Z S 1 u Z X Q t e m V y b y 1 l b W l z c y A o M i k v Q X V 0 b 1 J l b W 9 2 Z W R D b 2 x 1 b W 5 z M S 5 7 Q 2 9 s d W 1 u M z k s M z h 9 J n F 1 b 3 Q 7 L C Z x d W 9 0 O 1 N l Y 3 R p b 2 4 x L 2 N v M i 1 j Y X B 0 d X J l L W J 5 L W R p c m V j d C 1 h a X I t Y 2 F w d H V y Z S 1 w b G F u b m V k L X B y b 2 p l Y 3 R z L W F u Z C 1 p b i 1 0 a G U t b m V 0 L X p l c m 8 t Z W 1 p c 3 M g K D I p L 0 F 1 d G 9 S Z W 1 v d m V k Q 2 9 s d W 1 u c z E u e 0 N v b H V t b j Q w L D M 5 f S Z x d W 9 0 O y w m c X V v d D t T Z W N 0 a W 9 u M S 9 j b z I t Y 2 F w d H V y Z S 1 i e S 1 k a X J l Y 3 Q t Y W l y L W N h c H R 1 c m U t c G x h b m 5 l Z C 1 w c m 9 q Z W N 0 c y 1 h b m Q t a W 4 t d G h l L W 5 l d C 1 6 Z X J v L W V t a X N z I C g y K S 9 B d X R v U m V t b 3 Z l Z E N v b H V t b n M x L n t D b 2 x 1 b W 4 0 M S w 0 M H 0 m c X V v d D s s J n F 1 b 3 Q 7 U 2 V j d G l v b j E v Y 2 8 y L W N h c H R 1 c m U t Y n k t Z G l y Z W N 0 L W F p c i 1 j Y X B 0 d X J l L X B s Y W 5 u Z W Q t c H J v a m V j d H M t Y W 5 k L W l u L X R o Z S 1 u Z X Q t e m V y b y 1 l b W l z c y A o M i k v Q X V 0 b 1 J l b W 9 2 Z W R D b 2 x 1 b W 5 z M S 5 7 Q 2 9 s d W 1 u N D I s N D F 9 J n F 1 b 3 Q 7 L C Z x d W 9 0 O 1 N l Y 3 R p b 2 4 x L 2 N v M i 1 j Y X B 0 d X J l L W J 5 L W R p c m V j d C 1 h a X I t Y 2 F w d H V y Z S 1 w b G F u b m V k L X B y b 2 p l Y 3 R z L W F u Z C 1 p b i 1 0 a G U t b m V 0 L X p l c m 8 t Z W 1 p c 3 M g K D I p L 0 F 1 d G 9 S Z W 1 v d m V k Q 2 9 s d W 1 u c z E u e 0 N v b H V t b j Q z L D Q y f S Z x d W 9 0 O y w m c X V v d D t T Z W N 0 a W 9 u M S 9 j b z I t Y 2 F w d H V y Z S 1 i e S 1 k a X J l Y 3 Q t Y W l y L W N h c H R 1 c m U t c G x h b m 5 l Z C 1 w c m 9 q Z W N 0 c y 1 h b m Q t a W 4 t d G h l L W 5 l d C 1 6 Z X J v L W V t a X N z I C g y K S 9 B d X R v U m V t b 3 Z l Z E N v b H V t b n M x L n t D b 2 x 1 b W 4 0 N C w 0 M 3 0 m c X V v d D s s J n F 1 b 3 Q 7 U 2 V j d G l v b j E v Y 2 8 y L W N h c H R 1 c m U t Y n k t Z G l y Z W N 0 L W F p c i 1 j Y X B 0 d X J l L X B s Y W 5 u Z W Q t c H J v a m V j d H M t Y W 5 k L W l u L X R o Z S 1 u Z X Q t e m V y b y 1 l b W l z c y A o M i k v Q X V 0 b 1 J l b W 9 2 Z W R D b 2 x 1 b W 5 z M S 5 7 Q 2 9 s d W 1 u N D U s N D R 9 J n F 1 b 3 Q 7 L C Z x d W 9 0 O 1 N l Y 3 R p b 2 4 x L 2 N v M i 1 j Y X B 0 d X J l L W J 5 L W R p c m V j d C 1 h a X I t Y 2 F w d H V y Z S 1 w b G F u b m V k L X B y b 2 p l Y 3 R z L W F u Z C 1 p b i 1 0 a G U t b m V 0 L X p l c m 8 t Z W 1 p c 3 M g K D I p L 0 F 1 d G 9 S Z W 1 v d m V k Q 2 9 s d W 1 u c z E u e 0 N v b H V t b j Q 2 L D Q 1 f S Z x d W 9 0 O y w m c X V v d D t T Z W N 0 a W 9 u M S 9 j b z I t Y 2 F w d H V y Z S 1 i e S 1 k a X J l Y 3 Q t Y W l y L W N h c H R 1 c m U t c G x h b m 5 l Z C 1 w c m 9 q Z W N 0 c y 1 h b m Q t a W 4 t d G h l L W 5 l d C 1 6 Z X J v L W V t a X N z I C g y K S 9 B d X R v U m V t b 3 Z l Z E N v b H V t b n M x L n t D b 2 x 1 b W 4 0 N y w 0 N n 0 m c X V v d D s s J n F 1 b 3 Q 7 U 2 V j d G l v b j E v Y 2 8 y L W N h c H R 1 c m U t Y n k t Z G l y Z W N 0 L W F p c i 1 j Y X B 0 d X J l L X B s Y W 5 u Z W Q t c H J v a m V j d H M t Y W 5 k L W l u L X R o Z S 1 u Z X Q t e m V y b y 1 l b W l z c y A o M i k v Q X V 0 b 1 J l b W 9 2 Z W R D b 2 x 1 b W 5 z M S 5 7 Q 2 9 s d W 1 u N D g s N D d 9 J n F 1 b 3 Q 7 L C Z x d W 9 0 O 1 N l Y 3 R p b 2 4 x L 2 N v M i 1 j Y X B 0 d X J l L W J 5 L W R p c m V j d C 1 h a X I t Y 2 F w d H V y Z S 1 w b G F u b m V k L X B y b 2 p l Y 3 R z L W F u Z C 1 p b i 1 0 a G U t b m V 0 L X p l c m 8 t Z W 1 p c 3 M g K D I p L 0 F 1 d G 9 S Z W 1 v d m V k Q 2 9 s d W 1 u c z E u e 0 N v b H V t b j Q 5 L D Q 4 f S Z x d W 9 0 O 1 0 s J n F 1 b 3 Q 7 U m V s Y X R p b 2 5 z a G l w S W 5 m b y Z x d W 9 0 O z p b X X 0 i I C 8 + P C 9 T d G F i b G V F b n R y a W V z P j w v S X R l b T 4 8 S X R l b T 4 8 S X R l b U x v Y 2 F 0 a W 9 u P j x J d G V t V H l w Z T 5 G b 3 J t d W x h P C 9 J d G V t V H l w Z T 4 8 S X R l b V B h d G g + U 2 V j d G l v b j E v Y 2 8 y L W N h c H R 1 c m U t Y n k t Z G l y Z W N 0 L W F p c i 1 j Y X B 0 d X J l L X B s Y W 5 u Z W Q t c H J v a m V j d H M t Y W 5 k L W l u L X R o Z S 1 u Z X Q t e m V y b y 1 l b W l z c y U y M C U y O D I l M j k v U X V l b G x l P C 9 J d G V t U G F 0 a D 4 8 L 0 l 0 Z W 1 M b 2 N h d G l v b j 4 8 U 3 R h Y m x l R W 5 0 c m l l c y A v P j w v S X R l b T 4 8 S X R l b T 4 8 S X R l b U x v Y 2 F 0 a W 9 u P j x J d G V t V H l w Z T 5 G b 3 J t d W x h P C 9 J d G V t V H l w Z T 4 8 S X R l b V B h d G g + U 2 V j d G l v b j E v Y 2 8 y L W N h c H R 1 c m U t Y n k t Z G l y Z W N 0 L W F p c i 1 j Y X B 0 d X J l L X B s Y W 5 u Z W Q t c H J v a m V j d H M t Y W 5 k L W l u L X R o Z S 1 u Z X Q t e m V y b y 1 l b W l z c y U y M C U y O D I l M j k v R 2 U l Q z M l Q T R u Z G V y d G V y J T I w U 3 B h b H R l b n R 5 c D w v S X R l b V B h d G g + P C 9 J d G V t T G 9 j Y X R p b 2 4 + P F N 0 Y W J s Z U V u d H J p Z X M g L z 4 8 L 0 l 0 Z W 0 + P E l 0 Z W 0 + P E l 0 Z W 1 M b 2 N h d G l v b j 4 8 S X R l b V R 5 c G U + R m 9 y b X V s Y T w v S X R l b V R 5 c G U + P E l 0 Z W 1 Q Y X R o P l N l Y 3 R p b 2 4 x L 2 N v M i 1 j Y X B 0 d X J l L W J 5 L W R p c m V j d C 1 h a X I t Y 2 F w d H V y Z S 1 w b G F u b m V k L X B y b 2 p l Y 3 R z L W F u Z C 1 p b i 1 0 a G U t b m V 0 L X p l c m 8 t Z W 1 p c 3 M l M j A l M j g z 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x M S 0 y M V Q x N D o x N j o 1 N y 4 y N z g 0 N T g w W i I g L z 4 8 R W 5 0 c n k g V H l w Z T 0 i R m l s b E N v b H V t b l R 5 c G V z I i B W Y W x 1 Z T 0 i c 0 J n W U d C Z 1 l E Q X d N R E F 3 T U R B d 0 1 E Q X d N R E F 3 T U R B d 0 1 E Q X d N R E F 3 T U R B d 0 1 E Q X d N R E F 3 T U R B d 0 1 E Q X d N R E F 3 T U R B d z 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X S I g L z 4 8 R W 5 0 c n k g V H l w Z T 0 i R m l s b F N 0 Y X R 1 c y I g V m F s d W U 9 I n N D b 2 1 w b G V 0 Z S I g L z 4 8 R W 5 0 c n k g V H l w Z T 0 i U m V s Y X R p b 2 5 z a G l w S W 5 m b 0 N v b n R h a W 5 l c i I g V m F s d W U 9 I n N 7 J n F 1 b 3 Q 7 Y 2 9 s d W 1 u Q 2 9 1 b n Q m c X V v d D s 6 N D k s J n F 1 b 3 Q 7 a 2 V 5 Q 2 9 s d W 1 u T m F t Z X M m c X V v d D s 6 W 1 0 s J n F 1 b 3 Q 7 c X V l c n l S Z W x h d G l v b n N o a X B z J n F 1 b 3 Q 7 O l t d L C Z x d W 9 0 O 2 N v b H V t b k l k Z W 5 0 a X R p Z X M m c X V v d D s 6 W y Z x d W 9 0 O 1 N l Y 3 R p b 2 4 x L 2 N v M i 1 j Y X B 0 d X J l L W J 5 L W R p c m V j d C 1 h a X I t Y 2 F w d H V y Z S 1 w b G F u b m V k L X B y b 2 p l Y 3 R z L W F u Z C 1 p b i 1 0 a G U t b m V 0 L X p l c m 8 t Z W 1 p c 3 M g K D M p L 0 F 1 d G 9 S Z W 1 v d m V k Q 2 9 s d W 1 u c z E u e 0 N v b H V t b j E s M H 0 m c X V v d D s s J n F 1 b 3 Q 7 U 2 V j d G l v b j E v Y 2 8 y L W N h c H R 1 c m U t Y n k t Z G l y Z W N 0 L W F p c i 1 j Y X B 0 d X J l L X B s Y W 5 u Z W Q t c H J v a m V j d H M t Y W 5 k L W l u L X R o Z S 1 u Z X Q t e m V y b y 1 l b W l z c y A o M y k v Q X V 0 b 1 J l b W 9 2 Z W R D b 2 x 1 b W 5 z M S 5 7 Q 2 9 s d W 1 u M i w x f S Z x d W 9 0 O y w m c X V v d D t T Z W N 0 a W 9 u M S 9 j b z I t Y 2 F w d H V y Z S 1 i e S 1 k a X J l Y 3 Q t Y W l y L W N h c H R 1 c m U t c G x h b m 5 l Z C 1 w c m 9 q Z W N 0 c y 1 h b m Q t a W 4 t d G h l L W 5 l d C 1 6 Z X J v L W V t a X N z I C g z K S 9 B d X R v U m V t b 3 Z l Z E N v b H V t b n M x L n t D b 2 x 1 b W 4 z L D J 9 J n F 1 b 3 Q 7 L C Z x d W 9 0 O 1 N l Y 3 R p b 2 4 x L 2 N v M i 1 j Y X B 0 d X J l L W J 5 L W R p c m V j d C 1 h a X I t Y 2 F w d H V y Z S 1 w b G F u b m V k L X B y b 2 p l Y 3 R z L W F u Z C 1 p b i 1 0 a G U t b m V 0 L X p l c m 8 t Z W 1 p c 3 M g K D M p L 0 F 1 d G 9 S Z W 1 v d m V k Q 2 9 s d W 1 u c z E u e 0 N v b H V t b j Q s M 3 0 m c X V v d D s s J n F 1 b 3 Q 7 U 2 V j d G l v b j E v Y 2 8 y L W N h c H R 1 c m U t Y n k t Z G l y Z W N 0 L W F p c i 1 j Y X B 0 d X J l L X B s Y W 5 u Z W Q t c H J v a m V j d H M t Y W 5 k L W l u L X R o Z S 1 u Z X Q t e m V y b y 1 l b W l z c y A o M y k v Q X V 0 b 1 J l b W 9 2 Z W R D b 2 x 1 b W 5 z M S 5 7 Q 2 9 s d W 1 u N S w 0 f S Z x d W 9 0 O y w m c X V v d D t T Z W N 0 a W 9 u M S 9 j b z I t Y 2 F w d H V y Z S 1 i e S 1 k a X J l Y 3 Q t Y W l y L W N h c H R 1 c m U t c G x h b m 5 l Z C 1 w c m 9 q Z W N 0 c y 1 h b m Q t a W 4 t d G h l L W 5 l d C 1 6 Z X J v L W V t a X N z I C g z K S 9 B d X R v U m V t b 3 Z l Z E N v b H V t b n M x L n t D b 2 x 1 b W 4 2 L D V 9 J n F 1 b 3 Q 7 L C Z x d W 9 0 O 1 N l Y 3 R p b 2 4 x L 2 N v M i 1 j Y X B 0 d X J l L W J 5 L W R p c m V j d C 1 h a X I t Y 2 F w d H V y Z S 1 w b G F u b m V k L X B y b 2 p l Y 3 R z L W F u Z C 1 p b i 1 0 a G U t b m V 0 L X p l c m 8 t Z W 1 p c 3 M g K D M p L 0 F 1 d G 9 S Z W 1 v d m V k Q 2 9 s d W 1 u c z E u e 0 N v b H V t b j c s N n 0 m c X V v d D s s J n F 1 b 3 Q 7 U 2 V j d G l v b j E v Y 2 8 y L W N h c H R 1 c m U t Y n k t Z G l y Z W N 0 L W F p c i 1 j Y X B 0 d X J l L X B s Y W 5 u Z W Q t c H J v a m V j d H M t Y W 5 k L W l u L X R o Z S 1 u Z X Q t e m V y b y 1 l b W l z c y A o M y k v Q X V 0 b 1 J l b W 9 2 Z W R D b 2 x 1 b W 5 z M S 5 7 Q 2 9 s d W 1 u O C w 3 f S Z x d W 9 0 O y w m c X V v d D t T Z W N 0 a W 9 u M S 9 j b z I t Y 2 F w d H V y Z S 1 i e S 1 k a X J l Y 3 Q t Y W l y L W N h c H R 1 c m U t c G x h b m 5 l Z C 1 w c m 9 q Z W N 0 c y 1 h b m Q t a W 4 t d G h l L W 5 l d C 1 6 Z X J v L W V t a X N z I C g z K S 9 B d X R v U m V t b 3 Z l Z E N v b H V t b n M x L n t D b 2 x 1 b W 4 5 L D h 9 J n F 1 b 3 Q 7 L C Z x d W 9 0 O 1 N l Y 3 R p b 2 4 x L 2 N v M i 1 j Y X B 0 d X J l L W J 5 L W R p c m V j d C 1 h a X I t Y 2 F w d H V y Z S 1 w b G F u b m V k L X B y b 2 p l Y 3 R z L W F u Z C 1 p b i 1 0 a G U t b m V 0 L X p l c m 8 t Z W 1 p c 3 M g K D M p L 0 F 1 d G 9 S Z W 1 v d m V k Q 2 9 s d W 1 u c z E u e 0 N v b H V t b j E w L D l 9 J n F 1 b 3 Q 7 L C Z x d W 9 0 O 1 N l Y 3 R p b 2 4 x L 2 N v M i 1 j Y X B 0 d X J l L W J 5 L W R p c m V j d C 1 h a X I t Y 2 F w d H V y Z S 1 w b G F u b m V k L X B y b 2 p l Y 3 R z L W F u Z C 1 p b i 1 0 a G U t b m V 0 L X p l c m 8 t Z W 1 p c 3 M g K D M p L 0 F 1 d G 9 S Z W 1 v d m V k Q 2 9 s d W 1 u c z E u e 0 N v b H V t b j E x L D E w f S Z x d W 9 0 O y w m c X V v d D t T Z W N 0 a W 9 u M S 9 j b z I t Y 2 F w d H V y Z S 1 i e S 1 k a X J l Y 3 Q t Y W l y L W N h c H R 1 c m U t c G x h b m 5 l Z C 1 w c m 9 q Z W N 0 c y 1 h b m Q t a W 4 t d G h l L W 5 l d C 1 6 Z X J v L W V t a X N z I C g z K S 9 B d X R v U m V t b 3 Z l Z E N v b H V t b n M x L n t D b 2 x 1 b W 4 x M i w x M X 0 m c X V v d D s s J n F 1 b 3 Q 7 U 2 V j d G l v b j E v Y 2 8 y L W N h c H R 1 c m U t Y n k t Z G l y Z W N 0 L W F p c i 1 j Y X B 0 d X J l L X B s Y W 5 u Z W Q t c H J v a m V j d H M t Y W 5 k L W l u L X R o Z S 1 u Z X Q t e m V y b y 1 l b W l z c y A o M y k v Q X V 0 b 1 J l b W 9 2 Z W R D b 2 x 1 b W 5 z M S 5 7 Q 2 9 s d W 1 u M T M s M T J 9 J n F 1 b 3 Q 7 L C Z x d W 9 0 O 1 N l Y 3 R p b 2 4 x L 2 N v M i 1 j Y X B 0 d X J l L W J 5 L W R p c m V j d C 1 h a X I t Y 2 F w d H V y Z S 1 w b G F u b m V k L X B y b 2 p l Y 3 R z L W F u Z C 1 p b i 1 0 a G U t b m V 0 L X p l c m 8 t Z W 1 p c 3 M g K D M p L 0 F 1 d G 9 S Z W 1 v d m V k Q 2 9 s d W 1 u c z E u e 0 N v b H V t b j E 0 L D E z f S Z x d W 9 0 O y w m c X V v d D t T Z W N 0 a W 9 u M S 9 j b z I t Y 2 F w d H V y Z S 1 i e S 1 k a X J l Y 3 Q t Y W l y L W N h c H R 1 c m U t c G x h b m 5 l Z C 1 w c m 9 q Z W N 0 c y 1 h b m Q t a W 4 t d G h l L W 5 l d C 1 6 Z X J v L W V t a X N z I C g z K S 9 B d X R v U m V t b 3 Z l Z E N v b H V t b n M x L n t D b 2 x 1 b W 4 x N S w x N H 0 m c X V v d D s s J n F 1 b 3 Q 7 U 2 V j d G l v b j E v Y 2 8 y L W N h c H R 1 c m U t Y n k t Z G l y Z W N 0 L W F p c i 1 j Y X B 0 d X J l L X B s Y W 5 u Z W Q t c H J v a m V j d H M t Y W 5 k L W l u L X R o Z S 1 u Z X Q t e m V y b y 1 l b W l z c y A o M y k v Q X V 0 b 1 J l b W 9 2 Z W R D b 2 x 1 b W 5 z M S 5 7 Q 2 9 s d W 1 u M T Y s M T V 9 J n F 1 b 3 Q 7 L C Z x d W 9 0 O 1 N l Y 3 R p b 2 4 x L 2 N v M i 1 j Y X B 0 d X J l L W J 5 L W R p c m V j d C 1 h a X I t Y 2 F w d H V y Z S 1 w b G F u b m V k L X B y b 2 p l Y 3 R z L W F u Z C 1 p b i 1 0 a G U t b m V 0 L X p l c m 8 t Z W 1 p c 3 M g K D M p L 0 F 1 d G 9 S Z W 1 v d m V k Q 2 9 s d W 1 u c z E u e 0 N v b H V t b j E 3 L D E 2 f S Z x d W 9 0 O y w m c X V v d D t T Z W N 0 a W 9 u M S 9 j b z I t Y 2 F w d H V y Z S 1 i e S 1 k a X J l Y 3 Q t Y W l y L W N h c H R 1 c m U t c G x h b m 5 l Z C 1 w c m 9 q Z W N 0 c y 1 h b m Q t a W 4 t d G h l L W 5 l d C 1 6 Z X J v L W V t a X N z I C g z K S 9 B d X R v U m V t b 3 Z l Z E N v b H V t b n M x L n t D b 2 x 1 b W 4 x O C w x N 3 0 m c X V v d D s s J n F 1 b 3 Q 7 U 2 V j d G l v b j E v Y 2 8 y L W N h c H R 1 c m U t Y n k t Z G l y Z W N 0 L W F p c i 1 j Y X B 0 d X J l L X B s Y W 5 u Z W Q t c H J v a m V j d H M t Y W 5 k L W l u L X R o Z S 1 u Z X Q t e m V y b y 1 l b W l z c y A o M y k v Q X V 0 b 1 J l b W 9 2 Z W R D b 2 x 1 b W 5 z M S 5 7 Q 2 9 s d W 1 u M T k s M T h 9 J n F 1 b 3 Q 7 L C Z x d W 9 0 O 1 N l Y 3 R p b 2 4 x L 2 N v M i 1 j Y X B 0 d X J l L W J 5 L W R p c m V j d C 1 h a X I t Y 2 F w d H V y Z S 1 w b G F u b m V k L X B y b 2 p l Y 3 R z L W F u Z C 1 p b i 1 0 a G U t b m V 0 L X p l c m 8 t Z W 1 p c 3 M g K D M p L 0 F 1 d G 9 S Z W 1 v d m V k Q 2 9 s d W 1 u c z E u e 0 N v b H V t b j I w L D E 5 f S Z x d W 9 0 O y w m c X V v d D t T Z W N 0 a W 9 u M S 9 j b z I t Y 2 F w d H V y Z S 1 i e S 1 k a X J l Y 3 Q t Y W l y L W N h c H R 1 c m U t c G x h b m 5 l Z C 1 w c m 9 q Z W N 0 c y 1 h b m Q t a W 4 t d G h l L W 5 l d C 1 6 Z X J v L W V t a X N z I C g z K S 9 B d X R v U m V t b 3 Z l Z E N v b H V t b n M x L n t D b 2 x 1 b W 4 y M S w y M H 0 m c X V v d D s s J n F 1 b 3 Q 7 U 2 V j d G l v b j E v Y 2 8 y L W N h c H R 1 c m U t Y n k t Z G l y Z W N 0 L W F p c i 1 j Y X B 0 d X J l L X B s Y W 5 u Z W Q t c H J v a m V j d H M t Y W 5 k L W l u L X R o Z S 1 u Z X Q t e m V y b y 1 l b W l z c y A o M y k v Q X V 0 b 1 J l b W 9 2 Z W R D b 2 x 1 b W 5 z M S 5 7 Q 2 9 s d W 1 u M j I s M j F 9 J n F 1 b 3 Q 7 L C Z x d W 9 0 O 1 N l Y 3 R p b 2 4 x L 2 N v M i 1 j Y X B 0 d X J l L W J 5 L W R p c m V j d C 1 h a X I t Y 2 F w d H V y Z S 1 w b G F u b m V k L X B y b 2 p l Y 3 R z L W F u Z C 1 p b i 1 0 a G U t b m V 0 L X p l c m 8 t Z W 1 p c 3 M g K D M p L 0 F 1 d G 9 S Z W 1 v d m V k Q 2 9 s d W 1 u c z E u e 0 N v b H V t b j I z L D I y f S Z x d W 9 0 O y w m c X V v d D t T Z W N 0 a W 9 u M S 9 j b z I t Y 2 F w d H V y Z S 1 i e S 1 k a X J l Y 3 Q t Y W l y L W N h c H R 1 c m U t c G x h b m 5 l Z C 1 w c m 9 q Z W N 0 c y 1 h b m Q t a W 4 t d G h l L W 5 l d C 1 6 Z X J v L W V t a X N z I C g z K S 9 B d X R v U m V t b 3 Z l Z E N v b H V t b n M x L n t D b 2 x 1 b W 4 y N C w y M 3 0 m c X V v d D s s J n F 1 b 3 Q 7 U 2 V j d G l v b j E v Y 2 8 y L W N h c H R 1 c m U t Y n k t Z G l y Z W N 0 L W F p c i 1 j Y X B 0 d X J l L X B s Y W 5 u Z W Q t c H J v a m V j d H M t Y W 5 k L W l u L X R o Z S 1 u Z X Q t e m V y b y 1 l b W l z c y A o M y k v Q X V 0 b 1 J l b W 9 2 Z W R D b 2 x 1 b W 5 z M S 5 7 Q 2 9 s d W 1 u M j U s M j R 9 J n F 1 b 3 Q 7 L C Z x d W 9 0 O 1 N l Y 3 R p b 2 4 x L 2 N v M i 1 j Y X B 0 d X J l L W J 5 L W R p c m V j d C 1 h a X I t Y 2 F w d H V y Z S 1 w b G F u b m V k L X B y b 2 p l Y 3 R z L W F u Z C 1 p b i 1 0 a G U t b m V 0 L X p l c m 8 t Z W 1 p c 3 M g K D M p L 0 F 1 d G 9 S Z W 1 v d m V k Q 2 9 s d W 1 u c z E u e 0 N v b H V t b j I 2 L D I 1 f S Z x d W 9 0 O y w m c X V v d D t T Z W N 0 a W 9 u M S 9 j b z I t Y 2 F w d H V y Z S 1 i e S 1 k a X J l Y 3 Q t Y W l y L W N h c H R 1 c m U t c G x h b m 5 l Z C 1 w c m 9 q Z W N 0 c y 1 h b m Q t a W 4 t d G h l L W 5 l d C 1 6 Z X J v L W V t a X N z I C g z K S 9 B d X R v U m V t b 3 Z l Z E N v b H V t b n M x L n t D b 2 x 1 b W 4 y N y w y N n 0 m c X V v d D s s J n F 1 b 3 Q 7 U 2 V j d G l v b j E v Y 2 8 y L W N h c H R 1 c m U t Y n k t Z G l y Z W N 0 L W F p c i 1 j Y X B 0 d X J l L X B s Y W 5 u Z W Q t c H J v a m V j d H M t Y W 5 k L W l u L X R o Z S 1 u Z X Q t e m V y b y 1 l b W l z c y A o M y k v Q X V 0 b 1 J l b W 9 2 Z W R D b 2 x 1 b W 5 z M S 5 7 Q 2 9 s d W 1 u M j g s M j d 9 J n F 1 b 3 Q 7 L C Z x d W 9 0 O 1 N l Y 3 R p b 2 4 x L 2 N v M i 1 j Y X B 0 d X J l L W J 5 L W R p c m V j d C 1 h a X I t Y 2 F w d H V y Z S 1 w b G F u b m V k L X B y b 2 p l Y 3 R z L W F u Z C 1 p b i 1 0 a G U t b m V 0 L X p l c m 8 t Z W 1 p c 3 M g K D M p L 0 F 1 d G 9 S Z W 1 v d m V k Q 2 9 s d W 1 u c z E u e 0 N v b H V t b j I 5 L D I 4 f S Z x d W 9 0 O y w m c X V v d D t T Z W N 0 a W 9 u M S 9 j b z I t Y 2 F w d H V y Z S 1 i e S 1 k a X J l Y 3 Q t Y W l y L W N h c H R 1 c m U t c G x h b m 5 l Z C 1 w c m 9 q Z W N 0 c y 1 h b m Q t a W 4 t d G h l L W 5 l d C 1 6 Z X J v L W V t a X N z I C g z K S 9 B d X R v U m V t b 3 Z l Z E N v b H V t b n M x L n t D b 2 x 1 b W 4 z M C w y O X 0 m c X V v d D s s J n F 1 b 3 Q 7 U 2 V j d G l v b j E v Y 2 8 y L W N h c H R 1 c m U t Y n k t Z G l y Z W N 0 L W F p c i 1 j Y X B 0 d X J l L X B s Y W 5 u Z W Q t c H J v a m V j d H M t Y W 5 k L W l u L X R o Z S 1 u Z X Q t e m V y b y 1 l b W l z c y A o M y k v Q X V 0 b 1 J l b W 9 2 Z W R D b 2 x 1 b W 5 z M S 5 7 Q 2 9 s d W 1 u M z E s M z B 9 J n F 1 b 3 Q 7 L C Z x d W 9 0 O 1 N l Y 3 R p b 2 4 x L 2 N v M i 1 j Y X B 0 d X J l L W J 5 L W R p c m V j d C 1 h a X I t Y 2 F w d H V y Z S 1 w b G F u b m V k L X B y b 2 p l Y 3 R z L W F u Z C 1 p b i 1 0 a G U t b m V 0 L X p l c m 8 t Z W 1 p c 3 M g K D M p L 0 F 1 d G 9 S Z W 1 v d m V k Q 2 9 s d W 1 u c z E u e 0 N v b H V t b j M y L D M x f S Z x d W 9 0 O y w m c X V v d D t T Z W N 0 a W 9 u M S 9 j b z I t Y 2 F w d H V y Z S 1 i e S 1 k a X J l Y 3 Q t Y W l y L W N h c H R 1 c m U t c G x h b m 5 l Z C 1 w c m 9 q Z W N 0 c y 1 h b m Q t a W 4 t d G h l L W 5 l d C 1 6 Z X J v L W V t a X N z I C g z K S 9 B d X R v U m V t b 3 Z l Z E N v b H V t b n M x L n t D b 2 x 1 b W 4 z M y w z M n 0 m c X V v d D s s J n F 1 b 3 Q 7 U 2 V j d G l v b j E v Y 2 8 y L W N h c H R 1 c m U t Y n k t Z G l y Z W N 0 L W F p c i 1 j Y X B 0 d X J l L X B s Y W 5 u Z W Q t c H J v a m V j d H M t Y W 5 k L W l u L X R o Z S 1 u Z X Q t e m V y b y 1 l b W l z c y A o M y k v Q X V 0 b 1 J l b W 9 2 Z W R D b 2 x 1 b W 5 z M S 5 7 Q 2 9 s d W 1 u M z Q s M z N 9 J n F 1 b 3 Q 7 L C Z x d W 9 0 O 1 N l Y 3 R p b 2 4 x L 2 N v M i 1 j Y X B 0 d X J l L W J 5 L W R p c m V j d C 1 h a X I t Y 2 F w d H V y Z S 1 w b G F u b m V k L X B y b 2 p l Y 3 R z L W F u Z C 1 p b i 1 0 a G U t b m V 0 L X p l c m 8 t Z W 1 p c 3 M g K D M p L 0 F 1 d G 9 S Z W 1 v d m V k Q 2 9 s d W 1 u c z E u e 0 N v b H V t b j M 1 L D M 0 f S Z x d W 9 0 O y w m c X V v d D t T Z W N 0 a W 9 u M S 9 j b z I t Y 2 F w d H V y Z S 1 i e S 1 k a X J l Y 3 Q t Y W l y L W N h c H R 1 c m U t c G x h b m 5 l Z C 1 w c m 9 q Z W N 0 c y 1 h b m Q t a W 4 t d G h l L W 5 l d C 1 6 Z X J v L W V t a X N z I C g z K S 9 B d X R v U m V t b 3 Z l Z E N v b H V t b n M x L n t D b 2 x 1 b W 4 z N i w z N X 0 m c X V v d D s s J n F 1 b 3 Q 7 U 2 V j d G l v b j E v Y 2 8 y L W N h c H R 1 c m U t Y n k t Z G l y Z W N 0 L W F p c i 1 j Y X B 0 d X J l L X B s Y W 5 u Z W Q t c H J v a m V j d H M t Y W 5 k L W l u L X R o Z S 1 u Z X Q t e m V y b y 1 l b W l z c y A o M y k v Q X V 0 b 1 J l b W 9 2 Z W R D b 2 x 1 b W 5 z M S 5 7 Q 2 9 s d W 1 u M z c s M z Z 9 J n F 1 b 3 Q 7 L C Z x d W 9 0 O 1 N l Y 3 R p b 2 4 x L 2 N v M i 1 j Y X B 0 d X J l L W J 5 L W R p c m V j d C 1 h a X I t Y 2 F w d H V y Z S 1 w b G F u b m V k L X B y b 2 p l Y 3 R z L W F u Z C 1 p b i 1 0 a G U t b m V 0 L X p l c m 8 t Z W 1 p c 3 M g K D M p L 0 F 1 d G 9 S Z W 1 v d m V k Q 2 9 s d W 1 u c z E u e 0 N v b H V t b j M 4 L D M 3 f S Z x d W 9 0 O y w m c X V v d D t T Z W N 0 a W 9 u M S 9 j b z I t Y 2 F w d H V y Z S 1 i e S 1 k a X J l Y 3 Q t Y W l y L W N h c H R 1 c m U t c G x h b m 5 l Z C 1 w c m 9 q Z W N 0 c y 1 h b m Q t a W 4 t d G h l L W 5 l d C 1 6 Z X J v L W V t a X N z I C g z K S 9 B d X R v U m V t b 3 Z l Z E N v b H V t b n M x L n t D b 2 x 1 b W 4 z O S w z O H 0 m c X V v d D s s J n F 1 b 3 Q 7 U 2 V j d G l v b j E v Y 2 8 y L W N h c H R 1 c m U t Y n k t Z G l y Z W N 0 L W F p c i 1 j Y X B 0 d X J l L X B s Y W 5 u Z W Q t c H J v a m V j d H M t Y W 5 k L W l u L X R o Z S 1 u Z X Q t e m V y b y 1 l b W l z c y A o M y k v Q X V 0 b 1 J l b W 9 2 Z W R D b 2 x 1 b W 5 z M S 5 7 Q 2 9 s d W 1 u N D A s M z l 9 J n F 1 b 3 Q 7 L C Z x d W 9 0 O 1 N l Y 3 R p b 2 4 x L 2 N v M i 1 j Y X B 0 d X J l L W J 5 L W R p c m V j d C 1 h a X I t Y 2 F w d H V y Z S 1 w b G F u b m V k L X B y b 2 p l Y 3 R z L W F u Z C 1 p b i 1 0 a G U t b m V 0 L X p l c m 8 t Z W 1 p c 3 M g K D M p L 0 F 1 d G 9 S Z W 1 v d m V k Q 2 9 s d W 1 u c z E u e 0 N v b H V t b j Q x L D Q w f S Z x d W 9 0 O y w m c X V v d D t T Z W N 0 a W 9 u M S 9 j b z I t Y 2 F w d H V y Z S 1 i e S 1 k a X J l Y 3 Q t Y W l y L W N h c H R 1 c m U t c G x h b m 5 l Z C 1 w c m 9 q Z W N 0 c y 1 h b m Q t a W 4 t d G h l L W 5 l d C 1 6 Z X J v L W V t a X N z I C g z K S 9 B d X R v U m V t b 3 Z l Z E N v b H V t b n M x L n t D b 2 x 1 b W 4 0 M i w 0 M X 0 m c X V v d D s s J n F 1 b 3 Q 7 U 2 V j d G l v b j E v Y 2 8 y L W N h c H R 1 c m U t Y n k t Z G l y Z W N 0 L W F p c i 1 j Y X B 0 d X J l L X B s Y W 5 u Z W Q t c H J v a m V j d H M t Y W 5 k L W l u L X R o Z S 1 u Z X Q t e m V y b y 1 l b W l z c y A o M y k v Q X V 0 b 1 J l b W 9 2 Z W R D b 2 x 1 b W 5 z M S 5 7 Q 2 9 s d W 1 u N D M s N D J 9 J n F 1 b 3 Q 7 L C Z x d W 9 0 O 1 N l Y 3 R p b 2 4 x L 2 N v M i 1 j Y X B 0 d X J l L W J 5 L W R p c m V j d C 1 h a X I t Y 2 F w d H V y Z S 1 w b G F u b m V k L X B y b 2 p l Y 3 R z L W F u Z C 1 p b i 1 0 a G U t b m V 0 L X p l c m 8 t Z W 1 p c 3 M g K D M p L 0 F 1 d G 9 S Z W 1 v d m V k Q 2 9 s d W 1 u c z E u e 0 N v b H V t b j Q 0 L D Q z f S Z x d W 9 0 O y w m c X V v d D t T Z W N 0 a W 9 u M S 9 j b z I t Y 2 F w d H V y Z S 1 i e S 1 k a X J l Y 3 Q t Y W l y L W N h c H R 1 c m U t c G x h b m 5 l Z C 1 w c m 9 q Z W N 0 c y 1 h b m Q t a W 4 t d G h l L W 5 l d C 1 6 Z X J v L W V t a X N z I C g z K S 9 B d X R v U m V t b 3 Z l Z E N v b H V t b n M x L n t D b 2 x 1 b W 4 0 N S w 0 N H 0 m c X V v d D s s J n F 1 b 3 Q 7 U 2 V j d G l v b j E v Y 2 8 y L W N h c H R 1 c m U t Y n k t Z G l y Z W N 0 L W F p c i 1 j Y X B 0 d X J l L X B s Y W 5 u Z W Q t c H J v a m V j d H M t Y W 5 k L W l u L X R o Z S 1 u Z X Q t e m V y b y 1 l b W l z c y A o M y k v Q X V 0 b 1 J l b W 9 2 Z W R D b 2 x 1 b W 5 z M S 5 7 Q 2 9 s d W 1 u N D Y s N D V 9 J n F 1 b 3 Q 7 L C Z x d W 9 0 O 1 N l Y 3 R p b 2 4 x L 2 N v M i 1 j Y X B 0 d X J l L W J 5 L W R p c m V j d C 1 h a X I t Y 2 F w d H V y Z S 1 w b G F u b m V k L X B y b 2 p l Y 3 R z L W F u Z C 1 p b i 1 0 a G U t b m V 0 L X p l c m 8 t Z W 1 p c 3 M g K D M p L 0 F 1 d G 9 S Z W 1 v d m V k Q 2 9 s d W 1 u c z E u e 0 N v b H V t b j Q 3 L D Q 2 f S Z x d W 9 0 O y w m c X V v d D t T Z W N 0 a W 9 u M S 9 j b z I t Y 2 F w d H V y Z S 1 i e S 1 k a X J l Y 3 Q t Y W l y L W N h c H R 1 c m U t c G x h b m 5 l Z C 1 w c m 9 q Z W N 0 c y 1 h b m Q t a W 4 t d G h l L W 5 l d C 1 6 Z X J v L W V t a X N z I C g z K S 9 B d X R v U m V t b 3 Z l Z E N v b H V t b n M x L n t D b 2 x 1 b W 4 0 O C w 0 N 3 0 m c X V v d D s s J n F 1 b 3 Q 7 U 2 V j d G l v b j E v Y 2 8 y L W N h c H R 1 c m U t Y n k t Z G l y Z W N 0 L W F p c i 1 j Y X B 0 d X J l L X B s Y W 5 u Z W Q t c H J v a m V j d H M t Y W 5 k L W l u L X R o Z S 1 u Z X Q t e m V y b y 1 l b W l z c y A o M y k v Q X V 0 b 1 J l b W 9 2 Z W R D b 2 x 1 b W 5 z M S 5 7 Q 2 9 s d W 1 u N D k s N D h 9 J n F 1 b 3 Q 7 X S w m c X V v d D t D b 2 x 1 b W 5 D b 3 V u d C Z x d W 9 0 O z o 0 O S w m c X V v d D t L Z X l D b 2 x 1 b W 5 O Y W 1 l c y Z x d W 9 0 O z p b X S w m c X V v d D t D b 2 x 1 b W 5 J Z G V u d G l 0 a W V z J n F 1 b 3 Q 7 O l s m c X V v d D t T Z W N 0 a W 9 u M S 9 j b z I t Y 2 F w d H V y Z S 1 i e S 1 k a X J l Y 3 Q t Y W l y L W N h c H R 1 c m U t c G x h b m 5 l Z C 1 w c m 9 q Z W N 0 c y 1 h b m Q t a W 4 t d G h l L W 5 l d C 1 6 Z X J v L W V t a X N z I C g z K S 9 B d X R v U m V t b 3 Z l Z E N v b H V t b n M x L n t D b 2 x 1 b W 4 x L D B 9 J n F 1 b 3 Q 7 L C Z x d W 9 0 O 1 N l Y 3 R p b 2 4 x L 2 N v M i 1 j Y X B 0 d X J l L W J 5 L W R p c m V j d C 1 h a X I t Y 2 F w d H V y Z S 1 w b G F u b m V k L X B y b 2 p l Y 3 R z L W F u Z C 1 p b i 1 0 a G U t b m V 0 L X p l c m 8 t Z W 1 p c 3 M g K D M p L 0 F 1 d G 9 S Z W 1 v d m V k Q 2 9 s d W 1 u c z E u e 0 N v b H V t b j I s M X 0 m c X V v d D s s J n F 1 b 3 Q 7 U 2 V j d G l v b j E v Y 2 8 y L W N h c H R 1 c m U t Y n k t Z G l y Z W N 0 L W F p c i 1 j Y X B 0 d X J l L X B s Y W 5 u Z W Q t c H J v a m V j d H M t Y W 5 k L W l u L X R o Z S 1 u Z X Q t e m V y b y 1 l b W l z c y A o M y k v Q X V 0 b 1 J l b W 9 2 Z W R D b 2 x 1 b W 5 z M S 5 7 Q 2 9 s d W 1 u M y w y f S Z x d W 9 0 O y w m c X V v d D t T Z W N 0 a W 9 u M S 9 j b z I t Y 2 F w d H V y Z S 1 i e S 1 k a X J l Y 3 Q t Y W l y L W N h c H R 1 c m U t c G x h b m 5 l Z C 1 w c m 9 q Z W N 0 c y 1 h b m Q t a W 4 t d G h l L W 5 l d C 1 6 Z X J v L W V t a X N z I C g z K S 9 B d X R v U m V t b 3 Z l Z E N v b H V t b n M x L n t D b 2 x 1 b W 4 0 L D N 9 J n F 1 b 3 Q 7 L C Z x d W 9 0 O 1 N l Y 3 R p b 2 4 x L 2 N v M i 1 j Y X B 0 d X J l L W J 5 L W R p c m V j d C 1 h a X I t Y 2 F w d H V y Z S 1 w b G F u b m V k L X B y b 2 p l Y 3 R z L W F u Z C 1 p b i 1 0 a G U t b m V 0 L X p l c m 8 t Z W 1 p c 3 M g K D M p L 0 F 1 d G 9 S Z W 1 v d m V k Q 2 9 s d W 1 u c z E u e 0 N v b H V t b j U s N H 0 m c X V v d D s s J n F 1 b 3 Q 7 U 2 V j d G l v b j E v Y 2 8 y L W N h c H R 1 c m U t Y n k t Z G l y Z W N 0 L W F p c i 1 j Y X B 0 d X J l L X B s Y W 5 u Z W Q t c H J v a m V j d H M t Y W 5 k L W l u L X R o Z S 1 u Z X Q t e m V y b y 1 l b W l z c y A o M y k v Q X V 0 b 1 J l b W 9 2 Z W R D b 2 x 1 b W 5 z M S 5 7 Q 2 9 s d W 1 u N i w 1 f S Z x d W 9 0 O y w m c X V v d D t T Z W N 0 a W 9 u M S 9 j b z I t Y 2 F w d H V y Z S 1 i e S 1 k a X J l Y 3 Q t Y W l y L W N h c H R 1 c m U t c G x h b m 5 l Z C 1 w c m 9 q Z W N 0 c y 1 h b m Q t a W 4 t d G h l L W 5 l d C 1 6 Z X J v L W V t a X N z I C g z K S 9 B d X R v U m V t b 3 Z l Z E N v b H V t b n M x L n t D b 2 x 1 b W 4 3 L D Z 9 J n F 1 b 3 Q 7 L C Z x d W 9 0 O 1 N l Y 3 R p b 2 4 x L 2 N v M i 1 j Y X B 0 d X J l L W J 5 L W R p c m V j d C 1 h a X I t Y 2 F w d H V y Z S 1 w b G F u b m V k L X B y b 2 p l Y 3 R z L W F u Z C 1 p b i 1 0 a G U t b m V 0 L X p l c m 8 t Z W 1 p c 3 M g K D M p L 0 F 1 d G 9 S Z W 1 v d m V k Q 2 9 s d W 1 u c z E u e 0 N v b H V t b j g s N 3 0 m c X V v d D s s J n F 1 b 3 Q 7 U 2 V j d G l v b j E v Y 2 8 y L W N h c H R 1 c m U t Y n k t Z G l y Z W N 0 L W F p c i 1 j Y X B 0 d X J l L X B s Y W 5 u Z W Q t c H J v a m V j d H M t Y W 5 k L W l u L X R o Z S 1 u Z X Q t e m V y b y 1 l b W l z c y A o M y k v Q X V 0 b 1 J l b W 9 2 Z W R D b 2 x 1 b W 5 z M S 5 7 Q 2 9 s d W 1 u O S w 4 f S Z x d W 9 0 O y w m c X V v d D t T Z W N 0 a W 9 u M S 9 j b z I t Y 2 F w d H V y Z S 1 i e S 1 k a X J l Y 3 Q t Y W l y L W N h c H R 1 c m U t c G x h b m 5 l Z C 1 w c m 9 q Z W N 0 c y 1 h b m Q t a W 4 t d G h l L W 5 l d C 1 6 Z X J v L W V t a X N z I C g z K S 9 B d X R v U m V t b 3 Z l Z E N v b H V t b n M x L n t D b 2 x 1 b W 4 x M C w 5 f S Z x d W 9 0 O y w m c X V v d D t T Z W N 0 a W 9 u M S 9 j b z I t Y 2 F w d H V y Z S 1 i e S 1 k a X J l Y 3 Q t Y W l y L W N h c H R 1 c m U t c G x h b m 5 l Z C 1 w c m 9 q Z W N 0 c y 1 h b m Q t a W 4 t d G h l L W 5 l d C 1 6 Z X J v L W V t a X N z I C g z K S 9 B d X R v U m V t b 3 Z l Z E N v b H V t b n M x L n t D b 2 x 1 b W 4 x M S w x M H 0 m c X V v d D s s J n F 1 b 3 Q 7 U 2 V j d G l v b j E v Y 2 8 y L W N h c H R 1 c m U t Y n k t Z G l y Z W N 0 L W F p c i 1 j Y X B 0 d X J l L X B s Y W 5 u Z W Q t c H J v a m V j d H M t Y W 5 k L W l u L X R o Z S 1 u Z X Q t e m V y b y 1 l b W l z c y A o M y k v Q X V 0 b 1 J l b W 9 2 Z W R D b 2 x 1 b W 5 z M S 5 7 Q 2 9 s d W 1 u M T I s M T F 9 J n F 1 b 3 Q 7 L C Z x d W 9 0 O 1 N l Y 3 R p b 2 4 x L 2 N v M i 1 j Y X B 0 d X J l L W J 5 L W R p c m V j d C 1 h a X I t Y 2 F w d H V y Z S 1 w b G F u b m V k L X B y b 2 p l Y 3 R z L W F u Z C 1 p b i 1 0 a G U t b m V 0 L X p l c m 8 t Z W 1 p c 3 M g K D M p L 0 F 1 d G 9 S Z W 1 v d m V k Q 2 9 s d W 1 u c z E u e 0 N v b H V t b j E z L D E y f S Z x d W 9 0 O y w m c X V v d D t T Z W N 0 a W 9 u M S 9 j b z I t Y 2 F w d H V y Z S 1 i e S 1 k a X J l Y 3 Q t Y W l y L W N h c H R 1 c m U t c G x h b m 5 l Z C 1 w c m 9 q Z W N 0 c y 1 h b m Q t a W 4 t d G h l L W 5 l d C 1 6 Z X J v L W V t a X N z I C g z K S 9 B d X R v U m V t b 3 Z l Z E N v b H V t b n M x L n t D b 2 x 1 b W 4 x N C w x M 3 0 m c X V v d D s s J n F 1 b 3 Q 7 U 2 V j d G l v b j E v Y 2 8 y L W N h c H R 1 c m U t Y n k t Z G l y Z W N 0 L W F p c i 1 j Y X B 0 d X J l L X B s Y W 5 u Z W Q t c H J v a m V j d H M t Y W 5 k L W l u L X R o Z S 1 u Z X Q t e m V y b y 1 l b W l z c y A o M y k v Q X V 0 b 1 J l b W 9 2 Z W R D b 2 x 1 b W 5 z M S 5 7 Q 2 9 s d W 1 u M T U s M T R 9 J n F 1 b 3 Q 7 L C Z x d W 9 0 O 1 N l Y 3 R p b 2 4 x L 2 N v M i 1 j Y X B 0 d X J l L W J 5 L W R p c m V j d C 1 h a X I t Y 2 F w d H V y Z S 1 w b G F u b m V k L X B y b 2 p l Y 3 R z L W F u Z C 1 p b i 1 0 a G U t b m V 0 L X p l c m 8 t Z W 1 p c 3 M g K D M p L 0 F 1 d G 9 S Z W 1 v d m V k Q 2 9 s d W 1 u c z E u e 0 N v b H V t b j E 2 L D E 1 f S Z x d W 9 0 O y w m c X V v d D t T Z W N 0 a W 9 u M S 9 j b z I t Y 2 F w d H V y Z S 1 i e S 1 k a X J l Y 3 Q t Y W l y L W N h c H R 1 c m U t c G x h b m 5 l Z C 1 w c m 9 q Z W N 0 c y 1 h b m Q t a W 4 t d G h l L W 5 l d C 1 6 Z X J v L W V t a X N z I C g z K S 9 B d X R v U m V t b 3 Z l Z E N v b H V t b n M x L n t D b 2 x 1 b W 4 x N y w x N n 0 m c X V v d D s s J n F 1 b 3 Q 7 U 2 V j d G l v b j E v Y 2 8 y L W N h c H R 1 c m U t Y n k t Z G l y Z W N 0 L W F p c i 1 j Y X B 0 d X J l L X B s Y W 5 u Z W Q t c H J v a m V j d H M t Y W 5 k L W l u L X R o Z S 1 u Z X Q t e m V y b y 1 l b W l z c y A o M y k v Q X V 0 b 1 J l b W 9 2 Z W R D b 2 x 1 b W 5 z M S 5 7 Q 2 9 s d W 1 u M T g s M T d 9 J n F 1 b 3 Q 7 L C Z x d W 9 0 O 1 N l Y 3 R p b 2 4 x L 2 N v M i 1 j Y X B 0 d X J l L W J 5 L W R p c m V j d C 1 h a X I t Y 2 F w d H V y Z S 1 w b G F u b m V k L X B y b 2 p l Y 3 R z L W F u Z C 1 p b i 1 0 a G U t b m V 0 L X p l c m 8 t Z W 1 p c 3 M g K D M p L 0 F 1 d G 9 S Z W 1 v d m V k Q 2 9 s d W 1 u c z E u e 0 N v b H V t b j E 5 L D E 4 f S Z x d W 9 0 O y w m c X V v d D t T Z W N 0 a W 9 u M S 9 j b z I t Y 2 F w d H V y Z S 1 i e S 1 k a X J l Y 3 Q t Y W l y L W N h c H R 1 c m U t c G x h b m 5 l Z C 1 w c m 9 q Z W N 0 c y 1 h b m Q t a W 4 t d G h l L W 5 l d C 1 6 Z X J v L W V t a X N z I C g z K S 9 B d X R v U m V t b 3 Z l Z E N v b H V t b n M x L n t D b 2 x 1 b W 4 y M C w x O X 0 m c X V v d D s s J n F 1 b 3 Q 7 U 2 V j d G l v b j E v Y 2 8 y L W N h c H R 1 c m U t Y n k t Z G l y Z W N 0 L W F p c i 1 j Y X B 0 d X J l L X B s Y W 5 u Z W Q t c H J v a m V j d H M t Y W 5 k L W l u L X R o Z S 1 u Z X Q t e m V y b y 1 l b W l z c y A o M y k v Q X V 0 b 1 J l b W 9 2 Z W R D b 2 x 1 b W 5 z M S 5 7 Q 2 9 s d W 1 u M j E s M j B 9 J n F 1 b 3 Q 7 L C Z x d W 9 0 O 1 N l Y 3 R p b 2 4 x L 2 N v M i 1 j Y X B 0 d X J l L W J 5 L W R p c m V j d C 1 h a X I t Y 2 F w d H V y Z S 1 w b G F u b m V k L X B y b 2 p l Y 3 R z L W F u Z C 1 p b i 1 0 a G U t b m V 0 L X p l c m 8 t Z W 1 p c 3 M g K D M p L 0 F 1 d G 9 S Z W 1 v d m V k Q 2 9 s d W 1 u c z E u e 0 N v b H V t b j I y L D I x f S Z x d W 9 0 O y w m c X V v d D t T Z W N 0 a W 9 u M S 9 j b z I t Y 2 F w d H V y Z S 1 i e S 1 k a X J l Y 3 Q t Y W l y L W N h c H R 1 c m U t c G x h b m 5 l Z C 1 w c m 9 q Z W N 0 c y 1 h b m Q t a W 4 t d G h l L W 5 l d C 1 6 Z X J v L W V t a X N z I C g z K S 9 B d X R v U m V t b 3 Z l Z E N v b H V t b n M x L n t D b 2 x 1 b W 4 y M y w y M n 0 m c X V v d D s s J n F 1 b 3 Q 7 U 2 V j d G l v b j E v Y 2 8 y L W N h c H R 1 c m U t Y n k t Z G l y Z W N 0 L W F p c i 1 j Y X B 0 d X J l L X B s Y W 5 u Z W Q t c H J v a m V j d H M t Y W 5 k L W l u L X R o Z S 1 u Z X Q t e m V y b y 1 l b W l z c y A o M y k v Q X V 0 b 1 J l b W 9 2 Z W R D b 2 x 1 b W 5 z M S 5 7 Q 2 9 s d W 1 u M j Q s M j N 9 J n F 1 b 3 Q 7 L C Z x d W 9 0 O 1 N l Y 3 R p b 2 4 x L 2 N v M i 1 j Y X B 0 d X J l L W J 5 L W R p c m V j d C 1 h a X I t Y 2 F w d H V y Z S 1 w b G F u b m V k L X B y b 2 p l Y 3 R z L W F u Z C 1 p b i 1 0 a G U t b m V 0 L X p l c m 8 t Z W 1 p c 3 M g K D M p L 0 F 1 d G 9 S Z W 1 v d m V k Q 2 9 s d W 1 u c z E u e 0 N v b H V t b j I 1 L D I 0 f S Z x d W 9 0 O y w m c X V v d D t T Z W N 0 a W 9 u M S 9 j b z I t Y 2 F w d H V y Z S 1 i e S 1 k a X J l Y 3 Q t Y W l y L W N h c H R 1 c m U t c G x h b m 5 l Z C 1 w c m 9 q Z W N 0 c y 1 h b m Q t a W 4 t d G h l L W 5 l d C 1 6 Z X J v L W V t a X N z I C g z K S 9 B d X R v U m V t b 3 Z l Z E N v b H V t b n M x L n t D b 2 x 1 b W 4 y N i w y N X 0 m c X V v d D s s J n F 1 b 3 Q 7 U 2 V j d G l v b j E v Y 2 8 y L W N h c H R 1 c m U t Y n k t Z G l y Z W N 0 L W F p c i 1 j Y X B 0 d X J l L X B s Y W 5 u Z W Q t c H J v a m V j d H M t Y W 5 k L W l u L X R o Z S 1 u Z X Q t e m V y b y 1 l b W l z c y A o M y k v Q X V 0 b 1 J l b W 9 2 Z W R D b 2 x 1 b W 5 z M S 5 7 Q 2 9 s d W 1 u M j c s M j Z 9 J n F 1 b 3 Q 7 L C Z x d W 9 0 O 1 N l Y 3 R p b 2 4 x L 2 N v M i 1 j Y X B 0 d X J l L W J 5 L W R p c m V j d C 1 h a X I t Y 2 F w d H V y Z S 1 w b G F u b m V k L X B y b 2 p l Y 3 R z L W F u Z C 1 p b i 1 0 a G U t b m V 0 L X p l c m 8 t Z W 1 p c 3 M g K D M p L 0 F 1 d G 9 S Z W 1 v d m V k Q 2 9 s d W 1 u c z E u e 0 N v b H V t b j I 4 L D I 3 f S Z x d W 9 0 O y w m c X V v d D t T Z W N 0 a W 9 u M S 9 j b z I t Y 2 F w d H V y Z S 1 i e S 1 k a X J l Y 3 Q t Y W l y L W N h c H R 1 c m U t c G x h b m 5 l Z C 1 w c m 9 q Z W N 0 c y 1 h b m Q t a W 4 t d G h l L W 5 l d C 1 6 Z X J v L W V t a X N z I C g z K S 9 B d X R v U m V t b 3 Z l Z E N v b H V t b n M x L n t D b 2 x 1 b W 4 y O S w y O H 0 m c X V v d D s s J n F 1 b 3 Q 7 U 2 V j d G l v b j E v Y 2 8 y L W N h c H R 1 c m U t Y n k t Z G l y Z W N 0 L W F p c i 1 j Y X B 0 d X J l L X B s Y W 5 u Z W Q t c H J v a m V j d H M t Y W 5 k L W l u L X R o Z S 1 u Z X Q t e m V y b y 1 l b W l z c y A o M y k v Q X V 0 b 1 J l b W 9 2 Z W R D b 2 x 1 b W 5 z M S 5 7 Q 2 9 s d W 1 u M z A s M j l 9 J n F 1 b 3 Q 7 L C Z x d W 9 0 O 1 N l Y 3 R p b 2 4 x L 2 N v M i 1 j Y X B 0 d X J l L W J 5 L W R p c m V j d C 1 h a X I t Y 2 F w d H V y Z S 1 w b G F u b m V k L X B y b 2 p l Y 3 R z L W F u Z C 1 p b i 1 0 a G U t b m V 0 L X p l c m 8 t Z W 1 p c 3 M g K D M p L 0 F 1 d G 9 S Z W 1 v d m V k Q 2 9 s d W 1 u c z E u e 0 N v b H V t b j M x L D M w f S Z x d W 9 0 O y w m c X V v d D t T Z W N 0 a W 9 u M S 9 j b z I t Y 2 F w d H V y Z S 1 i e S 1 k a X J l Y 3 Q t Y W l y L W N h c H R 1 c m U t c G x h b m 5 l Z C 1 w c m 9 q Z W N 0 c y 1 h b m Q t a W 4 t d G h l L W 5 l d C 1 6 Z X J v L W V t a X N z I C g z K S 9 B d X R v U m V t b 3 Z l Z E N v b H V t b n M x L n t D b 2 x 1 b W 4 z M i w z M X 0 m c X V v d D s s J n F 1 b 3 Q 7 U 2 V j d G l v b j E v Y 2 8 y L W N h c H R 1 c m U t Y n k t Z G l y Z W N 0 L W F p c i 1 j Y X B 0 d X J l L X B s Y W 5 u Z W Q t c H J v a m V j d H M t Y W 5 k L W l u L X R o Z S 1 u Z X Q t e m V y b y 1 l b W l z c y A o M y k v Q X V 0 b 1 J l b W 9 2 Z W R D b 2 x 1 b W 5 z M S 5 7 Q 2 9 s d W 1 u M z M s M z J 9 J n F 1 b 3 Q 7 L C Z x d W 9 0 O 1 N l Y 3 R p b 2 4 x L 2 N v M i 1 j Y X B 0 d X J l L W J 5 L W R p c m V j d C 1 h a X I t Y 2 F w d H V y Z S 1 w b G F u b m V k L X B y b 2 p l Y 3 R z L W F u Z C 1 p b i 1 0 a G U t b m V 0 L X p l c m 8 t Z W 1 p c 3 M g K D M p L 0 F 1 d G 9 S Z W 1 v d m V k Q 2 9 s d W 1 u c z E u e 0 N v b H V t b j M 0 L D M z f S Z x d W 9 0 O y w m c X V v d D t T Z W N 0 a W 9 u M S 9 j b z I t Y 2 F w d H V y Z S 1 i e S 1 k a X J l Y 3 Q t Y W l y L W N h c H R 1 c m U t c G x h b m 5 l Z C 1 w c m 9 q Z W N 0 c y 1 h b m Q t a W 4 t d G h l L W 5 l d C 1 6 Z X J v L W V t a X N z I C g z K S 9 B d X R v U m V t b 3 Z l Z E N v b H V t b n M x L n t D b 2 x 1 b W 4 z N S w z N H 0 m c X V v d D s s J n F 1 b 3 Q 7 U 2 V j d G l v b j E v Y 2 8 y L W N h c H R 1 c m U t Y n k t Z G l y Z W N 0 L W F p c i 1 j Y X B 0 d X J l L X B s Y W 5 u Z W Q t c H J v a m V j d H M t Y W 5 k L W l u L X R o Z S 1 u Z X Q t e m V y b y 1 l b W l z c y A o M y k v Q X V 0 b 1 J l b W 9 2 Z W R D b 2 x 1 b W 5 z M S 5 7 Q 2 9 s d W 1 u M z Y s M z V 9 J n F 1 b 3 Q 7 L C Z x d W 9 0 O 1 N l Y 3 R p b 2 4 x L 2 N v M i 1 j Y X B 0 d X J l L W J 5 L W R p c m V j d C 1 h a X I t Y 2 F w d H V y Z S 1 w b G F u b m V k L X B y b 2 p l Y 3 R z L W F u Z C 1 p b i 1 0 a G U t b m V 0 L X p l c m 8 t Z W 1 p c 3 M g K D M p L 0 F 1 d G 9 S Z W 1 v d m V k Q 2 9 s d W 1 u c z E u e 0 N v b H V t b j M 3 L D M 2 f S Z x d W 9 0 O y w m c X V v d D t T Z W N 0 a W 9 u M S 9 j b z I t Y 2 F w d H V y Z S 1 i e S 1 k a X J l Y 3 Q t Y W l y L W N h c H R 1 c m U t c G x h b m 5 l Z C 1 w c m 9 q Z W N 0 c y 1 h b m Q t a W 4 t d G h l L W 5 l d C 1 6 Z X J v L W V t a X N z I C g z K S 9 B d X R v U m V t b 3 Z l Z E N v b H V t b n M x L n t D b 2 x 1 b W 4 z O C w z N 3 0 m c X V v d D s s J n F 1 b 3 Q 7 U 2 V j d G l v b j E v Y 2 8 y L W N h c H R 1 c m U t Y n k t Z G l y Z W N 0 L W F p c i 1 j Y X B 0 d X J l L X B s Y W 5 u Z W Q t c H J v a m V j d H M t Y W 5 k L W l u L X R o Z S 1 u Z X Q t e m V y b y 1 l b W l z c y A o M y k v Q X V 0 b 1 J l b W 9 2 Z W R D b 2 x 1 b W 5 z M S 5 7 Q 2 9 s d W 1 u M z k s M z h 9 J n F 1 b 3 Q 7 L C Z x d W 9 0 O 1 N l Y 3 R p b 2 4 x L 2 N v M i 1 j Y X B 0 d X J l L W J 5 L W R p c m V j d C 1 h a X I t Y 2 F w d H V y Z S 1 w b G F u b m V k L X B y b 2 p l Y 3 R z L W F u Z C 1 p b i 1 0 a G U t b m V 0 L X p l c m 8 t Z W 1 p c 3 M g K D M p L 0 F 1 d G 9 S Z W 1 v d m V k Q 2 9 s d W 1 u c z E u e 0 N v b H V t b j Q w L D M 5 f S Z x d W 9 0 O y w m c X V v d D t T Z W N 0 a W 9 u M S 9 j b z I t Y 2 F w d H V y Z S 1 i e S 1 k a X J l Y 3 Q t Y W l y L W N h c H R 1 c m U t c G x h b m 5 l Z C 1 w c m 9 q Z W N 0 c y 1 h b m Q t a W 4 t d G h l L W 5 l d C 1 6 Z X J v L W V t a X N z I C g z K S 9 B d X R v U m V t b 3 Z l Z E N v b H V t b n M x L n t D b 2 x 1 b W 4 0 M S w 0 M H 0 m c X V v d D s s J n F 1 b 3 Q 7 U 2 V j d G l v b j E v Y 2 8 y L W N h c H R 1 c m U t Y n k t Z G l y Z W N 0 L W F p c i 1 j Y X B 0 d X J l L X B s Y W 5 u Z W Q t c H J v a m V j d H M t Y W 5 k L W l u L X R o Z S 1 u Z X Q t e m V y b y 1 l b W l z c y A o M y k v Q X V 0 b 1 J l b W 9 2 Z W R D b 2 x 1 b W 5 z M S 5 7 Q 2 9 s d W 1 u N D I s N D F 9 J n F 1 b 3 Q 7 L C Z x d W 9 0 O 1 N l Y 3 R p b 2 4 x L 2 N v M i 1 j Y X B 0 d X J l L W J 5 L W R p c m V j d C 1 h a X I t Y 2 F w d H V y Z S 1 w b G F u b m V k L X B y b 2 p l Y 3 R z L W F u Z C 1 p b i 1 0 a G U t b m V 0 L X p l c m 8 t Z W 1 p c 3 M g K D M p L 0 F 1 d G 9 S Z W 1 v d m V k Q 2 9 s d W 1 u c z E u e 0 N v b H V t b j Q z L D Q y f S Z x d W 9 0 O y w m c X V v d D t T Z W N 0 a W 9 u M S 9 j b z I t Y 2 F w d H V y Z S 1 i e S 1 k a X J l Y 3 Q t Y W l y L W N h c H R 1 c m U t c G x h b m 5 l Z C 1 w c m 9 q Z W N 0 c y 1 h b m Q t a W 4 t d G h l L W 5 l d C 1 6 Z X J v L W V t a X N z I C g z K S 9 B d X R v U m V t b 3 Z l Z E N v b H V t b n M x L n t D b 2 x 1 b W 4 0 N C w 0 M 3 0 m c X V v d D s s J n F 1 b 3 Q 7 U 2 V j d G l v b j E v Y 2 8 y L W N h c H R 1 c m U t Y n k t Z G l y Z W N 0 L W F p c i 1 j Y X B 0 d X J l L X B s Y W 5 u Z W Q t c H J v a m V j d H M t Y W 5 k L W l u L X R o Z S 1 u Z X Q t e m V y b y 1 l b W l z c y A o M y k v Q X V 0 b 1 J l b W 9 2 Z W R D b 2 x 1 b W 5 z M S 5 7 Q 2 9 s d W 1 u N D U s N D R 9 J n F 1 b 3 Q 7 L C Z x d W 9 0 O 1 N l Y 3 R p b 2 4 x L 2 N v M i 1 j Y X B 0 d X J l L W J 5 L W R p c m V j d C 1 h a X I t Y 2 F w d H V y Z S 1 w b G F u b m V k L X B y b 2 p l Y 3 R z L W F u Z C 1 p b i 1 0 a G U t b m V 0 L X p l c m 8 t Z W 1 p c 3 M g K D M p L 0 F 1 d G 9 S Z W 1 v d m V k Q 2 9 s d W 1 u c z E u e 0 N v b H V t b j Q 2 L D Q 1 f S Z x d W 9 0 O y w m c X V v d D t T Z W N 0 a W 9 u M S 9 j b z I t Y 2 F w d H V y Z S 1 i e S 1 k a X J l Y 3 Q t Y W l y L W N h c H R 1 c m U t c G x h b m 5 l Z C 1 w c m 9 q Z W N 0 c y 1 h b m Q t a W 4 t d G h l L W 5 l d C 1 6 Z X J v L W V t a X N z I C g z K S 9 B d X R v U m V t b 3 Z l Z E N v b H V t b n M x L n t D b 2 x 1 b W 4 0 N y w 0 N n 0 m c X V v d D s s J n F 1 b 3 Q 7 U 2 V j d G l v b j E v Y 2 8 y L W N h c H R 1 c m U t Y n k t Z G l y Z W N 0 L W F p c i 1 j Y X B 0 d X J l L X B s Y W 5 u Z W Q t c H J v a m V j d H M t Y W 5 k L W l u L X R o Z S 1 u Z X Q t e m V y b y 1 l b W l z c y A o M y k v Q X V 0 b 1 J l b W 9 2 Z W R D b 2 x 1 b W 5 z M S 5 7 Q 2 9 s d W 1 u N D g s N D d 9 J n F 1 b 3 Q 7 L C Z x d W 9 0 O 1 N l Y 3 R p b 2 4 x L 2 N v M i 1 j Y X B 0 d X J l L W J 5 L W R p c m V j d C 1 h a X I t Y 2 F w d H V y Z S 1 w b G F u b m V k L X B y b 2 p l Y 3 R z L W F u Z C 1 p b i 1 0 a G U t b m V 0 L X p l c m 8 t Z W 1 p c 3 M g K D M p L 0 F 1 d G 9 S Z W 1 v d m V k Q 2 9 s d W 1 u c z E u e 0 N v b H V t b j Q 5 L D Q 4 f S Z x d W 9 0 O 1 0 s J n F 1 b 3 Q 7 U m V s Y X R p b 2 5 z a G l w S W 5 m b y Z x d W 9 0 O z p b X X 0 i I C 8 + P C 9 T d G F i b G V F b n R y a W V z P j w v S X R l b T 4 8 S X R l b T 4 8 S X R l b U x v Y 2 F 0 a W 9 u P j x J d G V t V H l w Z T 5 G b 3 J t d W x h P C 9 J d G V t V H l w Z T 4 8 S X R l b V B h d G g + U 2 V j d G l v b j E v Y 2 8 y L W N h c H R 1 c m U t Y n k t Z G l y Z W N 0 L W F p c i 1 j Y X B 0 d X J l L X B s Y W 5 u Z W Q t c H J v a m V j d H M t Y W 5 k L W l u L X R o Z S 1 u Z X Q t e m V y b y 1 l b W l z c y U y M C U y O D M l M j k v U X V l b G x l P C 9 J d G V t U G F 0 a D 4 8 L 0 l 0 Z W 1 M b 2 N h d G l v b j 4 8 U 3 R h Y m x l R W 5 0 c m l l c y A v P j w v S X R l b T 4 8 S X R l b T 4 8 S X R l b U x v Y 2 F 0 a W 9 u P j x J d G V t V H l w Z T 5 G b 3 J t d W x h P C 9 J d G V t V H l w Z T 4 8 S X R l b V B h d G g + U 2 V j d G l v b j E v Y 2 8 y L W N h c H R 1 c m U t Y n k t Z G l y Z W N 0 L W F p c i 1 j Y X B 0 d X J l L X B s Y W 5 u Z W Q t c H J v a m V j d H M t Y W 5 k L W l u L X R o Z S 1 u Z X Q t e m V y b y 1 l b W l z c y U y M C U y O D M l M j k v R 2 U l Q z M l Q T R u Z G V y d G V y J T I w U 3 B h b H R l b n R 5 c D w v S X R l b V B h d G g + P C 9 J d G V t T G 9 j Y X R p b 2 4 + P F N 0 Y W J s Z U V u d H J p Z X M g L z 4 8 L 0 l 0 Z W 0 + P C 9 J d G V t c z 4 8 L 0 x v Y 2 F s U G F j a 2 F n Z U 1 l d G F k Y X R h R m l s Z T 4 W A A A A U E s F B g A A A A A A A A A A A A A A A A A A A A A A A P s C A A A w g g L 3 B g k q h k i G 9 w 0 B B w O g g g L o M I I C 5 A I B A D G C A l 8 w g g J b A g E A M E M w N z E 1 M D M G A 1 U E A x M s T W l j c m 9 z b 2 Z 0 L k 9 m Z m l j Z S 5 F e G N l b C 5 Q c m 9 0 Z W N 0 Z W R E Y X R h U 2 V y d m l j Z X M C C E G d E d q Z x R 3 s M A 0 G C S q G S I b 3 D Q E B A Q U A B I I C A C j E m 7 W Z d d Z i e f W Z w R 8 m Z 7 S V Z h c U 0 r A W 0 l b X U 8 k z F u 6 0 B 2 A p m j Z G 7 1 y k l M w v k l k n U h n F 7 c p j X 3 Y k T 1 S V 3 1 K 7 G d F u b d i c j S + W r l 2 j H B g q a G U O H / q Z x K U l b N z J 9 b b 0 S y t 6 u K U I C E k U 6 / N F S R v z 4 B Q Q o B p t t v D v 7 l W f q 8 5 / g X t X K l R R J i I 2 C i r w E O R y x d J m 1 + a t O M 4 o z p r I P / T P z j P q y 6 S S B T a C s d D i T Z i y Z K S U L C M P u 4 C M U 3 L H Y S r I t j U a K U 5 d o l T O O 9 y D 4 q Y f U M w w + 3 j C v y 5 0 j L T M i 9 P l 6 j c m V j U f C B 3 7 y J J 4 4 t o G n 7 J R F 9 C M P k n E n w v d w M L e k u J G M 3 c C 7 y p f X 4 w p o s v 7 X K T Y b m P Y B J s k r A u v a s 6 u H N 2 y O q Z a X m n L U w z B W d d v C M d i d F g a z h Z w 2 m a H v z 5 x A g m / t e A W U H I L L 2 O 6 w 7 F z X O S p y m E T o E S H 7 D 4 r E 2 Z q B j w E 3 M e r B c h g N m 2 W y M s d h M T f e / V A I b 4 h U A O P L X U S 6 5 2 f K p i b z D a F F 7 G g x 2 r V r 0 4 y q c a w h p R X h P y H O u O u u 6 C k R R d o j f s I W b n L G H 3 j E W G S Y 4 6 a P l e y p D C 6 e E m l P 7 8 R e C e J f X 4 u 0 K r m d q y E j x D 4 o m 1 i p p L I i s z q B b Y 6 K j k G v R D t m U 9 E o b J D 7 e D m 9 t e 8 L E P 6 0 u U m k i Y w 9 I w q i j X 2 Y P q + l 5 f k f 6 9 A I q W t i c g N I g 9 w 2 m L 9 T L q H 2 s w s M H w G C S q G S I b 3 D Q E H A T A d B g l g h k g B Z Q M E A S o E E F f E O s d 0 g / Z W m v g W y D W K 5 2 2 A U H z y 8 K J a i P L b f N M r b p X 8 k T H 7 6 8 g A 1 f o T 9 w 1 m o V + D a N r T v w N O F G K X V w A / 2 m / v n N B + R Z P J 5 + J A k e X o z D T B v f z 6 q y c K 3 7 X l I E e k 5 U g 1 w G O r y r i a < / D a t a M a s h u p > 
</file>

<file path=customXml/itemProps1.xml><?xml version="1.0" encoding="utf-8"?>
<ds:datastoreItem xmlns:ds="http://schemas.openxmlformats.org/officeDocument/2006/customXml" ds:itemID="{3F840F48-F23C-5544-80CD-5696AC48DA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All Projects</vt:lpstr>
      <vt:lpstr>Projects (optimistic)</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Zurbriggen  Tatjana</dc:creator>
  <cp:lastModifiedBy>Zurbriggen  Tatjana</cp:lastModifiedBy>
  <dcterms:created xsi:type="dcterms:W3CDTF">2023-11-14T18:10:00Z</dcterms:created>
  <dcterms:modified xsi:type="dcterms:W3CDTF">2024-04-04T14:10:31Z</dcterms:modified>
</cp:coreProperties>
</file>