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tjanazurbriggen/Desktop/Supplementary Materials/Aditional Excelfiles/"/>
    </mc:Choice>
  </mc:AlternateContent>
  <xr:revisionPtr revIDLastSave="0" documentId="13_ncr:1_{9991C938-C5E5-D342-8F69-D9EBE9A16A0D}" xr6:coauthVersionLast="47" xr6:coauthVersionMax="47" xr10:uidLastSave="{00000000-0000-0000-0000-000000000000}"/>
  <bookViews>
    <workbookView xWindow="2500" yWindow="500" windowWidth="31080" windowHeight="19520" xr2:uid="{00000000-000D-0000-FFFF-FFFF00000000}"/>
  </bookViews>
  <sheets>
    <sheet name="Net Zero Scenario 2050 (100)" sheetId="19" r:id="rId1"/>
    <sheet name="Net Zero Scenario 2050 (10)" sheetId="18" r:id="rId2"/>
    <sheet name="Net Zero Scenario 2050 (5)" sheetId="4" r:id="rId3"/>
    <sheet name="Net Zero Scenario 2030" sheetId="17" r:id="rId4"/>
    <sheet name="Net Zero Scenario 2025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5" i="16" l="1"/>
  <c r="Z52" i="16"/>
  <c r="AA57" i="16"/>
  <c r="Z20" i="16"/>
  <c r="AA20" i="16"/>
  <c r="Z59" i="16"/>
  <c r="AA59" i="16"/>
  <c r="AI85" i="16"/>
  <c r="AJ85" i="16"/>
  <c r="AK85" i="16"/>
  <c r="AL85" i="16"/>
  <c r="AM85" i="16"/>
  <c r="AN85" i="16"/>
  <c r="AO85" i="16"/>
  <c r="AP85" i="16"/>
  <c r="AQ85" i="16"/>
  <c r="AI86" i="16"/>
  <c r="AJ86" i="16"/>
  <c r="AK86" i="16"/>
  <c r="AL86" i="16"/>
  <c r="AM86" i="16"/>
  <c r="AN86" i="16"/>
  <c r="AO86" i="16"/>
  <c r="AP86" i="16"/>
  <c r="AQ86" i="16"/>
  <c r="AI87" i="16"/>
  <c r="AJ87" i="16"/>
  <c r="AK87" i="16"/>
  <c r="AL87" i="16"/>
  <c r="AM87" i="16"/>
  <c r="AN87" i="16"/>
  <c r="AO87" i="16"/>
  <c r="AP87" i="16"/>
  <c r="AQ87" i="16"/>
  <c r="AI88" i="16"/>
  <c r="AJ88" i="16"/>
  <c r="AK88" i="16"/>
  <c r="AL88" i="16"/>
  <c r="AM88" i="16"/>
  <c r="AN88" i="16"/>
  <c r="AO88" i="16"/>
  <c r="AP88" i="16"/>
  <c r="AQ88" i="16"/>
  <c r="AI89" i="16"/>
  <c r="AJ89" i="16"/>
  <c r="AK89" i="16"/>
  <c r="AL89" i="16"/>
  <c r="AM89" i="16"/>
  <c r="AN89" i="16"/>
  <c r="AO89" i="16"/>
  <c r="AP89" i="16"/>
  <c r="AQ89" i="16"/>
  <c r="AI90" i="16"/>
  <c r="AJ90" i="16"/>
  <c r="AK90" i="16"/>
  <c r="AL90" i="16"/>
  <c r="AM90" i="16"/>
  <c r="AN90" i="16"/>
  <c r="AO90" i="16"/>
  <c r="AP90" i="16"/>
  <c r="AQ90" i="16"/>
  <c r="AI91" i="16"/>
  <c r="AJ91" i="16"/>
  <c r="AK91" i="16"/>
  <c r="AL91" i="16"/>
  <c r="AM91" i="16"/>
  <c r="AN91" i="16"/>
  <c r="AO91" i="16"/>
  <c r="AP91" i="16"/>
  <c r="AQ91" i="16"/>
  <c r="Z92" i="16"/>
  <c r="AA92" i="16"/>
  <c r="AI92" i="16"/>
  <c r="AJ92" i="16"/>
  <c r="AK92" i="16"/>
  <c r="AL92" i="16"/>
  <c r="AM92" i="16"/>
  <c r="AN92" i="16"/>
  <c r="AO92" i="16"/>
  <c r="AP92" i="16"/>
  <c r="AQ92" i="16"/>
  <c r="AI93" i="16"/>
  <c r="AJ93" i="16"/>
  <c r="AK93" i="16"/>
  <c r="AL93" i="16"/>
  <c r="AM93" i="16"/>
  <c r="AN93" i="16"/>
  <c r="AO93" i="16"/>
  <c r="AP93" i="16"/>
  <c r="AQ93" i="16"/>
  <c r="AI94" i="16"/>
  <c r="AJ94" i="16"/>
  <c r="AK94" i="16"/>
  <c r="AL94" i="16"/>
  <c r="AM94" i="16"/>
  <c r="AN94" i="16"/>
  <c r="AO94" i="16"/>
  <c r="AP94" i="16"/>
  <c r="AQ94" i="16"/>
  <c r="AI95" i="16"/>
  <c r="AJ95" i="16"/>
  <c r="AK95" i="16"/>
  <c r="AL95" i="16"/>
  <c r="AM95" i="16"/>
  <c r="AN95" i="16"/>
  <c r="AO95" i="16"/>
  <c r="AP95" i="16"/>
  <c r="AQ95" i="16"/>
  <c r="AI96" i="16"/>
  <c r="AJ96" i="16"/>
  <c r="AK96" i="16"/>
  <c r="AL96" i="16"/>
  <c r="AM96" i="16"/>
  <c r="AN96" i="16"/>
  <c r="AO96" i="16"/>
  <c r="AP96" i="16"/>
  <c r="AQ96" i="16"/>
  <c r="AI97" i="16"/>
  <c r="AJ97" i="16"/>
  <c r="AK97" i="16"/>
  <c r="AL97" i="16"/>
  <c r="AM97" i="16"/>
  <c r="AN97" i="16"/>
  <c r="AO97" i="16"/>
  <c r="AP97" i="16"/>
  <c r="AQ97" i="16"/>
  <c r="AI98" i="16"/>
  <c r="AJ98" i="16"/>
  <c r="AK98" i="16"/>
  <c r="AL98" i="16"/>
  <c r="AM98" i="16"/>
  <c r="AN98" i="16"/>
  <c r="AO98" i="16"/>
  <c r="AP98" i="16"/>
  <c r="AQ98" i="16"/>
  <c r="AI99" i="16"/>
  <c r="AJ99" i="16"/>
  <c r="AK99" i="16"/>
  <c r="AL99" i="16"/>
  <c r="AM99" i="16"/>
  <c r="AN99" i="16"/>
  <c r="AO99" i="16"/>
  <c r="AP99" i="16"/>
  <c r="AQ99" i="16"/>
  <c r="AI100" i="16"/>
  <c r="AJ100" i="16"/>
  <c r="AK100" i="16"/>
  <c r="AL100" i="16"/>
  <c r="AM100" i="16"/>
  <c r="AN100" i="16"/>
  <c r="AO100" i="16"/>
  <c r="AP100" i="16"/>
  <c r="AQ100" i="16"/>
  <c r="AR85" i="16"/>
  <c r="AS85" i="16"/>
  <c r="AT85" i="16"/>
  <c r="AU85" i="16"/>
  <c r="AV85" i="16"/>
  <c r="AW85" i="16"/>
  <c r="AX85" i="16"/>
  <c r="AY85" i="16"/>
  <c r="AZ85" i="16"/>
  <c r="AR86" i="16"/>
  <c r="AS86" i="16"/>
  <c r="AT86" i="16"/>
  <c r="AU86" i="16"/>
  <c r="AV86" i="16"/>
  <c r="AW86" i="16"/>
  <c r="AX86" i="16"/>
  <c r="AY86" i="16"/>
  <c r="AZ86" i="16"/>
  <c r="AR87" i="16"/>
  <c r="AS87" i="16"/>
  <c r="AT87" i="16"/>
  <c r="AU87" i="16"/>
  <c r="AV87" i="16"/>
  <c r="AW87" i="16"/>
  <c r="AX87" i="16"/>
  <c r="AY87" i="16"/>
  <c r="AZ87" i="16"/>
  <c r="AR88" i="16"/>
  <c r="AS88" i="16"/>
  <c r="AT88" i="16"/>
  <c r="AU88" i="16"/>
  <c r="AV88" i="16"/>
  <c r="AW88" i="16"/>
  <c r="AX88" i="16"/>
  <c r="AY88" i="16"/>
  <c r="AZ88" i="16"/>
  <c r="AR89" i="16"/>
  <c r="AS89" i="16"/>
  <c r="AT89" i="16"/>
  <c r="AU89" i="16"/>
  <c r="AV89" i="16"/>
  <c r="AW89" i="16"/>
  <c r="AX89" i="16"/>
  <c r="AY89" i="16"/>
  <c r="AZ89" i="16"/>
  <c r="AR90" i="16"/>
  <c r="AS90" i="16"/>
  <c r="AT90" i="16"/>
  <c r="AU90" i="16"/>
  <c r="AV90" i="16"/>
  <c r="AW90" i="16"/>
  <c r="AX90" i="16"/>
  <c r="AY90" i="16"/>
  <c r="AZ90" i="16"/>
  <c r="AR91" i="16"/>
  <c r="AS91" i="16"/>
  <c r="AT91" i="16"/>
  <c r="AU91" i="16"/>
  <c r="AV91" i="16"/>
  <c r="AW91" i="16"/>
  <c r="AX91" i="16"/>
  <c r="AY91" i="16"/>
  <c r="AZ91" i="16"/>
  <c r="AR92" i="16"/>
  <c r="AS92" i="16"/>
  <c r="AT92" i="16"/>
  <c r="AU92" i="16"/>
  <c r="AV92" i="16"/>
  <c r="AW92" i="16"/>
  <c r="AX92" i="16"/>
  <c r="AY92" i="16"/>
  <c r="AZ92" i="16"/>
  <c r="AR93" i="16"/>
  <c r="AS93" i="16"/>
  <c r="AT93" i="16"/>
  <c r="AU93" i="16"/>
  <c r="AV93" i="16"/>
  <c r="AW93" i="16"/>
  <c r="AX93" i="16"/>
  <c r="AY93" i="16"/>
  <c r="AZ93" i="16"/>
  <c r="AR94" i="16"/>
  <c r="AS94" i="16"/>
  <c r="AT94" i="16"/>
  <c r="AU94" i="16"/>
  <c r="AV94" i="16"/>
  <c r="AW94" i="16"/>
  <c r="AX94" i="16"/>
  <c r="AY94" i="16"/>
  <c r="AZ94" i="16"/>
  <c r="AR95" i="16"/>
  <c r="AS95" i="16"/>
  <c r="AT95" i="16"/>
  <c r="AU95" i="16"/>
  <c r="AV95" i="16"/>
  <c r="AW95" i="16"/>
  <c r="AX95" i="16"/>
  <c r="AY95" i="16"/>
  <c r="AZ95" i="16"/>
  <c r="AR96" i="16"/>
  <c r="AS96" i="16"/>
  <c r="AT96" i="16"/>
  <c r="AU96" i="16"/>
  <c r="AV96" i="16"/>
  <c r="AW96" i="16"/>
  <c r="AX96" i="16"/>
  <c r="AY96" i="16"/>
  <c r="AZ96" i="16"/>
  <c r="AR97" i="16"/>
  <c r="AS97" i="16"/>
  <c r="AT97" i="16"/>
  <c r="AU97" i="16"/>
  <c r="AV97" i="16"/>
  <c r="AW97" i="16"/>
  <c r="AX97" i="16"/>
  <c r="AY97" i="16"/>
  <c r="AZ97" i="16"/>
  <c r="AR98" i="16"/>
  <c r="AS98" i="16"/>
  <c r="AT98" i="16"/>
  <c r="AU98" i="16"/>
  <c r="AV98" i="16"/>
  <c r="AW98" i="16"/>
  <c r="AX98" i="16"/>
  <c r="AY98" i="16"/>
  <c r="AZ98" i="16"/>
  <c r="AR99" i="16"/>
  <c r="AS99" i="16"/>
  <c r="AT99" i="16"/>
  <c r="AU99" i="16"/>
  <c r="AV99" i="16"/>
  <c r="AW99" i="16"/>
  <c r="AX99" i="16"/>
  <c r="AY99" i="16"/>
  <c r="AZ99" i="16"/>
  <c r="AR100" i="16"/>
  <c r="AS100" i="16"/>
  <c r="AT100" i="16"/>
  <c r="AU100" i="16"/>
  <c r="AV100" i="16"/>
  <c r="AW100" i="16"/>
  <c r="AX100" i="16"/>
  <c r="AY100" i="16"/>
  <c r="AZ100" i="16"/>
  <c r="AX130" i="18"/>
  <c r="AX131" i="18"/>
  <c r="AX132" i="18"/>
  <c r="AX133" i="18"/>
  <c r="AX134" i="18"/>
  <c r="AX135" i="18"/>
  <c r="AX136" i="18"/>
  <c r="AX137" i="18"/>
  <c r="AX138" i="18"/>
  <c r="AX139" i="18"/>
  <c r="AX140" i="18"/>
  <c r="AX141" i="18"/>
  <c r="AX142" i="18"/>
  <c r="AX143" i="18"/>
  <c r="AW130" i="18"/>
  <c r="Z21" i="18"/>
  <c r="Z64" i="18" s="1"/>
  <c r="BU165" i="18" l="1"/>
  <c r="BU161" i="18"/>
  <c r="CF172" i="18"/>
  <c r="CE172" i="18"/>
  <c r="CD172" i="18"/>
  <c r="CC172" i="18"/>
  <c r="CB172" i="18"/>
  <c r="CA172" i="18"/>
  <c r="BZ172" i="18"/>
  <c r="BY172" i="18"/>
  <c r="BX172" i="18"/>
  <c r="BW172" i="18"/>
  <c r="BV172" i="18"/>
  <c r="BU172" i="18"/>
  <c r="CF171" i="18"/>
  <c r="CE171" i="18"/>
  <c r="CD171" i="18"/>
  <c r="CC171" i="18"/>
  <c r="CB171" i="18"/>
  <c r="CA171" i="18"/>
  <c r="BZ171" i="18"/>
  <c r="BY171" i="18"/>
  <c r="BX171" i="18"/>
  <c r="BW171" i="18"/>
  <c r="BV171" i="18"/>
  <c r="BU171" i="18"/>
  <c r="CF170" i="18"/>
  <c r="CE170" i="18"/>
  <c r="CD170" i="18"/>
  <c r="CC170" i="18"/>
  <c r="CB170" i="18"/>
  <c r="CA170" i="18"/>
  <c r="BZ170" i="18"/>
  <c r="BY170" i="18"/>
  <c r="BX170" i="18"/>
  <c r="BW170" i="18"/>
  <c r="BV170" i="18"/>
  <c r="BU170" i="18"/>
  <c r="CF169" i="18"/>
  <c r="CE169" i="18"/>
  <c r="CD169" i="18"/>
  <c r="CC169" i="18"/>
  <c r="CB169" i="18"/>
  <c r="CA169" i="18"/>
  <c r="BZ169" i="18"/>
  <c r="BY169" i="18"/>
  <c r="BX169" i="18"/>
  <c r="BW169" i="18"/>
  <c r="BV169" i="18"/>
  <c r="BU169" i="18"/>
  <c r="CF168" i="18"/>
  <c r="CE168" i="18"/>
  <c r="CD168" i="18"/>
  <c r="CC168" i="18"/>
  <c r="CB168" i="18"/>
  <c r="CA168" i="18"/>
  <c r="BZ168" i="18"/>
  <c r="BY168" i="18"/>
  <c r="BX168" i="18"/>
  <c r="BW168" i="18"/>
  <c r="BV168" i="18"/>
  <c r="BU168" i="18"/>
  <c r="CF167" i="18"/>
  <c r="CE167" i="18"/>
  <c r="CD167" i="18"/>
  <c r="CC167" i="18"/>
  <c r="CB167" i="18"/>
  <c r="CA167" i="18"/>
  <c r="BZ167" i="18"/>
  <c r="BY167" i="18"/>
  <c r="BX167" i="18"/>
  <c r="BW167" i="18"/>
  <c r="BV167" i="18"/>
  <c r="BU167" i="18"/>
  <c r="CF166" i="18"/>
  <c r="CE166" i="18"/>
  <c r="CD166" i="18"/>
  <c r="CC166" i="18"/>
  <c r="CB166" i="18"/>
  <c r="CA166" i="18"/>
  <c r="BZ166" i="18"/>
  <c r="BY166" i="18"/>
  <c r="BX166" i="18"/>
  <c r="BW166" i="18"/>
  <c r="BV166" i="18"/>
  <c r="BU166" i="18"/>
  <c r="CF165" i="18"/>
  <c r="CE165" i="18"/>
  <c r="CD165" i="18"/>
  <c r="CC165" i="18"/>
  <c r="CB165" i="18"/>
  <c r="CA165" i="18"/>
  <c r="BZ165" i="18"/>
  <c r="BY165" i="18"/>
  <c r="BX165" i="18"/>
  <c r="BW165" i="18"/>
  <c r="BV165" i="18"/>
  <c r="CF164" i="18"/>
  <c r="CE164" i="18"/>
  <c r="CD164" i="18"/>
  <c r="CC164" i="18"/>
  <c r="CB164" i="18"/>
  <c r="CA164" i="18"/>
  <c r="BZ164" i="18"/>
  <c r="BY164" i="18"/>
  <c r="BX164" i="18"/>
  <c r="BW164" i="18"/>
  <c r="BV164" i="18"/>
  <c r="BU164" i="18"/>
  <c r="CF163" i="18"/>
  <c r="CE163" i="18"/>
  <c r="CD163" i="18"/>
  <c r="CC163" i="18"/>
  <c r="CB163" i="18"/>
  <c r="CA163" i="18"/>
  <c r="BZ163" i="18"/>
  <c r="BY163" i="18"/>
  <c r="BX163" i="18"/>
  <c r="BW163" i="18"/>
  <c r="BV163" i="18"/>
  <c r="BU163" i="18"/>
  <c r="CF162" i="18"/>
  <c r="CE162" i="18"/>
  <c r="CD162" i="18"/>
  <c r="CC162" i="18"/>
  <c r="CB162" i="18"/>
  <c r="CA162" i="18"/>
  <c r="BZ162" i="18"/>
  <c r="BY162" i="18"/>
  <c r="BX162" i="18"/>
  <c r="BW162" i="18"/>
  <c r="BV162" i="18"/>
  <c r="BU162" i="18"/>
  <c r="CF161" i="18"/>
  <c r="CE161" i="18"/>
  <c r="CD161" i="18"/>
  <c r="CC161" i="18"/>
  <c r="CB161" i="18"/>
  <c r="CA161" i="18"/>
  <c r="BZ161" i="18"/>
  <c r="BY161" i="18"/>
  <c r="BX161" i="18"/>
  <c r="BW161" i="18"/>
  <c r="BV161" i="18"/>
  <c r="BE143" i="18" l="1"/>
  <c r="BD143" i="18"/>
  <c r="BC142" i="18"/>
  <c r="BE139" i="18"/>
  <c r="BD139" i="18"/>
  <c r="BC138" i="18"/>
  <c r="BD137" i="18"/>
  <c r="BE135" i="18"/>
  <c r="BD135" i="18"/>
  <c r="BC134" i="18"/>
  <c r="BD133" i="18"/>
  <c r="BE131" i="18"/>
  <c r="BD131" i="18"/>
  <c r="BC131" i="18"/>
  <c r="BE130" i="18"/>
  <c r="BC130" i="18"/>
  <c r="BD129" i="18"/>
  <c r="BC128" i="18"/>
  <c r="BD128" i="18"/>
  <c r="BE128" i="18"/>
  <c r="BC129" i="18"/>
  <c r="BE129" i="18"/>
  <c r="BD130" i="18"/>
  <c r="BC132" i="18"/>
  <c r="BD132" i="18"/>
  <c r="BE132" i="18"/>
  <c r="BC133" i="18"/>
  <c r="BE133" i="18"/>
  <c r="BD134" i="18"/>
  <c r="BE134" i="18"/>
  <c r="BC135" i="18"/>
  <c r="BC136" i="18"/>
  <c r="BD136" i="18"/>
  <c r="BE136" i="18"/>
  <c r="BC137" i="18"/>
  <c r="BE137" i="18"/>
  <c r="BD138" i="18"/>
  <c r="BE138" i="18"/>
  <c r="BC139" i="18"/>
  <c r="BC140" i="18"/>
  <c r="BD140" i="18"/>
  <c r="BE140" i="18"/>
  <c r="BC141" i="18"/>
  <c r="BD141" i="18"/>
  <c r="BE141" i="18"/>
  <c r="BD142" i="18"/>
  <c r="BE142" i="18"/>
  <c r="BC143" i="18"/>
  <c r="K73" i="19"/>
  <c r="M73" i="19" s="1"/>
  <c r="K72" i="19"/>
  <c r="M72" i="19" s="1"/>
  <c r="K71" i="19"/>
  <c r="M71" i="19" s="1"/>
  <c r="K70" i="19"/>
  <c r="M70" i="19" s="1"/>
  <c r="K73" i="18"/>
  <c r="M73" i="18" s="1"/>
  <c r="K72" i="18"/>
  <c r="M72" i="18" s="1"/>
  <c r="K71" i="18"/>
  <c r="M71" i="18" s="1"/>
  <c r="K70" i="18"/>
  <c r="M70" i="18" s="1"/>
  <c r="K40" i="4"/>
  <c r="M40" i="4" s="1"/>
  <c r="P40" i="4"/>
  <c r="K10" i="19"/>
  <c r="M10" i="19" s="1"/>
  <c r="K10" i="18"/>
  <c r="M10" i="18" s="1"/>
  <c r="K13" i="18"/>
  <c r="M13" i="18" s="1"/>
  <c r="K13" i="4"/>
  <c r="M13" i="4" s="1"/>
  <c r="P12" i="19"/>
  <c r="K12" i="19"/>
  <c r="M12" i="19" s="1"/>
  <c r="P11" i="19"/>
  <c r="K11" i="19"/>
  <c r="M11" i="19" s="1"/>
  <c r="P11" i="18"/>
  <c r="K11" i="18"/>
  <c r="M11" i="18" s="1"/>
  <c r="P12" i="4"/>
  <c r="K12" i="4"/>
  <c r="M12" i="4" s="1"/>
  <c r="P12" i="18"/>
  <c r="K12" i="18"/>
  <c r="M12" i="18" s="1"/>
  <c r="AW128" i="18" l="1"/>
  <c r="AX128" i="18"/>
  <c r="AY128" i="18"/>
  <c r="AZ128" i="18"/>
  <c r="BA128" i="18"/>
  <c r="BB128" i="18"/>
  <c r="BF128" i="18"/>
  <c r="BG128" i="18"/>
  <c r="BH128" i="18"/>
  <c r="AW129" i="18"/>
  <c r="AX129" i="18"/>
  <c r="AY129" i="18"/>
  <c r="AZ129" i="18"/>
  <c r="BA129" i="18"/>
  <c r="BB129" i="18"/>
  <c r="BF129" i="18"/>
  <c r="BG129" i="18"/>
  <c r="BH129" i="18"/>
  <c r="AY130" i="18"/>
  <c r="AZ130" i="18"/>
  <c r="BA130" i="18"/>
  <c r="BB130" i="18"/>
  <c r="BF130" i="18"/>
  <c r="BG130" i="18"/>
  <c r="BH130" i="18"/>
  <c r="AW131" i="18"/>
  <c r="AY131" i="18"/>
  <c r="AZ131" i="18"/>
  <c r="BA131" i="18"/>
  <c r="BB131" i="18"/>
  <c r="BF131" i="18"/>
  <c r="BG131" i="18"/>
  <c r="BH131" i="18"/>
  <c r="AW132" i="18"/>
  <c r="AY132" i="18"/>
  <c r="AZ132" i="18"/>
  <c r="BA132" i="18"/>
  <c r="BB132" i="18"/>
  <c r="BF132" i="18"/>
  <c r="BG132" i="18"/>
  <c r="BH132" i="18"/>
  <c r="AW133" i="18"/>
  <c r="AY133" i="18"/>
  <c r="AZ133" i="18"/>
  <c r="BA133" i="18"/>
  <c r="BB133" i="18"/>
  <c r="BF133" i="18"/>
  <c r="BG133" i="18"/>
  <c r="BH133" i="18"/>
  <c r="AW134" i="18"/>
  <c r="AY134" i="18"/>
  <c r="AZ134" i="18"/>
  <c r="BA134" i="18"/>
  <c r="BB134" i="18"/>
  <c r="BF134" i="18"/>
  <c r="BG134" i="18"/>
  <c r="BH134" i="18"/>
  <c r="AW135" i="18"/>
  <c r="AY135" i="18"/>
  <c r="AZ135" i="18"/>
  <c r="BA135" i="18"/>
  <c r="BB135" i="18"/>
  <c r="BF135" i="18"/>
  <c r="BG135" i="18"/>
  <c r="BH135" i="18"/>
  <c r="AW136" i="18"/>
  <c r="AY136" i="18"/>
  <c r="AZ136" i="18"/>
  <c r="BA136" i="18"/>
  <c r="BB136" i="18"/>
  <c r="BF136" i="18"/>
  <c r="BG136" i="18"/>
  <c r="BH136" i="18"/>
  <c r="AW137" i="18"/>
  <c r="AY137" i="18"/>
  <c r="AZ137" i="18"/>
  <c r="BA137" i="18"/>
  <c r="BB137" i="18"/>
  <c r="BF137" i="18"/>
  <c r="BG137" i="18"/>
  <c r="BH137" i="18"/>
  <c r="AW138" i="18"/>
  <c r="AY138" i="18"/>
  <c r="AZ138" i="18"/>
  <c r="BA138" i="18"/>
  <c r="BB138" i="18"/>
  <c r="BF138" i="18"/>
  <c r="BG138" i="18"/>
  <c r="BH138" i="18"/>
  <c r="AW139" i="18"/>
  <c r="AY139" i="18"/>
  <c r="AZ139" i="18"/>
  <c r="BA139" i="18"/>
  <c r="BB139" i="18"/>
  <c r="BF139" i="18"/>
  <c r="BG139" i="18"/>
  <c r="BH139" i="18"/>
  <c r="AW140" i="18"/>
  <c r="AY140" i="18"/>
  <c r="AZ140" i="18"/>
  <c r="BA140" i="18"/>
  <c r="BB140" i="18"/>
  <c r="BF140" i="18"/>
  <c r="BG140" i="18"/>
  <c r="BH140" i="18"/>
  <c r="AW141" i="18"/>
  <c r="AY141" i="18"/>
  <c r="AZ141" i="18"/>
  <c r="BA141" i="18"/>
  <c r="BB141" i="18"/>
  <c r="BF141" i="18"/>
  <c r="BG141" i="18"/>
  <c r="BH141" i="18"/>
  <c r="AW142" i="18"/>
  <c r="AY142" i="18"/>
  <c r="AZ142" i="18"/>
  <c r="BA142" i="18"/>
  <c r="BB142" i="18"/>
  <c r="BF142" i="18"/>
  <c r="BG142" i="18"/>
  <c r="BH142" i="18"/>
  <c r="AW143" i="18"/>
  <c r="AY143" i="18"/>
  <c r="AZ143" i="18"/>
  <c r="BA143" i="18"/>
  <c r="BB143" i="18"/>
  <c r="BF143" i="18"/>
  <c r="BG143" i="18"/>
  <c r="BH143" i="18"/>
  <c r="P85" i="19"/>
  <c r="AH28" i="19" s="1"/>
  <c r="AH71" i="19" s="1"/>
  <c r="K85" i="19"/>
  <c r="M85" i="19" s="1"/>
  <c r="AG28" i="19" s="1"/>
  <c r="AG71" i="19" s="1"/>
  <c r="H85" i="19"/>
  <c r="J85" i="19" s="1"/>
  <c r="AF28" i="19" s="1"/>
  <c r="AF71" i="19" s="1"/>
  <c r="P84" i="19"/>
  <c r="K84" i="19"/>
  <c r="M84" i="19" s="1"/>
  <c r="AG27" i="19" s="1"/>
  <c r="AG70" i="19" s="1"/>
  <c r="H84" i="19"/>
  <c r="J84" i="19" s="1"/>
  <c r="AF27" i="19" s="1"/>
  <c r="AF70" i="19" s="1"/>
  <c r="P83" i="19"/>
  <c r="AH26" i="19" s="1"/>
  <c r="AH69" i="19" s="1"/>
  <c r="K83" i="19"/>
  <c r="M83" i="19" s="1"/>
  <c r="AG26" i="19" s="1"/>
  <c r="AG69" i="19" s="1"/>
  <c r="H83" i="19"/>
  <c r="J83" i="19" s="1"/>
  <c r="AF26" i="19" s="1"/>
  <c r="AF69" i="19" s="1"/>
  <c r="P82" i="19"/>
  <c r="AH25" i="19" s="1"/>
  <c r="AH68" i="19" s="1"/>
  <c r="K82" i="19"/>
  <c r="M82" i="19" s="1"/>
  <c r="AG25" i="19" s="1"/>
  <c r="AG68" i="19" s="1"/>
  <c r="H82" i="19"/>
  <c r="J82" i="19" s="1"/>
  <c r="AF25" i="19" s="1"/>
  <c r="AF68" i="19" s="1"/>
  <c r="P81" i="19"/>
  <c r="AH24" i="19" s="1"/>
  <c r="AH67" i="19" s="1"/>
  <c r="K81" i="19"/>
  <c r="M81" i="19" s="1"/>
  <c r="AG24" i="19" s="1"/>
  <c r="AG67" i="19" s="1"/>
  <c r="H81" i="19"/>
  <c r="J81" i="19" s="1"/>
  <c r="AF24" i="19" s="1"/>
  <c r="AF67" i="19" s="1"/>
  <c r="P80" i="19"/>
  <c r="AH23" i="19" s="1"/>
  <c r="AH66" i="19" s="1"/>
  <c r="K80" i="19"/>
  <c r="M80" i="19" s="1"/>
  <c r="AG23" i="19" s="1"/>
  <c r="AG66" i="19" s="1"/>
  <c r="H80" i="19"/>
  <c r="J80" i="19" s="1"/>
  <c r="AF23" i="19" s="1"/>
  <c r="AF66" i="19" s="1"/>
  <c r="P79" i="19"/>
  <c r="AH22" i="19" s="1"/>
  <c r="AH65" i="19" s="1"/>
  <c r="K79" i="19"/>
  <c r="M79" i="19" s="1"/>
  <c r="AG22" i="19" s="1"/>
  <c r="AG65" i="19" s="1"/>
  <c r="H79" i="19"/>
  <c r="J79" i="19" s="1"/>
  <c r="P78" i="19"/>
  <c r="AH21" i="19" s="1"/>
  <c r="AH64" i="19" s="1"/>
  <c r="K78" i="19"/>
  <c r="M78" i="19" s="1"/>
  <c r="AG21" i="19" s="1"/>
  <c r="AG64" i="19" s="1"/>
  <c r="H78" i="19"/>
  <c r="J78" i="19" s="1"/>
  <c r="AF21" i="19" s="1"/>
  <c r="AF64" i="19" s="1"/>
  <c r="P77" i="19"/>
  <c r="AH20" i="19" s="1"/>
  <c r="AH63" i="19" s="1"/>
  <c r="K77" i="19"/>
  <c r="M77" i="19" s="1"/>
  <c r="AG20" i="19" s="1"/>
  <c r="AG63" i="19" s="1"/>
  <c r="H77" i="19"/>
  <c r="J77" i="19" s="1"/>
  <c r="AF20" i="19" s="1"/>
  <c r="AF63" i="19" s="1"/>
  <c r="P76" i="19"/>
  <c r="AH19" i="19" s="1"/>
  <c r="AH62" i="19" s="1"/>
  <c r="K76" i="19"/>
  <c r="M76" i="19" s="1"/>
  <c r="AG19" i="19" s="1"/>
  <c r="AG62" i="19" s="1"/>
  <c r="H76" i="19"/>
  <c r="J76" i="19" s="1"/>
  <c r="AF19" i="19" s="1"/>
  <c r="AF62" i="19" s="1"/>
  <c r="P75" i="19"/>
  <c r="AH18" i="19" s="1"/>
  <c r="AH61" i="19" s="1"/>
  <c r="K75" i="19"/>
  <c r="M75" i="19" s="1"/>
  <c r="AG18" i="19" s="1"/>
  <c r="AG61" i="19" s="1"/>
  <c r="H75" i="19"/>
  <c r="J75" i="19" s="1"/>
  <c r="AF18" i="19" s="1"/>
  <c r="AF61" i="19" s="1"/>
  <c r="P74" i="19"/>
  <c r="AH17" i="19" s="1"/>
  <c r="AH60" i="19" s="1"/>
  <c r="K74" i="19"/>
  <c r="M74" i="19" s="1"/>
  <c r="AG17" i="19" s="1"/>
  <c r="AG60" i="19" s="1"/>
  <c r="H74" i="19"/>
  <c r="J74" i="19" s="1"/>
  <c r="AF17" i="19" s="1"/>
  <c r="AF60" i="19" s="1"/>
  <c r="P73" i="19"/>
  <c r="AH16" i="19" s="1"/>
  <c r="AH59" i="19" s="1"/>
  <c r="AG16" i="19"/>
  <c r="AG59" i="19" s="1"/>
  <c r="H73" i="19"/>
  <c r="J73" i="19" s="1"/>
  <c r="AF16" i="19" s="1"/>
  <c r="AF59" i="19" s="1"/>
  <c r="P72" i="19"/>
  <c r="AH15" i="19" s="1"/>
  <c r="AH58" i="19" s="1"/>
  <c r="AG15" i="19"/>
  <c r="AG58" i="19" s="1"/>
  <c r="H72" i="19"/>
  <c r="P71" i="19"/>
  <c r="AH14" i="19" s="1"/>
  <c r="AH57" i="19" s="1"/>
  <c r="AG14" i="19"/>
  <c r="AG57" i="19" s="1"/>
  <c r="H71" i="19"/>
  <c r="AC70" i="19"/>
  <c r="P70" i="19"/>
  <c r="AH13" i="19" s="1"/>
  <c r="AH56" i="19" s="1"/>
  <c r="AG13" i="19"/>
  <c r="AG56" i="19" s="1"/>
  <c r="H70" i="19"/>
  <c r="AE63" i="19"/>
  <c r="AD57" i="19"/>
  <c r="AE28" i="19"/>
  <c r="AE71" i="19" s="1"/>
  <c r="AD28" i="19"/>
  <c r="AD71" i="19" s="1"/>
  <c r="AC28" i="19"/>
  <c r="AC71" i="19" s="1"/>
  <c r="AH27" i="19"/>
  <c r="AH70" i="19" s="1"/>
  <c r="AE27" i="19"/>
  <c r="AE70" i="19" s="1"/>
  <c r="AD27" i="19"/>
  <c r="AD70" i="19" s="1"/>
  <c r="AC27" i="19"/>
  <c r="AE26" i="19"/>
  <c r="AE69" i="19" s="1"/>
  <c r="AD26" i="19"/>
  <c r="AD69" i="19" s="1"/>
  <c r="AC26" i="19"/>
  <c r="AC69" i="19" s="1"/>
  <c r="AE25" i="19"/>
  <c r="AE68" i="19" s="1"/>
  <c r="AD25" i="19"/>
  <c r="AD68" i="19" s="1"/>
  <c r="AC25" i="19"/>
  <c r="AC68" i="19" s="1"/>
  <c r="P25" i="19"/>
  <c r="AB28" i="19" s="1"/>
  <c r="AB71" i="19" s="1"/>
  <c r="K25" i="19"/>
  <c r="M25" i="19" s="1"/>
  <c r="AA28" i="19" s="1"/>
  <c r="AA71" i="19" s="1"/>
  <c r="H25" i="19"/>
  <c r="J25" i="19" s="1"/>
  <c r="Z28" i="19" s="1"/>
  <c r="Z71" i="19" s="1"/>
  <c r="AE24" i="19"/>
  <c r="AE67" i="19" s="1"/>
  <c r="AD24" i="19"/>
  <c r="AD67" i="19" s="1"/>
  <c r="AC24" i="19"/>
  <c r="AC67" i="19" s="1"/>
  <c r="P24" i="19"/>
  <c r="AB27" i="19" s="1"/>
  <c r="AB70" i="19" s="1"/>
  <c r="K24" i="19"/>
  <c r="M24" i="19" s="1"/>
  <c r="AA27" i="19" s="1"/>
  <c r="AA70" i="19" s="1"/>
  <c r="H24" i="19"/>
  <c r="J24" i="19" s="1"/>
  <c r="Z27" i="19" s="1"/>
  <c r="Z70" i="19" s="1"/>
  <c r="AE23" i="19"/>
  <c r="AE66" i="19" s="1"/>
  <c r="AD23" i="19"/>
  <c r="AD66" i="19" s="1"/>
  <c r="AC23" i="19"/>
  <c r="AC66" i="19" s="1"/>
  <c r="P23" i="19"/>
  <c r="AB26" i="19" s="1"/>
  <c r="AB69" i="19" s="1"/>
  <c r="K23" i="19"/>
  <c r="M23" i="19" s="1"/>
  <c r="AA26" i="19" s="1"/>
  <c r="AA69" i="19" s="1"/>
  <c r="H23" i="19"/>
  <c r="J23" i="19" s="1"/>
  <c r="Z26" i="19" s="1"/>
  <c r="Z69" i="19" s="1"/>
  <c r="AE22" i="19"/>
  <c r="AE65" i="19" s="1"/>
  <c r="AD22" i="19"/>
  <c r="AD65" i="19" s="1"/>
  <c r="AC22" i="19"/>
  <c r="AC65" i="19" s="1"/>
  <c r="P22" i="19"/>
  <c r="AB25" i="19" s="1"/>
  <c r="AB68" i="19" s="1"/>
  <c r="K22" i="19"/>
  <c r="M22" i="19" s="1"/>
  <c r="AA25" i="19" s="1"/>
  <c r="AA68" i="19" s="1"/>
  <c r="H22" i="19"/>
  <c r="J22" i="19" s="1"/>
  <c r="Z25" i="19" s="1"/>
  <c r="Z68" i="19" s="1"/>
  <c r="AE21" i="19"/>
  <c r="AE64" i="19" s="1"/>
  <c r="AD21" i="19"/>
  <c r="AD64" i="19" s="1"/>
  <c r="AC21" i="19"/>
  <c r="AC64" i="19" s="1"/>
  <c r="P21" i="19"/>
  <c r="AB24" i="19" s="1"/>
  <c r="AB67" i="19" s="1"/>
  <c r="K21" i="19"/>
  <c r="M21" i="19" s="1"/>
  <c r="AA24" i="19" s="1"/>
  <c r="AA67" i="19" s="1"/>
  <c r="H21" i="19"/>
  <c r="J21" i="19" s="1"/>
  <c r="Z24" i="19" s="1"/>
  <c r="Z67" i="19" s="1"/>
  <c r="AE20" i="19"/>
  <c r="AD20" i="19"/>
  <c r="AD63" i="19" s="1"/>
  <c r="AC20" i="19"/>
  <c r="AC63" i="19" s="1"/>
  <c r="P20" i="19"/>
  <c r="AB23" i="19" s="1"/>
  <c r="AB66" i="19" s="1"/>
  <c r="K20" i="19"/>
  <c r="M20" i="19" s="1"/>
  <c r="AA23" i="19" s="1"/>
  <c r="AA66" i="19" s="1"/>
  <c r="H20" i="19"/>
  <c r="J20" i="19" s="1"/>
  <c r="Z23" i="19" s="1"/>
  <c r="Z66" i="19" s="1"/>
  <c r="AE19" i="19"/>
  <c r="AE62" i="19" s="1"/>
  <c r="AD19" i="19"/>
  <c r="AD62" i="19" s="1"/>
  <c r="AC19" i="19"/>
  <c r="AC62" i="19" s="1"/>
  <c r="P19" i="19"/>
  <c r="AB22" i="19" s="1"/>
  <c r="AB65" i="19" s="1"/>
  <c r="K19" i="19"/>
  <c r="M19" i="19" s="1"/>
  <c r="AA22" i="19" s="1"/>
  <c r="AA65" i="19" s="1"/>
  <c r="H19" i="19"/>
  <c r="J19" i="19" s="1"/>
  <c r="Z22" i="19" s="1"/>
  <c r="Z65" i="19" s="1"/>
  <c r="AE18" i="19"/>
  <c r="AE61" i="19" s="1"/>
  <c r="AD18" i="19"/>
  <c r="AD61" i="19" s="1"/>
  <c r="AC18" i="19"/>
  <c r="AC61" i="19" s="1"/>
  <c r="P18" i="19"/>
  <c r="AB21" i="19" s="1"/>
  <c r="AB64" i="19" s="1"/>
  <c r="K18" i="19"/>
  <c r="M18" i="19" s="1"/>
  <c r="AA21" i="19" s="1"/>
  <c r="AA64" i="19" s="1"/>
  <c r="H18" i="19"/>
  <c r="J18" i="19" s="1"/>
  <c r="Z21" i="19" s="1"/>
  <c r="Z64" i="19" s="1"/>
  <c r="AE17" i="19"/>
  <c r="AE60" i="19" s="1"/>
  <c r="AD17" i="19"/>
  <c r="AD60" i="19" s="1"/>
  <c r="AC17" i="19"/>
  <c r="AC60" i="19" s="1"/>
  <c r="P17" i="19"/>
  <c r="AB20" i="19" s="1"/>
  <c r="AB63" i="19" s="1"/>
  <c r="K17" i="19"/>
  <c r="M17" i="19" s="1"/>
  <c r="H17" i="19"/>
  <c r="J17" i="19" s="1"/>
  <c r="Z20" i="19" s="1"/>
  <c r="Z63" i="19" s="1"/>
  <c r="AE16" i="19"/>
  <c r="AE59" i="19" s="1"/>
  <c r="AD16" i="19"/>
  <c r="AD59" i="19" s="1"/>
  <c r="AC16" i="19"/>
  <c r="AC59" i="19" s="1"/>
  <c r="P16" i="19"/>
  <c r="AB19" i="19" s="1"/>
  <c r="AB62" i="19" s="1"/>
  <c r="K16" i="19"/>
  <c r="M16" i="19" s="1"/>
  <c r="AA19" i="19" s="1"/>
  <c r="AA62" i="19" s="1"/>
  <c r="H16" i="19"/>
  <c r="J16" i="19" s="1"/>
  <c r="Z19" i="19" s="1"/>
  <c r="Z62" i="19" s="1"/>
  <c r="AE15" i="19"/>
  <c r="AE58" i="19" s="1"/>
  <c r="AD15" i="19"/>
  <c r="AD58" i="19" s="1"/>
  <c r="AC15" i="19"/>
  <c r="AC58" i="19" s="1"/>
  <c r="P15" i="19"/>
  <c r="AB18" i="19" s="1"/>
  <c r="AB61" i="19" s="1"/>
  <c r="K15" i="19"/>
  <c r="M15" i="19" s="1"/>
  <c r="AA18" i="19" s="1"/>
  <c r="AA61" i="19" s="1"/>
  <c r="H15" i="19"/>
  <c r="J15" i="19" s="1"/>
  <c r="Z18" i="19" s="1"/>
  <c r="Z61" i="19" s="1"/>
  <c r="AE14" i="19"/>
  <c r="AE57" i="19" s="1"/>
  <c r="AD14" i="19"/>
  <c r="AC14" i="19"/>
  <c r="AC57" i="19" s="1"/>
  <c r="P14" i="19"/>
  <c r="AB17" i="19" s="1"/>
  <c r="AB60" i="19" s="1"/>
  <c r="K14" i="19"/>
  <c r="M14" i="19" s="1"/>
  <c r="AA17" i="19" s="1"/>
  <c r="AA60" i="19" s="1"/>
  <c r="H14" i="19"/>
  <c r="J14" i="19" s="1"/>
  <c r="Z17" i="19" s="1"/>
  <c r="Z60" i="19" s="1"/>
  <c r="AE13" i="19"/>
  <c r="AE56" i="19" s="1"/>
  <c r="AD13" i="19"/>
  <c r="AD56" i="19" s="1"/>
  <c r="AC13" i="19"/>
  <c r="AC56" i="19" s="1"/>
  <c r="P13" i="19"/>
  <c r="AB16" i="19" s="1"/>
  <c r="AB59" i="19" s="1"/>
  <c r="K13" i="19"/>
  <c r="M13" i="19" s="1"/>
  <c r="AA16" i="19" s="1"/>
  <c r="AA59" i="19" s="1"/>
  <c r="H13" i="19"/>
  <c r="J13" i="19" s="1"/>
  <c r="Z16" i="19" s="1"/>
  <c r="Z59" i="19" s="1"/>
  <c r="AB15" i="19"/>
  <c r="AB58" i="19" s="1"/>
  <c r="AA15" i="19"/>
  <c r="AA58" i="19" s="1"/>
  <c r="H12" i="19"/>
  <c r="AB14" i="19"/>
  <c r="AB57" i="19" s="1"/>
  <c r="AA14" i="19"/>
  <c r="AA57" i="19" s="1"/>
  <c r="H11" i="19"/>
  <c r="P10" i="19"/>
  <c r="AB13" i="19" s="1"/>
  <c r="AB56" i="19" s="1"/>
  <c r="AA13" i="19"/>
  <c r="AA56" i="19" s="1"/>
  <c r="H10" i="19"/>
  <c r="AC13" i="18"/>
  <c r="AC56" i="18" s="1"/>
  <c r="AD13" i="18"/>
  <c r="AD56" i="18" s="1"/>
  <c r="AE13" i="18"/>
  <c r="AE56" i="18" s="1"/>
  <c r="AC14" i="18"/>
  <c r="AC57" i="18" s="1"/>
  <c r="AD14" i="18"/>
  <c r="AD57" i="18" s="1"/>
  <c r="AE14" i="18"/>
  <c r="AE57" i="18" s="1"/>
  <c r="AC15" i="18"/>
  <c r="AC58" i="18" s="1"/>
  <c r="AD15" i="18"/>
  <c r="AD58" i="18" s="1"/>
  <c r="AE15" i="18"/>
  <c r="AE58" i="18" s="1"/>
  <c r="AC16" i="18"/>
  <c r="AC59" i="18" s="1"/>
  <c r="AD16" i="18"/>
  <c r="AD59" i="18" s="1"/>
  <c r="AE16" i="18"/>
  <c r="AE59" i="18" s="1"/>
  <c r="AC17" i="18"/>
  <c r="AC60" i="18" s="1"/>
  <c r="AD17" i="18"/>
  <c r="AD60" i="18" s="1"/>
  <c r="AE17" i="18"/>
  <c r="AE60" i="18" s="1"/>
  <c r="AC18" i="18"/>
  <c r="AC61" i="18" s="1"/>
  <c r="AD18" i="18"/>
  <c r="AD61" i="18" s="1"/>
  <c r="AE18" i="18"/>
  <c r="AE61" i="18" s="1"/>
  <c r="AC19" i="18"/>
  <c r="AC62" i="18" s="1"/>
  <c r="AD19" i="18"/>
  <c r="AD62" i="18" s="1"/>
  <c r="AE19" i="18"/>
  <c r="AE62" i="18" s="1"/>
  <c r="AC20" i="18"/>
  <c r="AC63" i="18" s="1"/>
  <c r="AD20" i="18"/>
  <c r="AD63" i="18" s="1"/>
  <c r="AE20" i="18"/>
  <c r="AE63" i="18" s="1"/>
  <c r="AC21" i="18"/>
  <c r="AC64" i="18" s="1"/>
  <c r="AD21" i="18"/>
  <c r="AD64" i="18" s="1"/>
  <c r="AE21" i="18"/>
  <c r="AE64" i="18" s="1"/>
  <c r="AC22" i="18"/>
  <c r="AC65" i="18" s="1"/>
  <c r="AD22" i="18"/>
  <c r="AD65" i="18" s="1"/>
  <c r="AE22" i="18"/>
  <c r="AE65" i="18" s="1"/>
  <c r="AC23" i="18"/>
  <c r="AC66" i="18" s="1"/>
  <c r="AD23" i="18"/>
  <c r="AD66" i="18" s="1"/>
  <c r="AE23" i="18"/>
  <c r="AE66" i="18" s="1"/>
  <c r="AC24" i="18"/>
  <c r="AC67" i="18" s="1"/>
  <c r="AD24" i="18"/>
  <c r="AD67" i="18" s="1"/>
  <c r="AE24" i="18"/>
  <c r="AE67" i="18" s="1"/>
  <c r="AC25" i="18"/>
  <c r="AC68" i="18" s="1"/>
  <c r="AD25" i="18"/>
  <c r="AD68" i="18" s="1"/>
  <c r="AE25" i="18"/>
  <c r="AE68" i="18" s="1"/>
  <c r="AC26" i="18"/>
  <c r="AC69" i="18" s="1"/>
  <c r="AD26" i="18"/>
  <c r="AD69" i="18" s="1"/>
  <c r="AE26" i="18"/>
  <c r="AE69" i="18" s="1"/>
  <c r="AC27" i="18"/>
  <c r="AC70" i="18" s="1"/>
  <c r="AD27" i="18"/>
  <c r="AD70" i="18" s="1"/>
  <c r="AE27" i="18"/>
  <c r="AE70" i="18" s="1"/>
  <c r="AC28" i="18"/>
  <c r="AC71" i="18" s="1"/>
  <c r="AD28" i="18"/>
  <c r="AD71" i="18" s="1"/>
  <c r="AE28" i="18"/>
  <c r="AE71" i="18"/>
  <c r="P85" i="18"/>
  <c r="AH28" i="18" s="1"/>
  <c r="AH71" i="18" s="1"/>
  <c r="K85" i="18"/>
  <c r="M85" i="18" s="1"/>
  <c r="AG28" i="18" s="1"/>
  <c r="AG71" i="18" s="1"/>
  <c r="H85" i="18"/>
  <c r="J85" i="18" s="1"/>
  <c r="AF28" i="18" s="1"/>
  <c r="AF71" i="18" s="1"/>
  <c r="P84" i="18"/>
  <c r="AH27" i="18" s="1"/>
  <c r="AH70" i="18" s="1"/>
  <c r="K84" i="18"/>
  <c r="M84" i="18" s="1"/>
  <c r="AG27" i="18" s="1"/>
  <c r="AG70" i="18" s="1"/>
  <c r="H84" i="18"/>
  <c r="J84" i="18" s="1"/>
  <c r="AF27" i="18" s="1"/>
  <c r="AF70" i="18" s="1"/>
  <c r="P83" i="18"/>
  <c r="AH26" i="18" s="1"/>
  <c r="AH69" i="18" s="1"/>
  <c r="K83" i="18"/>
  <c r="M83" i="18" s="1"/>
  <c r="AG26" i="18" s="1"/>
  <c r="AG69" i="18" s="1"/>
  <c r="H83" i="18"/>
  <c r="J83" i="18" s="1"/>
  <c r="AF26" i="18" s="1"/>
  <c r="AF69" i="18" s="1"/>
  <c r="P82" i="18"/>
  <c r="AH25" i="18" s="1"/>
  <c r="AH68" i="18" s="1"/>
  <c r="K82" i="18"/>
  <c r="M82" i="18" s="1"/>
  <c r="AG25" i="18" s="1"/>
  <c r="AG68" i="18" s="1"/>
  <c r="H82" i="18"/>
  <c r="J82" i="18" s="1"/>
  <c r="AF25" i="18" s="1"/>
  <c r="AF68" i="18" s="1"/>
  <c r="P81" i="18"/>
  <c r="AH24" i="18" s="1"/>
  <c r="AH67" i="18" s="1"/>
  <c r="K81" i="18"/>
  <c r="M81" i="18" s="1"/>
  <c r="AG24" i="18" s="1"/>
  <c r="AG67" i="18" s="1"/>
  <c r="H81" i="18"/>
  <c r="J81" i="18" s="1"/>
  <c r="AF24" i="18" s="1"/>
  <c r="AF67" i="18" s="1"/>
  <c r="P80" i="18"/>
  <c r="AH23" i="18" s="1"/>
  <c r="AH66" i="18" s="1"/>
  <c r="K80" i="18"/>
  <c r="M80" i="18" s="1"/>
  <c r="AG23" i="18" s="1"/>
  <c r="AG66" i="18" s="1"/>
  <c r="H80" i="18"/>
  <c r="J80" i="18" s="1"/>
  <c r="AF23" i="18" s="1"/>
  <c r="AF66" i="18" s="1"/>
  <c r="P79" i="18"/>
  <c r="AH22" i="18" s="1"/>
  <c r="AH65" i="18" s="1"/>
  <c r="K79" i="18"/>
  <c r="M79" i="18" s="1"/>
  <c r="AG22" i="18" s="1"/>
  <c r="AG65" i="18" s="1"/>
  <c r="H79" i="18"/>
  <c r="J79" i="18" s="1"/>
  <c r="AF22" i="18" s="1"/>
  <c r="AF65" i="18" s="1"/>
  <c r="P78" i="18"/>
  <c r="AH21" i="18" s="1"/>
  <c r="AH64" i="18" s="1"/>
  <c r="K78" i="18"/>
  <c r="M78" i="18" s="1"/>
  <c r="AG21" i="18" s="1"/>
  <c r="AG64" i="18" s="1"/>
  <c r="H78" i="18"/>
  <c r="J78" i="18" s="1"/>
  <c r="AF21" i="18" s="1"/>
  <c r="AF64" i="18" s="1"/>
  <c r="P77" i="18"/>
  <c r="AH20" i="18" s="1"/>
  <c r="AH63" i="18" s="1"/>
  <c r="K77" i="18"/>
  <c r="M77" i="18" s="1"/>
  <c r="AG20" i="18" s="1"/>
  <c r="AG63" i="18" s="1"/>
  <c r="H77" i="18"/>
  <c r="J77" i="18" s="1"/>
  <c r="AF20" i="18" s="1"/>
  <c r="AF63" i="18" s="1"/>
  <c r="P76" i="18"/>
  <c r="AH19" i="18" s="1"/>
  <c r="AH62" i="18" s="1"/>
  <c r="K76" i="18"/>
  <c r="M76" i="18" s="1"/>
  <c r="AG19" i="18" s="1"/>
  <c r="AG62" i="18" s="1"/>
  <c r="H76" i="18"/>
  <c r="J76" i="18" s="1"/>
  <c r="AF19" i="18" s="1"/>
  <c r="AF62" i="18" s="1"/>
  <c r="P75" i="18"/>
  <c r="AH18" i="18" s="1"/>
  <c r="AH61" i="18" s="1"/>
  <c r="K75" i="18"/>
  <c r="M75" i="18" s="1"/>
  <c r="AG18" i="18" s="1"/>
  <c r="AG61" i="18" s="1"/>
  <c r="H75" i="18"/>
  <c r="J75" i="18" s="1"/>
  <c r="AF18" i="18" s="1"/>
  <c r="AF61" i="18" s="1"/>
  <c r="P74" i="18"/>
  <c r="AH17" i="18" s="1"/>
  <c r="AH60" i="18" s="1"/>
  <c r="K74" i="18"/>
  <c r="M74" i="18" s="1"/>
  <c r="AG17" i="18" s="1"/>
  <c r="AG60" i="18" s="1"/>
  <c r="H74" i="18"/>
  <c r="J74" i="18" s="1"/>
  <c r="AF17" i="18" s="1"/>
  <c r="AF60" i="18" s="1"/>
  <c r="P73" i="18"/>
  <c r="AH16" i="18" s="1"/>
  <c r="AH59" i="18" s="1"/>
  <c r="AG16" i="18"/>
  <c r="AG59" i="18" s="1"/>
  <c r="H73" i="18"/>
  <c r="P72" i="18"/>
  <c r="AH15" i="18" s="1"/>
  <c r="AH58" i="18" s="1"/>
  <c r="AG15" i="18"/>
  <c r="AG58" i="18" s="1"/>
  <c r="H72" i="18"/>
  <c r="P71" i="18"/>
  <c r="AH14" i="18" s="1"/>
  <c r="AH57" i="18" s="1"/>
  <c r="AG14" i="18"/>
  <c r="AG57" i="18" s="1"/>
  <c r="H71" i="18"/>
  <c r="P70" i="18"/>
  <c r="AH13" i="18" s="1"/>
  <c r="AH56" i="18" s="1"/>
  <c r="AG13" i="18"/>
  <c r="AG56" i="18" s="1"/>
  <c r="H70" i="18"/>
  <c r="P25" i="18"/>
  <c r="AB28" i="18" s="1"/>
  <c r="AB71" i="18" s="1"/>
  <c r="K25" i="18"/>
  <c r="M25" i="18" s="1"/>
  <c r="AA28" i="18" s="1"/>
  <c r="AA71" i="18" s="1"/>
  <c r="H25" i="18"/>
  <c r="J25" i="18" s="1"/>
  <c r="Z28" i="18" s="1"/>
  <c r="Z71" i="18" s="1"/>
  <c r="P24" i="18"/>
  <c r="AB27" i="18" s="1"/>
  <c r="AB70" i="18" s="1"/>
  <c r="K24" i="18"/>
  <c r="M24" i="18" s="1"/>
  <c r="AA27" i="18" s="1"/>
  <c r="AA70" i="18" s="1"/>
  <c r="H24" i="18"/>
  <c r="J24" i="18" s="1"/>
  <c r="Z27" i="18" s="1"/>
  <c r="Z70" i="18" s="1"/>
  <c r="P23" i="18"/>
  <c r="AB26" i="18" s="1"/>
  <c r="AB69" i="18" s="1"/>
  <c r="K23" i="18"/>
  <c r="M23" i="18" s="1"/>
  <c r="AA26" i="18" s="1"/>
  <c r="AA69" i="18" s="1"/>
  <c r="H23" i="18"/>
  <c r="J23" i="18" s="1"/>
  <c r="Z26" i="18" s="1"/>
  <c r="Z69" i="18" s="1"/>
  <c r="P22" i="18"/>
  <c r="AB25" i="18" s="1"/>
  <c r="AB68" i="18" s="1"/>
  <c r="K22" i="18"/>
  <c r="M22" i="18" s="1"/>
  <c r="AA25" i="18" s="1"/>
  <c r="AA68" i="18" s="1"/>
  <c r="H22" i="18"/>
  <c r="J22" i="18" s="1"/>
  <c r="Z25" i="18" s="1"/>
  <c r="Z68" i="18" s="1"/>
  <c r="P21" i="18"/>
  <c r="AB24" i="18" s="1"/>
  <c r="AB67" i="18" s="1"/>
  <c r="K21" i="18"/>
  <c r="M21" i="18" s="1"/>
  <c r="AA24" i="18" s="1"/>
  <c r="AA67" i="18" s="1"/>
  <c r="H21" i="18"/>
  <c r="J21" i="18" s="1"/>
  <c r="Z24" i="18" s="1"/>
  <c r="Z67" i="18" s="1"/>
  <c r="P20" i="18"/>
  <c r="AB23" i="18" s="1"/>
  <c r="AB66" i="18" s="1"/>
  <c r="K20" i="18"/>
  <c r="M20" i="18" s="1"/>
  <c r="AA23" i="18" s="1"/>
  <c r="AA66" i="18" s="1"/>
  <c r="H20" i="18"/>
  <c r="J20" i="18" s="1"/>
  <c r="Z23" i="18" s="1"/>
  <c r="Z66" i="18" s="1"/>
  <c r="P19" i="18"/>
  <c r="AB22" i="18" s="1"/>
  <c r="AB65" i="18" s="1"/>
  <c r="K19" i="18"/>
  <c r="M19" i="18" s="1"/>
  <c r="AA22" i="18" s="1"/>
  <c r="AA65" i="18" s="1"/>
  <c r="H19" i="18"/>
  <c r="J19" i="18" s="1"/>
  <c r="Z22" i="18" s="1"/>
  <c r="Z65" i="18" s="1"/>
  <c r="P18" i="18"/>
  <c r="AB21" i="18" s="1"/>
  <c r="AB64" i="18" s="1"/>
  <c r="H18" i="18"/>
  <c r="P17" i="18"/>
  <c r="AB20" i="18" s="1"/>
  <c r="AB63" i="18" s="1"/>
  <c r="K17" i="18"/>
  <c r="M17" i="18" s="1"/>
  <c r="AA20" i="18" s="1"/>
  <c r="AA63" i="18" s="1"/>
  <c r="H17" i="18"/>
  <c r="J17" i="18" s="1"/>
  <c r="Z20" i="18" s="1"/>
  <c r="Z63" i="18" s="1"/>
  <c r="P16" i="18"/>
  <c r="AB19" i="18" s="1"/>
  <c r="AB62" i="18" s="1"/>
  <c r="K16" i="18"/>
  <c r="M16" i="18" s="1"/>
  <c r="AA19" i="18" s="1"/>
  <c r="AA62" i="18" s="1"/>
  <c r="H16" i="18"/>
  <c r="J16" i="18" s="1"/>
  <c r="Z19" i="18" s="1"/>
  <c r="Z62" i="18" s="1"/>
  <c r="P15" i="18"/>
  <c r="AB18" i="18" s="1"/>
  <c r="AB61" i="18" s="1"/>
  <c r="K15" i="18"/>
  <c r="M15" i="18" s="1"/>
  <c r="AA18" i="18" s="1"/>
  <c r="AA61" i="18" s="1"/>
  <c r="H15" i="18"/>
  <c r="J15" i="18" s="1"/>
  <c r="Z18" i="18" s="1"/>
  <c r="Z61" i="18" s="1"/>
  <c r="P14" i="18"/>
  <c r="AB17" i="18" s="1"/>
  <c r="AB60" i="18" s="1"/>
  <c r="K14" i="18"/>
  <c r="M14" i="18" s="1"/>
  <c r="AA17" i="18" s="1"/>
  <c r="AA60" i="18" s="1"/>
  <c r="H14" i="18"/>
  <c r="J14" i="18" s="1"/>
  <c r="P13" i="18"/>
  <c r="AB16" i="18" s="1"/>
  <c r="AB59" i="18" s="1"/>
  <c r="AA16" i="18"/>
  <c r="AA59" i="18" s="1"/>
  <c r="H13" i="18"/>
  <c r="AB15" i="18"/>
  <c r="AB58" i="18" s="1"/>
  <c r="AA15" i="18"/>
  <c r="AA58" i="18" s="1"/>
  <c r="H12" i="18"/>
  <c r="AB14" i="18"/>
  <c r="AB57" i="18" s="1"/>
  <c r="AA14" i="18"/>
  <c r="AA57" i="18" s="1"/>
  <c r="H11" i="18"/>
  <c r="P10" i="18"/>
  <c r="AB13" i="18" s="1"/>
  <c r="AB56" i="18" s="1"/>
  <c r="AA13" i="18"/>
  <c r="AA56" i="18" s="1"/>
  <c r="H10" i="18"/>
  <c r="J72" i="19" l="1"/>
  <c r="AF15" i="19" s="1"/>
  <c r="AF58" i="19" s="1"/>
  <c r="J11" i="19"/>
  <c r="Z14" i="19" s="1"/>
  <c r="Z57" i="19" s="1"/>
  <c r="AA20" i="19"/>
  <c r="AA63" i="19" s="1"/>
  <c r="J71" i="19"/>
  <c r="AF14" i="19" s="1"/>
  <c r="AF57" i="19" s="1"/>
  <c r="J10" i="19"/>
  <c r="Z13" i="19" s="1"/>
  <c r="Z56" i="19" s="1"/>
  <c r="J70" i="19"/>
  <c r="AF13" i="19" s="1"/>
  <c r="AF56" i="19" s="1"/>
  <c r="J12" i="19"/>
  <c r="Z15" i="19" s="1"/>
  <c r="Z58" i="19" s="1"/>
  <c r="J12" i="18"/>
  <c r="Z15" i="18" s="1"/>
  <c r="Z58" i="18" s="1"/>
  <c r="J73" i="18"/>
  <c r="AF16" i="18" s="1"/>
  <c r="AF59" i="18" s="1"/>
  <c r="J70" i="18"/>
  <c r="AF13" i="18" s="1"/>
  <c r="AF56" i="18" s="1"/>
  <c r="J13" i="18"/>
  <c r="Z16" i="18" s="1"/>
  <c r="Z59" i="18" s="1"/>
  <c r="J72" i="18"/>
  <c r="AF15" i="18" s="1"/>
  <c r="AF58" i="18" s="1"/>
  <c r="J10" i="18"/>
  <c r="J71" i="18"/>
  <c r="AF14" i="18" s="1"/>
  <c r="AF57" i="18" s="1"/>
  <c r="J11" i="18"/>
  <c r="Z14" i="18" s="1"/>
  <c r="Z57" i="18" s="1"/>
  <c r="AF22" i="19"/>
  <c r="AF65" i="19" s="1"/>
  <c r="Z17" i="18"/>
  <c r="Z60" i="18" s="1"/>
  <c r="AA21" i="18"/>
  <c r="AA64" i="18" s="1"/>
  <c r="Z13" i="18" l="1"/>
  <c r="Z56" i="18" s="1"/>
  <c r="P50" i="4"/>
  <c r="K14" i="17" l="1"/>
  <c r="M14" i="17" s="1"/>
  <c r="N79" i="16" l="1"/>
  <c r="P79" i="16" s="1"/>
  <c r="AH22" i="16" s="1"/>
  <c r="AH61" i="16" s="1"/>
  <c r="AH94" i="16" s="1"/>
  <c r="K79" i="16"/>
  <c r="M79" i="16" s="1"/>
  <c r="AG22" i="16" s="1"/>
  <c r="AG61" i="16" s="1"/>
  <c r="AG94" i="16" s="1"/>
  <c r="N18" i="16"/>
  <c r="P18" i="16" s="1"/>
  <c r="AB21" i="16" s="1"/>
  <c r="AB60" i="16" s="1"/>
  <c r="AB93" i="16" s="1"/>
  <c r="K18" i="16"/>
  <c r="M18" i="16" s="1"/>
  <c r="AA21" i="16" s="1"/>
  <c r="AA60" i="16" s="1"/>
  <c r="AA93" i="16" s="1"/>
  <c r="P18" i="17"/>
  <c r="AB21" i="17" s="1"/>
  <c r="AB58" i="17" s="1"/>
  <c r="K18" i="17"/>
  <c r="M18" i="17" s="1"/>
  <c r="AA21" i="17" s="1"/>
  <c r="AA58" i="17" s="1"/>
  <c r="J18" i="17"/>
  <c r="N77" i="16"/>
  <c r="P77" i="16" s="1"/>
  <c r="AH20" i="16" s="1"/>
  <c r="AH59" i="16" s="1"/>
  <c r="AH92" i="16" s="1"/>
  <c r="K77" i="16"/>
  <c r="M77" i="16" s="1"/>
  <c r="AG20" i="16" s="1"/>
  <c r="AG59" i="16" s="1"/>
  <c r="AG92" i="16" s="1"/>
  <c r="N46" i="16"/>
  <c r="P46" i="16" s="1"/>
  <c r="AE20" i="16" s="1"/>
  <c r="AE59" i="16" s="1"/>
  <c r="AE92" i="16" s="1"/>
  <c r="K46" i="16"/>
  <c r="M46" i="16" s="1"/>
  <c r="AD20" i="16" s="1"/>
  <c r="AD59" i="16" s="1"/>
  <c r="AD92" i="16" s="1"/>
  <c r="N86" i="16"/>
  <c r="P86" i="16" s="1"/>
  <c r="AH28" i="16" s="1"/>
  <c r="AH67" i="16" s="1"/>
  <c r="AH100" i="16" s="1"/>
  <c r="K86" i="16"/>
  <c r="M86" i="16" s="1"/>
  <c r="AG28" i="16" s="1"/>
  <c r="AG67" i="16" s="1"/>
  <c r="AG100" i="16" s="1"/>
  <c r="N54" i="16"/>
  <c r="P54" i="16" s="1"/>
  <c r="AE28" i="16" s="1"/>
  <c r="AE67" i="16" s="1"/>
  <c r="AE100" i="16" s="1"/>
  <c r="K54" i="16"/>
  <c r="M54" i="16" s="1"/>
  <c r="AD28" i="16" s="1"/>
  <c r="AD67" i="16" s="1"/>
  <c r="AD100" i="16" s="1"/>
  <c r="N85" i="16"/>
  <c r="P85" i="16" s="1"/>
  <c r="AH27" i="16" s="1"/>
  <c r="AH66" i="16" s="1"/>
  <c r="AH99" i="16" s="1"/>
  <c r="K85" i="16"/>
  <c r="M85" i="16" s="1"/>
  <c r="AG27" i="16" s="1"/>
  <c r="AG66" i="16" s="1"/>
  <c r="AG99" i="16" s="1"/>
  <c r="N53" i="16"/>
  <c r="P53" i="16" s="1"/>
  <c r="AE27" i="16" s="1"/>
  <c r="AE66" i="16" s="1"/>
  <c r="AE99" i="16" s="1"/>
  <c r="K53" i="16"/>
  <c r="M53" i="16" s="1"/>
  <c r="AD27" i="16" s="1"/>
  <c r="AD66" i="16" s="1"/>
  <c r="AD99" i="16" s="1"/>
  <c r="N83" i="16"/>
  <c r="P83" i="16" s="1"/>
  <c r="AH26" i="16" s="1"/>
  <c r="AH65" i="16" s="1"/>
  <c r="AH98" i="16" s="1"/>
  <c r="K83" i="16"/>
  <c r="M83" i="16" s="1"/>
  <c r="AG26" i="16" s="1"/>
  <c r="AG65" i="16" s="1"/>
  <c r="AG98" i="16" s="1"/>
  <c r="P40" i="17"/>
  <c r="AE14" i="17" s="1"/>
  <c r="AE51" i="17" s="1"/>
  <c r="H86" i="16"/>
  <c r="J86" i="16" s="1"/>
  <c r="AF28" i="16" s="1"/>
  <c r="AF67" i="16" s="1"/>
  <c r="AF100" i="16" s="1"/>
  <c r="H85" i="16"/>
  <c r="J85" i="16" s="1"/>
  <c r="AF27" i="16" s="1"/>
  <c r="AF66" i="16" s="1"/>
  <c r="AF99" i="16" s="1"/>
  <c r="H83" i="16"/>
  <c r="J83" i="16" s="1"/>
  <c r="AF26" i="16" s="1"/>
  <c r="AF65" i="16" s="1"/>
  <c r="AF98" i="16" s="1"/>
  <c r="H82" i="16"/>
  <c r="J82" i="16" s="1"/>
  <c r="AF25" i="16" s="1"/>
  <c r="AF64" i="16" s="1"/>
  <c r="AF97" i="16" s="1"/>
  <c r="H81" i="16"/>
  <c r="J81" i="16" s="1"/>
  <c r="AF24" i="16" s="1"/>
  <c r="AF63" i="16" s="1"/>
  <c r="AF96" i="16" s="1"/>
  <c r="H80" i="16"/>
  <c r="J80" i="16" s="1"/>
  <c r="AF23" i="16" s="1"/>
  <c r="AF62" i="16" s="1"/>
  <c r="AF95" i="16" s="1"/>
  <c r="H79" i="16"/>
  <c r="H78" i="16"/>
  <c r="J78" i="16" s="1"/>
  <c r="AF21" i="16" s="1"/>
  <c r="AF60" i="16" s="1"/>
  <c r="AF93" i="16" s="1"/>
  <c r="H77" i="16"/>
  <c r="J77" i="16" s="1"/>
  <c r="AF20" i="16" s="1"/>
  <c r="AF59" i="16" s="1"/>
  <c r="AF92" i="16" s="1"/>
  <c r="H76" i="16"/>
  <c r="J76" i="16" s="1"/>
  <c r="AF19" i="16" s="1"/>
  <c r="AF58" i="16" s="1"/>
  <c r="AF91" i="16" s="1"/>
  <c r="H75" i="16"/>
  <c r="J75" i="16" s="1"/>
  <c r="AF18" i="16" s="1"/>
  <c r="AF57" i="16" s="1"/>
  <c r="AF90" i="16" s="1"/>
  <c r="H74" i="16"/>
  <c r="J74" i="16" s="1"/>
  <c r="AF17" i="16" s="1"/>
  <c r="AF56" i="16" s="1"/>
  <c r="AF89" i="16" s="1"/>
  <c r="H73" i="16"/>
  <c r="J73" i="16" s="1"/>
  <c r="AF16" i="16" s="1"/>
  <c r="AF55" i="16" s="1"/>
  <c r="AF88" i="16" s="1"/>
  <c r="H72" i="16"/>
  <c r="J72" i="16" s="1"/>
  <c r="AF15" i="16" s="1"/>
  <c r="AF54" i="16" s="1"/>
  <c r="AF87" i="16" s="1"/>
  <c r="H71" i="16"/>
  <c r="H70" i="16"/>
  <c r="J70" i="16" s="1"/>
  <c r="AF13" i="16" s="1"/>
  <c r="AF52" i="16" s="1"/>
  <c r="AF85" i="16" s="1"/>
  <c r="H54" i="16"/>
  <c r="J54" i="16" s="1"/>
  <c r="AC28" i="16" s="1"/>
  <c r="AC67" i="16" s="1"/>
  <c r="AC100" i="16" s="1"/>
  <c r="H53" i="16"/>
  <c r="J53" i="16" s="1"/>
  <c r="AC27" i="16" s="1"/>
  <c r="AC66" i="16" s="1"/>
  <c r="AC99" i="16" s="1"/>
  <c r="H52" i="16"/>
  <c r="J52" i="16" s="1"/>
  <c r="AC26" i="16" s="1"/>
  <c r="AC65" i="16" s="1"/>
  <c r="AC98" i="16" s="1"/>
  <c r="H51" i="16"/>
  <c r="J51" i="16" s="1"/>
  <c r="AC25" i="16" s="1"/>
  <c r="AC64" i="16" s="1"/>
  <c r="AC97" i="16" s="1"/>
  <c r="H50" i="16"/>
  <c r="J50" i="16" s="1"/>
  <c r="AC24" i="16" s="1"/>
  <c r="AC63" i="16" s="1"/>
  <c r="AC96" i="16" s="1"/>
  <c r="H49" i="16"/>
  <c r="J49" i="16" s="1"/>
  <c r="AC23" i="16" s="1"/>
  <c r="AC62" i="16" s="1"/>
  <c r="AC95" i="16" s="1"/>
  <c r="H48" i="16"/>
  <c r="J48" i="16" s="1"/>
  <c r="AC22" i="16" s="1"/>
  <c r="AC61" i="16" s="1"/>
  <c r="AC94" i="16" s="1"/>
  <c r="H47" i="16"/>
  <c r="J47" i="16" s="1"/>
  <c r="AC21" i="16" s="1"/>
  <c r="AC60" i="16" s="1"/>
  <c r="AC93" i="16" s="1"/>
  <c r="H46" i="16"/>
  <c r="J46" i="16" s="1"/>
  <c r="AC20" i="16" s="1"/>
  <c r="AC59" i="16" s="1"/>
  <c r="AC92" i="16" s="1"/>
  <c r="H45" i="16"/>
  <c r="J45" i="16" s="1"/>
  <c r="AC19" i="16" s="1"/>
  <c r="AC58" i="16" s="1"/>
  <c r="AC91" i="16" s="1"/>
  <c r="H44" i="16"/>
  <c r="J44" i="16" s="1"/>
  <c r="AC18" i="16" s="1"/>
  <c r="AC57" i="16" s="1"/>
  <c r="AC90" i="16" s="1"/>
  <c r="H43" i="16"/>
  <c r="J43" i="16" s="1"/>
  <c r="AC17" i="16" s="1"/>
  <c r="AC56" i="16" s="1"/>
  <c r="AC89" i="16" s="1"/>
  <c r="H42" i="16"/>
  <c r="J42" i="16" s="1"/>
  <c r="AC16" i="16" s="1"/>
  <c r="AC55" i="16" s="1"/>
  <c r="AC88" i="16" s="1"/>
  <c r="H41" i="16"/>
  <c r="J41" i="16" s="1"/>
  <c r="AC15" i="16" s="1"/>
  <c r="AC54" i="16" s="1"/>
  <c r="AC87" i="16" s="1"/>
  <c r="H40" i="16"/>
  <c r="J40" i="16" s="1"/>
  <c r="AC14" i="16" s="1"/>
  <c r="AC53" i="16" s="1"/>
  <c r="AC86" i="16" s="1"/>
  <c r="H39" i="16"/>
  <c r="J39" i="16" s="1"/>
  <c r="AC13" i="16" s="1"/>
  <c r="AC52" i="16" s="1"/>
  <c r="AC85" i="16" s="1"/>
  <c r="H11" i="16"/>
  <c r="J11" i="16" s="1"/>
  <c r="Z14" i="16" s="1"/>
  <c r="Z53" i="16" s="1"/>
  <c r="Z86" i="16" s="1"/>
  <c r="H12" i="16"/>
  <c r="J12" i="16" s="1"/>
  <c r="Z15" i="16" s="1"/>
  <c r="Z54" i="16" s="1"/>
  <c r="Z87" i="16" s="1"/>
  <c r="H13" i="16"/>
  <c r="J13" i="16" s="1"/>
  <c r="Z16" i="16" s="1"/>
  <c r="Z55" i="16" s="1"/>
  <c r="Z88" i="16" s="1"/>
  <c r="H14" i="16"/>
  <c r="J14" i="16" s="1"/>
  <c r="Z17" i="16" s="1"/>
  <c r="Z56" i="16" s="1"/>
  <c r="Z89" i="16" s="1"/>
  <c r="H15" i="16"/>
  <c r="J15" i="16" s="1"/>
  <c r="Z18" i="16" s="1"/>
  <c r="Z57" i="16" s="1"/>
  <c r="Z90" i="16" s="1"/>
  <c r="H16" i="16"/>
  <c r="J16" i="16" s="1"/>
  <c r="Z19" i="16" s="1"/>
  <c r="Z58" i="16" s="1"/>
  <c r="Z91" i="16" s="1"/>
  <c r="H17" i="16"/>
  <c r="H18" i="16"/>
  <c r="J18" i="16" s="1"/>
  <c r="Z21" i="16" s="1"/>
  <c r="Z60" i="16" s="1"/>
  <c r="Z93" i="16" s="1"/>
  <c r="H19" i="16"/>
  <c r="J19" i="16" s="1"/>
  <c r="Z22" i="16" s="1"/>
  <c r="Z61" i="16" s="1"/>
  <c r="Z94" i="16" s="1"/>
  <c r="H20" i="16"/>
  <c r="J20" i="16" s="1"/>
  <c r="Z23" i="16" s="1"/>
  <c r="Z62" i="16" s="1"/>
  <c r="Z95" i="16" s="1"/>
  <c r="H21" i="16"/>
  <c r="J21" i="16" s="1"/>
  <c r="Z24" i="16" s="1"/>
  <c r="Z63" i="16" s="1"/>
  <c r="Z96" i="16" s="1"/>
  <c r="H22" i="16"/>
  <c r="J22" i="16" s="1"/>
  <c r="Z25" i="16" s="1"/>
  <c r="Z64" i="16" s="1"/>
  <c r="Z97" i="16" s="1"/>
  <c r="H23" i="16"/>
  <c r="J23" i="16" s="1"/>
  <c r="Z26" i="16" s="1"/>
  <c r="Z65" i="16" s="1"/>
  <c r="Z98" i="16" s="1"/>
  <c r="H24" i="16"/>
  <c r="J24" i="16" s="1"/>
  <c r="Z27" i="16" s="1"/>
  <c r="Z66" i="16" s="1"/>
  <c r="Z99" i="16" s="1"/>
  <c r="H25" i="16"/>
  <c r="J25" i="16" s="1"/>
  <c r="Z28" i="16" s="1"/>
  <c r="Z67" i="16" s="1"/>
  <c r="Z100" i="16" s="1"/>
  <c r="H10" i="16"/>
  <c r="J10" i="16" s="1"/>
  <c r="Z13" i="16" s="1"/>
  <c r="K82" i="16"/>
  <c r="M82" i="16" s="1"/>
  <c r="AG25" i="16" s="1"/>
  <c r="AG64" i="16" s="1"/>
  <c r="AG97" i="16" s="1"/>
  <c r="K81" i="16"/>
  <c r="M81" i="16" s="1"/>
  <c r="AG24" i="16" s="1"/>
  <c r="AG63" i="16" s="1"/>
  <c r="AG96" i="16" s="1"/>
  <c r="K80" i="16"/>
  <c r="M80" i="16" s="1"/>
  <c r="AG23" i="16" s="1"/>
  <c r="AG62" i="16" s="1"/>
  <c r="AG95" i="16" s="1"/>
  <c r="K78" i="16"/>
  <c r="M78" i="16" s="1"/>
  <c r="AG21" i="16" s="1"/>
  <c r="AG60" i="16" s="1"/>
  <c r="AG93" i="16" s="1"/>
  <c r="K76" i="16"/>
  <c r="M76" i="16" s="1"/>
  <c r="AG19" i="16" s="1"/>
  <c r="AG58" i="16" s="1"/>
  <c r="AG91" i="16" s="1"/>
  <c r="K75" i="16"/>
  <c r="M75" i="16" s="1"/>
  <c r="AG18" i="16" s="1"/>
  <c r="AG57" i="16" s="1"/>
  <c r="AG90" i="16" s="1"/>
  <c r="K74" i="16"/>
  <c r="M74" i="16" s="1"/>
  <c r="AG17" i="16" s="1"/>
  <c r="AG56" i="16" s="1"/>
  <c r="AG89" i="16" s="1"/>
  <c r="K73" i="16"/>
  <c r="M73" i="16" s="1"/>
  <c r="AG16" i="16" s="1"/>
  <c r="AG55" i="16" s="1"/>
  <c r="AG88" i="16" s="1"/>
  <c r="K72" i="16"/>
  <c r="M72" i="16" s="1"/>
  <c r="AG15" i="16" s="1"/>
  <c r="AG54" i="16" s="1"/>
  <c r="AG87" i="16" s="1"/>
  <c r="K71" i="16"/>
  <c r="M71" i="16" s="1"/>
  <c r="AG14" i="16" s="1"/>
  <c r="AG53" i="16" s="1"/>
  <c r="AG86" i="16" s="1"/>
  <c r="K70" i="16"/>
  <c r="M70" i="16" s="1"/>
  <c r="AG13" i="16" s="1"/>
  <c r="AG52" i="16" s="1"/>
  <c r="AG85" i="16" s="1"/>
  <c r="K52" i="16"/>
  <c r="M52" i="16" s="1"/>
  <c r="AD26" i="16" s="1"/>
  <c r="AD65" i="16" s="1"/>
  <c r="AD98" i="16" s="1"/>
  <c r="K51" i="16"/>
  <c r="M51" i="16" s="1"/>
  <c r="AD25" i="16" s="1"/>
  <c r="AD64" i="16" s="1"/>
  <c r="AD97" i="16" s="1"/>
  <c r="K50" i="16"/>
  <c r="M50" i="16" s="1"/>
  <c r="AD24" i="16" s="1"/>
  <c r="AD63" i="16" s="1"/>
  <c r="AD96" i="16" s="1"/>
  <c r="K49" i="16"/>
  <c r="K48" i="16"/>
  <c r="M48" i="16" s="1"/>
  <c r="AD22" i="16" s="1"/>
  <c r="AD61" i="16" s="1"/>
  <c r="AD94" i="16" s="1"/>
  <c r="K47" i="16"/>
  <c r="M47" i="16" s="1"/>
  <c r="AD21" i="16" s="1"/>
  <c r="AD60" i="16" s="1"/>
  <c r="AD93" i="16" s="1"/>
  <c r="K45" i="16"/>
  <c r="M45" i="16" s="1"/>
  <c r="AD19" i="16" s="1"/>
  <c r="AD58" i="16" s="1"/>
  <c r="AD91" i="16" s="1"/>
  <c r="K44" i="16"/>
  <c r="M44" i="16" s="1"/>
  <c r="AD18" i="16" s="1"/>
  <c r="AD57" i="16" s="1"/>
  <c r="AD90" i="16" s="1"/>
  <c r="K43" i="16"/>
  <c r="M43" i="16" s="1"/>
  <c r="AD17" i="16" s="1"/>
  <c r="AD56" i="16" s="1"/>
  <c r="AD89" i="16" s="1"/>
  <c r="K42" i="16"/>
  <c r="M42" i="16" s="1"/>
  <c r="AD16" i="16" s="1"/>
  <c r="AD55" i="16" s="1"/>
  <c r="AD88" i="16" s="1"/>
  <c r="K41" i="16"/>
  <c r="M41" i="16" s="1"/>
  <c r="AD15" i="16" s="1"/>
  <c r="AD54" i="16" s="1"/>
  <c r="AD87" i="16" s="1"/>
  <c r="K40" i="16"/>
  <c r="M40" i="16" s="1"/>
  <c r="AD14" i="16" s="1"/>
  <c r="AD53" i="16" s="1"/>
  <c r="AD86" i="16" s="1"/>
  <c r="K39" i="16"/>
  <c r="M39" i="16" s="1"/>
  <c r="AD13" i="16" s="1"/>
  <c r="AD52" i="16" s="1"/>
  <c r="AD85" i="16" s="1"/>
  <c r="K11" i="16"/>
  <c r="M11" i="16" s="1"/>
  <c r="AA14" i="16" s="1"/>
  <c r="AA53" i="16" s="1"/>
  <c r="AA86" i="16" s="1"/>
  <c r="K12" i="16"/>
  <c r="M12" i="16" s="1"/>
  <c r="AA15" i="16" s="1"/>
  <c r="AA54" i="16" s="1"/>
  <c r="AA87" i="16" s="1"/>
  <c r="K13" i="16"/>
  <c r="K14" i="16"/>
  <c r="M14" i="16" s="1"/>
  <c r="AA17" i="16" s="1"/>
  <c r="AA56" i="16" s="1"/>
  <c r="AA89" i="16" s="1"/>
  <c r="K15" i="16"/>
  <c r="M15" i="16" s="1"/>
  <c r="AA18" i="16" s="1"/>
  <c r="AA90" i="16" s="1"/>
  <c r="K16" i="16"/>
  <c r="M16" i="16" s="1"/>
  <c r="AA19" i="16" s="1"/>
  <c r="AA58" i="16" s="1"/>
  <c r="AA91" i="16" s="1"/>
  <c r="K19" i="16"/>
  <c r="M19" i="16" s="1"/>
  <c r="AA22" i="16" s="1"/>
  <c r="AA61" i="16" s="1"/>
  <c r="AA94" i="16" s="1"/>
  <c r="K20" i="16"/>
  <c r="M20" i="16" s="1"/>
  <c r="AA23" i="16" s="1"/>
  <c r="AA62" i="16" s="1"/>
  <c r="AA95" i="16" s="1"/>
  <c r="K21" i="16"/>
  <c r="M21" i="16" s="1"/>
  <c r="AA24" i="16" s="1"/>
  <c r="AA63" i="16" s="1"/>
  <c r="AA96" i="16" s="1"/>
  <c r="K22" i="16"/>
  <c r="M22" i="16" s="1"/>
  <c r="AA25" i="16" s="1"/>
  <c r="AA64" i="16" s="1"/>
  <c r="AA97" i="16" s="1"/>
  <c r="K23" i="16"/>
  <c r="M23" i="16" s="1"/>
  <c r="AA26" i="16" s="1"/>
  <c r="AA65" i="16" s="1"/>
  <c r="AA98" i="16" s="1"/>
  <c r="K24" i="16"/>
  <c r="M24" i="16" s="1"/>
  <c r="AA27" i="16" s="1"/>
  <c r="AA66" i="16" s="1"/>
  <c r="AA99" i="16" s="1"/>
  <c r="K25" i="16"/>
  <c r="M25" i="16" s="1"/>
  <c r="AA28" i="16" s="1"/>
  <c r="AA67" i="16" s="1"/>
  <c r="AA100" i="16" s="1"/>
  <c r="K10" i="16"/>
  <c r="M10" i="16" s="1"/>
  <c r="AA13" i="16" s="1"/>
  <c r="AA52" i="16" s="1"/>
  <c r="AA85" i="16" s="1"/>
  <c r="N82" i="16"/>
  <c r="P82" i="16" s="1"/>
  <c r="AH25" i="16" s="1"/>
  <c r="AH64" i="16" s="1"/>
  <c r="AH97" i="16" s="1"/>
  <c r="N81" i="16"/>
  <c r="P81" i="16" s="1"/>
  <c r="AH24" i="16" s="1"/>
  <c r="AH63" i="16" s="1"/>
  <c r="AH96" i="16" s="1"/>
  <c r="N80" i="16"/>
  <c r="P80" i="16" s="1"/>
  <c r="AH23" i="16" s="1"/>
  <c r="AH62" i="16" s="1"/>
  <c r="AH95" i="16" s="1"/>
  <c r="N78" i="16"/>
  <c r="P78" i="16" s="1"/>
  <c r="AH21" i="16" s="1"/>
  <c r="AH60" i="16" s="1"/>
  <c r="AH93" i="16" s="1"/>
  <c r="N76" i="16"/>
  <c r="P76" i="16" s="1"/>
  <c r="AH19" i="16" s="1"/>
  <c r="AH58" i="16" s="1"/>
  <c r="AH91" i="16" s="1"/>
  <c r="N75" i="16"/>
  <c r="P75" i="16" s="1"/>
  <c r="AH18" i="16" s="1"/>
  <c r="AH57" i="16" s="1"/>
  <c r="AH90" i="16" s="1"/>
  <c r="N74" i="16"/>
  <c r="P74" i="16" s="1"/>
  <c r="AH17" i="16" s="1"/>
  <c r="AH56" i="16" s="1"/>
  <c r="AH89" i="16" s="1"/>
  <c r="N73" i="16"/>
  <c r="P73" i="16" s="1"/>
  <c r="AH16" i="16" s="1"/>
  <c r="AH55" i="16" s="1"/>
  <c r="AH88" i="16" s="1"/>
  <c r="N72" i="16"/>
  <c r="P72" i="16" s="1"/>
  <c r="AH15" i="16" s="1"/>
  <c r="AH54" i="16" s="1"/>
  <c r="AH87" i="16" s="1"/>
  <c r="N71" i="16"/>
  <c r="P71" i="16" s="1"/>
  <c r="AH14" i="16" s="1"/>
  <c r="AH53" i="16" s="1"/>
  <c r="AH86" i="16" s="1"/>
  <c r="N70" i="16"/>
  <c r="P70" i="16" s="1"/>
  <c r="AH13" i="16" s="1"/>
  <c r="AH52" i="16" s="1"/>
  <c r="AH85" i="16" s="1"/>
  <c r="N52" i="16"/>
  <c r="P52" i="16" s="1"/>
  <c r="AE26" i="16" s="1"/>
  <c r="AE65" i="16" s="1"/>
  <c r="AE98" i="16" s="1"/>
  <c r="N51" i="16"/>
  <c r="P51" i="16" s="1"/>
  <c r="AE25" i="16" s="1"/>
  <c r="AE64" i="16" s="1"/>
  <c r="AE97" i="16" s="1"/>
  <c r="N50" i="16"/>
  <c r="P50" i="16" s="1"/>
  <c r="AE24" i="16" s="1"/>
  <c r="AE63" i="16" s="1"/>
  <c r="AE96" i="16" s="1"/>
  <c r="N49" i="16"/>
  <c r="P49" i="16" s="1"/>
  <c r="AE23" i="16" s="1"/>
  <c r="AE62" i="16" s="1"/>
  <c r="AE95" i="16" s="1"/>
  <c r="N48" i="16"/>
  <c r="P48" i="16" s="1"/>
  <c r="AE22" i="16" s="1"/>
  <c r="AE61" i="16" s="1"/>
  <c r="AE94" i="16" s="1"/>
  <c r="N47" i="16"/>
  <c r="P47" i="16" s="1"/>
  <c r="AE21" i="16" s="1"/>
  <c r="AE60" i="16" s="1"/>
  <c r="AE93" i="16" s="1"/>
  <c r="N45" i="16"/>
  <c r="P45" i="16" s="1"/>
  <c r="AE19" i="16" s="1"/>
  <c r="AE58" i="16" s="1"/>
  <c r="AE91" i="16" s="1"/>
  <c r="N44" i="16"/>
  <c r="P44" i="16" s="1"/>
  <c r="AE18" i="16" s="1"/>
  <c r="AE57" i="16" s="1"/>
  <c r="AE90" i="16" s="1"/>
  <c r="N43" i="16"/>
  <c r="P43" i="16" s="1"/>
  <c r="AE17" i="16" s="1"/>
  <c r="AE56" i="16" s="1"/>
  <c r="AE89" i="16" s="1"/>
  <c r="N42" i="16"/>
  <c r="P42" i="16" s="1"/>
  <c r="AE16" i="16" s="1"/>
  <c r="AE55" i="16" s="1"/>
  <c r="AE88" i="16" s="1"/>
  <c r="N41" i="16"/>
  <c r="P41" i="16" s="1"/>
  <c r="AE15" i="16" s="1"/>
  <c r="AE54" i="16" s="1"/>
  <c r="AE87" i="16" s="1"/>
  <c r="N40" i="16"/>
  <c r="P40" i="16" s="1"/>
  <c r="AE14" i="16" s="1"/>
  <c r="AE53" i="16" s="1"/>
  <c r="AE86" i="16" s="1"/>
  <c r="N39" i="16"/>
  <c r="P39" i="16" s="1"/>
  <c r="AE13" i="16" s="1"/>
  <c r="AE52" i="16" s="1"/>
  <c r="AE85" i="16" s="1"/>
  <c r="N11" i="16"/>
  <c r="P11" i="16" s="1"/>
  <c r="AB14" i="16" s="1"/>
  <c r="AB53" i="16" s="1"/>
  <c r="AB86" i="16" s="1"/>
  <c r="N12" i="16"/>
  <c r="P12" i="16" s="1"/>
  <c r="AB15" i="16" s="1"/>
  <c r="AB54" i="16" s="1"/>
  <c r="AB87" i="16" s="1"/>
  <c r="N13" i="16"/>
  <c r="P13" i="16" s="1"/>
  <c r="AB16" i="16" s="1"/>
  <c r="AB55" i="16" s="1"/>
  <c r="AB88" i="16" s="1"/>
  <c r="N14" i="16"/>
  <c r="P14" i="16" s="1"/>
  <c r="AB17" i="16" s="1"/>
  <c r="AB56" i="16" s="1"/>
  <c r="AB89" i="16" s="1"/>
  <c r="N15" i="16"/>
  <c r="P15" i="16" s="1"/>
  <c r="AB18" i="16" s="1"/>
  <c r="AB57" i="16" s="1"/>
  <c r="AB90" i="16" s="1"/>
  <c r="N16" i="16"/>
  <c r="P16" i="16" s="1"/>
  <c r="AB19" i="16" s="1"/>
  <c r="AB58" i="16" s="1"/>
  <c r="AB91" i="16" s="1"/>
  <c r="P17" i="16"/>
  <c r="AB20" i="16" s="1"/>
  <c r="AB59" i="16" s="1"/>
  <c r="AB92" i="16" s="1"/>
  <c r="N19" i="16"/>
  <c r="P19" i="16" s="1"/>
  <c r="AB22" i="16" s="1"/>
  <c r="AB61" i="16" s="1"/>
  <c r="AB94" i="16" s="1"/>
  <c r="N20" i="16"/>
  <c r="P20" i="16" s="1"/>
  <c r="AB23" i="16" s="1"/>
  <c r="AB62" i="16" s="1"/>
  <c r="AB95" i="16" s="1"/>
  <c r="N21" i="16"/>
  <c r="P21" i="16" s="1"/>
  <c r="AB24" i="16" s="1"/>
  <c r="AB63" i="16" s="1"/>
  <c r="AB96" i="16" s="1"/>
  <c r="N22" i="16"/>
  <c r="P22" i="16" s="1"/>
  <c r="AB25" i="16" s="1"/>
  <c r="AB64" i="16" s="1"/>
  <c r="AB97" i="16" s="1"/>
  <c r="N23" i="16"/>
  <c r="P23" i="16" s="1"/>
  <c r="AB26" i="16" s="1"/>
  <c r="AB65" i="16" s="1"/>
  <c r="AB98" i="16" s="1"/>
  <c r="N24" i="16"/>
  <c r="P24" i="16" s="1"/>
  <c r="AB27" i="16" s="1"/>
  <c r="AB66" i="16" s="1"/>
  <c r="AB99" i="16" s="1"/>
  <c r="N25" i="16"/>
  <c r="P25" i="16" s="1"/>
  <c r="AB28" i="16" s="1"/>
  <c r="AB67" i="16" s="1"/>
  <c r="AB100" i="16" s="1"/>
  <c r="N10" i="16"/>
  <c r="P10" i="16" s="1"/>
  <c r="AB13" i="16" s="1"/>
  <c r="AB52" i="16" s="1"/>
  <c r="AB85" i="16" s="1"/>
  <c r="K85" i="17"/>
  <c r="K84" i="17"/>
  <c r="M84" i="17" s="1"/>
  <c r="AG27" i="17" s="1"/>
  <c r="AG64" i="17" s="1"/>
  <c r="K83" i="17"/>
  <c r="K82" i="17"/>
  <c r="M82" i="17" s="1"/>
  <c r="AG25" i="17" s="1"/>
  <c r="AG62" i="17" s="1"/>
  <c r="K81" i="17"/>
  <c r="M81" i="17" s="1"/>
  <c r="AG24" i="17" s="1"/>
  <c r="AG61" i="17" s="1"/>
  <c r="K80" i="17"/>
  <c r="M80" i="17" s="1"/>
  <c r="AG23" i="17" s="1"/>
  <c r="AG60" i="17" s="1"/>
  <c r="K79" i="17"/>
  <c r="M79" i="17" s="1"/>
  <c r="AG22" i="17" s="1"/>
  <c r="AG59" i="17" s="1"/>
  <c r="K78" i="17"/>
  <c r="M78" i="17" s="1"/>
  <c r="AG21" i="17" s="1"/>
  <c r="AG58" i="17" s="1"/>
  <c r="K77" i="17"/>
  <c r="M77" i="17" s="1"/>
  <c r="AG20" i="17" s="1"/>
  <c r="AG57" i="17" s="1"/>
  <c r="K76" i="17"/>
  <c r="M76" i="17" s="1"/>
  <c r="AG19" i="17" s="1"/>
  <c r="AG56" i="17" s="1"/>
  <c r="K75" i="17"/>
  <c r="M75" i="17" s="1"/>
  <c r="AG18" i="17" s="1"/>
  <c r="AG55" i="17" s="1"/>
  <c r="K74" i="17"/>
  <c r="M74" i="17" s="1"/>
  <c r="AG17" i="17" s="1"/>
  <c r="AG54" i="17" s="1"/>
  <c r="K73" i="17"/>
  <c r="K72" i="17"/>
  <c r="K71" i="17"/>
  <c r="K70" i="17"/>
  <c r="M70" i="17" s="1"/>
  <c r="AG13" i="17" s="1"/>
  <c r="AG50" i="17" s="1"/>
  <c r="K25" i="17"/>
  <c r="M25" i="17" s="1"/>
  <c r="AA28" i="17" s="1"/>
  <c r="AA65" i="17" s="1"/>
  <c r="K24" i="17"/>
  <c r="M24" i="17" s="1"/>
  <c r="AA27" i="17" s="1"/>
  <c r="AA64" i="17" s="1"/>
  <c r="K23" i="17"/>
  <c r="M23" i="17" s="1"/>
  <c r="AA26" i="17" s="1"/>
  <c r="AA63" i="17" s="1"/>
  <c r="K22" i="17"/>
  <c r="M22" i="17" s="1"/>
  <c r="AA25" i="17" s="1"/>
  <c r="AA62" i="17" s="1"/>
  <c r="K21" i="17"/>
  <c r="M21" i="17" s="1"/>
  <c r="AA24" i="17" s="1"/>
  <c r="AA61" i="17" s="1"/>
  <c r="K20" i="17"/>
  <c r="M20" i="17" s="1"/>
  <c r="K19" i="17"/>
  <c r="K17" i="17"/>
  <c r="M17" i="17" s="1"/>
  <c r="AA20" i="17" s="1"/>
  <c r="AA57" i="17" s="1"/>
  <c r="K16" i="17"/>
  <c r="M16" i="17" s="1"/>
  <c r="AA19" i="17" s="1"/>
  <c r="AA56" i="17" s="1"/>
  <c r="K15" i="17"/>
  <c r="M15" i="17" s="1"/>
  <c r="AA18" i="17" s="1"/>
  <c r="AA55" i="17" s="1"/>
  <c r="AA17" i="17"/>
  <c r="AA54" i="17" s="1"/>
  <c r="K13" i="17"/>
  <c r="M13" i="17" s="1"/>
  <c r="AA16" i="17" s="1"/>
  <c r="AA53" i="17" s="1"/>
  <c r="K12" i="17"/>
  <c r="M12" i="17" s="1"/>
  <c r="AA15" i="17" s="1"/>
  <c r="AA52" i="17" s="1"/>
  <c r="K11" i="17"/>
  <c r="M11" i="17" s="1"/>
  <c r="AA14" i="17" s="1"/>
  <c r="AA51" i="17" s="1"/>
  <c r="K10" i="17"/>
  <c r="M10" i="17" s="1"/>
  <c r="H25" i="17"/>
  <c r="J25" i="17" s="1"/>
  <c r="Z28" i="17" s="1"/>
  <c r="Z65" i="17" s="1"/>
  <c r="H24" i="17"/>
  <c r="J24" i="17" s="1"/>
  <c r="Z27" i="17" s="1"/>
  <c r="Z64" i="17" s="1"/>
  <c r="H23" i="17"/>
  <c r="H22" i="17"/>
  <c r="J22" i="17" s="1"/>
  <c r="Z25" i="17" s="1"/>
  <c r="Z62" i="17" s="1"/>
  <c r="H21" i="17"/>
  <c r="H20" i="17"/>
  <c r="J20" i="17" s="1"/>
  <c r="H19" i="17"/>
  <c r="H18" i="17"/>
  <c r="H17" i="17"/>
  <c r="J17" i="17" s="1"/>
  <c r="Z20" i="17" s="1"/>
  <c r="Z57" i="17" s="1"/>
  <c r="H16" i="17"/>
  <c r="J16" i="17" s="1"/>
  <c r="Z19" i="17" s="1"/>
  <c r="Z56" i="17" s="1"/>
  <c r="H15" i="17"/>
  <c r="J15" i="17" s="1"/>
  <c r="Z18" i="17" s="1"/>
  <c r="Z55" i="17" s="1"/>
  <c r="H14" i="17"/>
  <c r="J14" i="17" s="1"/>
  <c r="Z17" i="17" s="1"/>
  <c r="Z54" i="17" s="1"/>
  <c r="H13" i="17"/>
  <c r="J13" i="17" s="1"/>
  <c r="Z16" i="17" s="1"/>
  <c r="Z53" i="17" s="1"/>
  <c r="H12" i="17"/>
  <c r="J12" i="17" s="1"/>
  <c r="Z15" i="17" s="1"/>
  <c r="Z52" i="17" s="1"/>
  <c r="H11" i="17"/>
  <c r="H10" i="17"/>
  <c r="J10" i="17" s="1"/>
  <c r="Z13" i="17" s="1"/>
  <c r="Z50" i="17" s="1"/>
  <c r="H85" i="17"/>
  <c r="H84" i="17"/>
  <c r="J84" i="17" s="1"/>
  <c r="H83" i="17"/>
  <c r="J83" i="17" s="1"/>
  <c r="H82" i="17"/>
  <c r="J82" i="17" s="1"/>
  <c r="H81" i="17"/>
  <c r="J81" i="17" s="1"/>
  <c r="H80" i="17"/>
  <c r="J80" i="17" s="1"/>
  <c r="AF23" i="17" s="1"/>
  <c r="AF60" i="17" s="1"/>
  <c r="H79" i="17"/>
  <c r="J79" i="17" s="1"/>
  <c r="AF22" i="17" s="1"/>
  <c r="AF59" i="17" s="1"/>
  <c r="H78" i="17"/>
  <c r="H77" i="17"/>
  <c r="J77" i="17" s="1"/>
  <c r="AF20" i="17" s="1"/>
  <c r="AF57" i="17" s="1"/>
  <c r="H76" i="17"/>
  <c r="J76" i="17" s="1"/>
  <c r="AF19" i="17" s="1"/>
  <c r="AF56" i="17" s="1"/>
  <c r="H75" i="17"/>
  <c r="J75" i="17" s="1"/>
  <c r="AF18" i="17" s="1"/>
  <c r="AF55" i="17" s="1"/>
  <c r="H74" i="17"/>
  <c r="J74" i="17" s="1"/>
  <c r="AF17" i="17" s="1"/>
  <c r="AF54" i="17" s="1"/>
  <c r="H73" i="17"/>
  <c r="J73" i="17" s="1"/>
  <c r="AF16" i="17" s="1"/>
  <c r="AF53" i="17" s="1"/>
  <c r="H72" i="17"/>
  <c r="H71" i="17"/>
  <c r="J71" i="17" s="1"/>
  <c r="AF14" i="17" s="1"/>
  <c r="AF51" i="17" s="1"/>
  <c r="H70" i="17"/>
  <c r="J70" i="17" s="1"/>
  <c r="AF13" i="17" s="1"/>
  <c r="AF50" i="17" s="1"/>
  <c r="H40" i="17"/>
  <c r="J40" i="17" s="1"/>
  <c r="AC14" i="17" s="1"/>
  <c r="AC51" i="17" s="1"/>
  <c r="H41" i="17"/>
  <c r="J41" i="17" s="1"/>
  <c r="AC15" i="17" s="1"/>
  <c r="AC52" i="17" s="1"/>
  <c r="H42" i="17"/>
  <c r="J42" i="17" s="1"/>
  <c r="AC16" i="17" s="1"/>
  <c r="AC53" i="17" s="1"/>
  <c r="H43" i="17"/>
  <c r="J43" i="17" s="1"/>
  <c r="AC17" i="17" s="1"/>
  <c r="AC54" i="17" s="1"/>
  <c r="H44" i="17"/>
  <c r="J44" i="17" s="1"/>
  <c r="AC18" i="17" s="1"/>
  <c r="AC55" i="17" s="1"/>
  <c r="H45" i="17"/>
  <c r="J45" i="17" s="1"/>
  <c r="AC19" i="17" s="1"/>
  <c r="AC56" i="17" s="1"/>
  <c r="H46" i="17"/>
  <c r="H47" i="17"/>
  <c r="J47" i="17" s="1"/>
  <c r="AC21" i="17" s="1"/>
  <c r="AC58" i="17" s="1"/>
  <c r="H48" i="17"/>
  <c r="J48" i="17" s="1"/>
  <c r="AC22" i="17" s="1"/>
  <c r="AC59" i="17" s="1"/>
  <c r="H49" i="17"/>
  <c r="H50" i="17"/>
  <c r="J50" i="17" s="1"/>
  <c r="AC24" i="17" s="1"/>
  <c r="AC61" i="17" s="1"/>
  <c r="H51" i="17"/>
  <c r="J51" i="17" s="1"/>
  <c r="AC25" i="17" s="1"/>
  <c r="AC62" i="17" s="1"/>
  <c r="H52" i="17"/>
  <c r="J52" i="17" s="1"/>
  <c r="AC26" i="17" s="1"/>
  <c r="AC63" i="17" s="1"/>
  <c r="H53" i="17"/>
  <c r="J53" i="17" s="1"/>
  <c r="AC27" i="17" s="1"/>
  <c r="AC64" i="17" s="1"/>
  <c r="H54" i="17"/>
  <c r="J54" i="17" s="1"/>
  <c r="AC28" i="17" s="1"/>
  <c r="AC65" i="17" s="1"/>
  <c r="H39" i="17"/>
  <c r="J39" i="17" s="1"/>
  <c r="AC13" i="17" s="1"/>
  <c r="AC50" i="17" s="1"/>
  <c r="K40" i="17"/>
  <c r="M40" i="17" s="1"/>
  <c r="AD14" i="17" s="1"/>
  <c r="AD51" i="17" s="1"/>
  <c r="K41" i="17"/>
  <c r="M41" i="17" s="1"/>
  <c r="AD15" i="17" s="1"/>
  <c r="AD52" i="17" s="1"/>
  <c r="K42" i="17"/>
  <c r="M42" i="17" s="1"/>
  <c r="AD16" i="17" s="1"/>
  <c r="AD53" i="17" s="1"/>
  <c r="K43" i="17"/>
  <c r="K44" i="17"/>
  <c r="M44" i="17" s="1"/>
  <c r="AD18" i="17" s="1"/>
  <c r="AD55" i="17" s="1"/>
  <c r="K45" i="17"/>
  <c r="K46" i="17"/>
  <c r="K47" i="17"/>
  <c r="M47" i="17" s="1"/>
  <c r="AD21" i="17" s="1"/>
  <c r="AD58" i="17" s="1"/>
  <c r="K48" i="17"/>
  <c r="M48" i="17" s="1"/>
  <c r="AD22" i="17" s="1"/>
  <c r="AD59" i="17" s="1"/>
  <c r="K49" i="17"/>
  <c r="K50" i="17"/>
  <c r="M50" i="17" s="1"/>
  <c r="AD24" i="17" s="1"/>
  <c r="AD61" i="17" s="1"/>
  <c r="K51" i="17"/>
  <c r="M51" i="17" s="1"/>
  <c r="AD25" i="17" s="1"/>
  <c r="AD62" i="17" s="1"/>
  <c r="K52" i="17"/>
  <c r="M52" i="17" s="1"/>
  <c r="AD26" i="17" s="1"/>
  <c r="AD63" i="17" s="1"/>
  <c r="K53" i="17"/>
  <c r="M53" i="17" s="1"/>
  <c r="AD27" i="17" s="1"/>
  <c r="AD64" i="17" s="1"/>
  <c r="K54" i="17"/>
  <c r="K39" i="17"/>
  <c r="M39" i="17" s="1"/>
  <c r="AD13" i="17" s="1"/>
  <c r="AD50" i="17" s="1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70" i="17"/>
  <c r="P85" i="17"/>
  <c r="AH28" i="17" s="1"/>
  <c r="AH65" i="17" s="1"/>
  <c r="M85" i="17"/>
  <c r="AG28" i="17" s="1"/>
  <c r="AG65" i="17" s="1"/>
  <c r="J85" i="17"/>
  <c r="P84" i="17"/>
  <c r="AH27" i="17" s="1"/>
  <c r="AH64" i="17" s="1"/>
  <c r="P83" i="17"/>
  <c r="AH26" i="17" s="1"/>
  <c r="AH63" i="17" s="1"/>
  <c r="M83" i="17"/>
  <c r="AG26" i="17" s="1"/>
  <c r="AG63" i="17" s="1"/>
  <c r="P82" i="17"/>
  <c r="AH25" i="17" s="1"/>
  <c r="AH62" i="17" s="1"/>
  <c r="P81" i="17"/>
  <c r="AH24" i="17" s="1"/>
  <c r="AH61" i="17" s="1"/>
  <c r="P80" i="17"/>
  <c r="AH23" i="17" s="1"/>
  <c r="AH60" i="17" s="1"/>
  <c r="P79" i="17"/>
  <c r="AH22" i="17" s="1"/>
  <c r="AH59" i="17" s="1"/>
  <c r="P78" i="17"/>
  <c r="AH21" i="17" s="1"/>
  <c r="AH58" i="17" s="1"/>
  <c r="J78" i="17"/>
  <c r="AF21" i="17" s="1"/>
  <c r="AF58" i="17" s="1"/>
  <c r="P77" i="17"/>
  <c r="AH20" i="17" s="1"/>
  <c r="AH57" i="17" s="1"/>
  <c r="P76" i="17"/>
  <c r="AH19" i="17" s="1"/>
  <c r="AH56" i="17" s="1"/>
  <c r="P75" i="17"/>
  <c r="AH18" i="17" s="1"/>
  <c r="AH55" i="17" s="1"/>
  <c r="P74" i="17"/>
  <c r="AH17" i="17" s="1"/>
  <c r="AH54" i="17" s="1"/>
  <c r="P73" i="17"/>
  <c r="AH16" i="17" s="1"/>
  <c r="AH53" i="17" s="1"/>
  <c r="M73" i="17"/>
  <c r="AG16" i="17" s="1"/>
  <c r="AG53" i="17" s="1"/>
  <c r="P72" i="17"/>
  <c r="AH15" i="17" s="1"/>
  <c r="AH52" i="17" s="1"/>
  <c r="M72" i="17"/>
  <c r="AG15" i="17" s="1"/>
  <c r="AG52" i="17" s="1"/>
  <c r="J72" i="17"/>
  <c r="AF15" i="17" s="1"/>
  <c r="AF52" i="17" s="1"/>
  <c r="P71" i="17"/>
  <c r="AH14" i="17" s="1"/>
  <c r="AH51" i="17" s="1"/>
  <c r="M71" i="17"/>
  <c r="AG14" i="17" s="1"/>
  <c r="AG51" i="17" s="1"/>
  <c r="P70" i="17"/>
  <c r="AH13" i="17" s="1"/>
  <c r="AH50" i="17" s="1"/>
  <c r="P54" i="17"/>
  <c r="AE28" i="17" s="1"/>
  <c r="AE65" i="17" s="1"/>
  <c r="M54" i="17"/>
  <c r="AD28" i="17" s="1"/>
  <c r="AD65" i="17" s="1"/>
  <c r="P53" i="17"/>
  <c r="P52" i="17"/>
  <c r="AE26" i="17" s="1"/>
  <c r="AE63" i="17" s="1"/>
  <c r="P51" i="17"/>
  <c r="AE25" i="17" s="1"/>
  <c r="AE62" i="17" s="1"/>
  <c r="P50" i="17"/>
  <c r="AE24" i="17" s="1"/>
  <c r="AE61" i="17" s="1"/>
  <c r="P49" i="17"/>
  <c r="AE23" i="17" s="1"/>
  <c r="AE60" i="17" s="1"/>
  <c r="J49" i="17"/>
  <c r="AC23" i="17" s="1"/>
  <c r="AC60" i="17" s="1"/>
  <c r="P48" i="17"/>
  <c r="AE22" i="17" s="1"/>
  <c r="AE59" i="17" s="1"/>
  <c r="P47" i="17"/>
  <c r="AE21" i="17" s="1"/>
  <c r="AE58" i="17" s="1"/>
  <c r="P46" i="17"/>
  <c r="AE20" i="17" s="1"/>
  <c r="AE57" i="17" s="1"/>
  <c r="J46" i="17"/>
  <c r="AC20" i="17" s="1"/>
  <c r="AC57" i="17" s="1"/>
  <c r="P45" i="17"/>
  <c r="AE19" i="17" s="1"/>
  <c r="AE56" i="17" s="1"/>
  <c r="M45" i="17"/>
  <c r="AD19" i="17" s="1"/>
  <c r="AD56" i="17" s="1"/>
  <c r="P44" i="17"/>
  <c r="AE18" i="17" s="1"/>
  <c r="AE55" i="17" s="1"/>
  <c r="P43" i="17"/>
  <c r="AE17" i="17" s="1"/>
  <c r="AE54" i="17" s="1"/>
  <c r="M43" i="17"/>
  <c r="AD17" i="17" s="1"/>
  <c r="AD54" i="17" s="1"/>
  <c r="P42" i="17"/>
  <c r="AE16" i="17" s="1"/>
  <c r="AE53" i="17" s="1"/>
  <c r="P41" i="17"/>
  <c r="AE15" i="17" s="1"/>
  <c r="AE52" i="17" s="1"/>
  <c r="P39" i="17"/>
  <c r="AE27" i="17"/>
  <c r="AE64" i="17" s="1"/>
  <c r="P25" i="17"/>
  <c r="AB28" i="17" s="1"/>
  <c r="AB65" i="17" s="1"/>
  <c r="P24" i="17"/>
  <c r="AB27" i="17" s="1"/>
  <c r="AB64" i="17" s="1"/>
  <c r="P23" i="17"/>
  <c r="AB26" i="17" s="1"/>
  <c r="AB63" i="17" s="1"/>
  <c r="J23" i="17"/>
  <c r="Z26" i="17" s="1"/>
  <c r="Z63" i="17" s="1"/>
  <c r="P22" i="17"/>
  <c r="AB25" i="17" s="1"/>
  <c r="AB62" i="17" s="1"/>
  <c r="P21" i="17"/>
  <c r="AB24" i="17" s="1"/>
  <c r="AB61" i="17" s="1"/>
  <c r="J21" i="17"/>
  <c r="Z24" i="17" s="1"/>
  <c r="Z61" i="17" s="1"/>
  <c r="P20" i="17"/>
  <c r="AB23" i="17" s="1"/>
  <c r="AB60" i="17" s="1"/>
  <c r="P19" i="17"/>
  <c r="AB22" i="17" s="1"/>
  <c r="AB59" i="17" s="1"/>
  <c r="M19" i="17"/>
  <c r="AA22" i="17" s="1"/>
  <c r="AA59" i="17" s="1"/>
  <c r="J19" i="17"/>
  <c r="Z22" i="17" s="1"/>
  <c r="Z59" i="17" s="1"/>
  <c r="P17" i="17"/>
  <c r="AB20" i="17" s="1"/>
  <c r="AB57" i="17" s="1"/>
  <c r="P16" i="17"/>
  <c r="AB19" i="17" s="1"/>
  <c r="AB56" i="17" s="1"/>
  <c r="P15" i="17"/>
  <c r="AB18" i="17" s="1"/>
  <c r="AB55" i="17" s="1"/>
  <c r="P14" i="17"/>
  <c r="AB17" i="17" s="1"/>
  <c r="AB54" i="17" s="1"/>
  <c r="P13" i="17"/>
  <c r="AB16" i="17" s="1"/>
  <c r="AB53" i="17" s="1"/>
  <c r="P12" i="17"/>
  <c r="AB15" i="17" s="1"/>
  <c r="AB52" i="17" s="1"/>
  <c r="P11" i="17"/>
  <c r="AB14" i="17" s="1"/>
  <c r="AB51" i="17" s="1"/>
  <c r="J11" i="17"/>
  <c r="Z14" i="17" s="1"/>
  <c r="Z51" i="17" s="1"/>
  <c r="P10" i="17"/>
  <c r="AB13" i="17" s="1"/>
  <c r="AB50" i="17" s="1"/>
  <c r="AA13" i="17"/>
  <c r="AA50" i="17" s="1"/>
  <c r="J71" i="16"/>
  <c r="AF14" i="16" s="1"/>
  <c r="AF53" i="16" s="1"/>
  <c r="AF86" i="16" s="1"/>
  <c r="M49" i="16"/>
  <c r="AD23" i="16" s="1"/>
  <c r="AD62" i="16" s="1"/>
  <c r="AD95" i="16" s="1"/>
  <c r="BN40" i="16"/>
  <c r="BO40" i="16" s="1"/>
  <c r="BP40" i="16" s="1"/>
  <c r="BQ40" i="16" s="1"/>
  <c r="BR40" i="16" s="1"/>
  <c r="BS40" i="16" s="1"/>
  <c r="BT40" i="16" s="1"/>
  <c r="BU40" i="16" s="1"/>
  <c r="BV40" i="16" s="1"/>
  <c r="BW40" i="16" s="1"/>
  <c r="BX40" i="16" s="1"/>
  <c r="BY40" i="16" s="1"/>
  <c r="BZ40" i="16" s="1"/>
  <c r="CA40" i="16" s="1"/>
  <c r="CB40" i="16" s="1"/>
  <c r="CC40" i="16" s="1"/>
  <c r="CD40" i="16" s="1"/>
  <c r="CE40" i="16" s="1"/>
  <c r="CF40" i="16" s="1"/>
  <c r="CG40" i="16" s="1"/>
  <c r="CH40" i="16" s="1"/>
  <c r="CI40" i="16" s="1"/>
  <c r="CJ40" i="16" s="1"/>
  <c r="CK40" i="16" s="1"/>
  <c r="CL40" i="16" s="1"/>
  <c r="CM40" i="16" s="1"/>
  <c r="CN40" i="16" s="1"/>
  <c r="CO40" i="16" s="1"/>
  <c r="CP40" i="16" s="1"/>
  <c r="CQ40" i="16" s="1"/>
  <c r="CR40" i="16" s="1"/>
  <c r="CS40" i="16" s="1"/>
  <c r="CT40" i="16" s="1"/>
  <c r="CU40" i="16" s="1"/>
  <c r="CV40" i="16" s="1"/>
  <c r="CW40" i="16" s="1"/>
  <c r="CX40" i="16" s="1"/>
  <c r="CY40" i="16" s="1"/>
  <c r="CZ40" i="16" s="1"/>
  <c r="DA40" i="16" s="1"/>
  <c r="M13" i="16"/>
  <c r="AA16" i="16" s="1"/>
  <c r="AA55" i="16" s="1"/>
  <c r="AA88" i="16" s="1"/>
  <c r="P85" i="4"/>
  <c r="AH28" i="4" s="1"/>
  <c r="AH71" i="4" s="1"/>
  <c r="K85" i="4"/>
  <c r="M85" i="4" s="1"/>
  <c r="AG28" i="4" s="1"/>
  <c r="AG71" i="4" s="1"/>
  <c r="H85" i="4"/>
  <c r="J85" i="4" s="1"/>
  <c r="AF28" i="4" s="1"/>
  <c r="AF71" i="4" s="1"/>
  <c r="P84" i="4"/>
  <c r="AH27" i="4" s="1"/>
  <c r="AH70" i="4" s="1"/>
  <c r="K84" i="4"/>
  <c r="M84" i="4" s="1"/>
  <c r="AG27" i="4" s="1"/>
  <c r="AG70" i="4" s="1"/>
  <c r="H84" i="4"/>
  <c r="J84" i="4" s="1"/>
  <c r="AF27" i="4" s="1"/>
  <c r="AF70" i="4" s="1"/>
  <c r="P83" i="4"/>
  <c r="AH26" i="4" s="1"/>
  <c r="AH69" i="4" s="1"/>
  <c r="K83" i="4"/>
  <c r="M83" i="4" s="1"/>
  <c r="AG26" i="4" s="1"/>
  <c r="AG69" i="4" s="1"/>
  <c r="H83" i="4"/>
  <c r="J83" i="4" s="1"/>
  <c r="AF26" i="4" s="1"/>
  <c r="AF69" i="4" s="1"/>
  <c r="P82" i="4"/>
  <c r="AH25" i="4" s="1"/>
  <c r="AH68" i="4" s="1"/>
  <c r="K82" i="4"/>
  <c r="M82" i="4" s="1"/>
  <c r="AG25" i="4" s="1"/>
  <c r="AG68" i="4" s="1"/>
  <c r="H82" i="4"/>
  <c r="J82" i="4" s="1"/>
  <c r="AF25" i="4" s="1"/>
  <c r="AF68" i="4" s="1"/>
  <c r="P81" i="4"/>
  <c r="AH24" i="4" s="1"/>
  <c r="AH67" i="4" s="1"/>
  <c r="K81" i="4"/>
  <c r="M81" i="4" s="1"/>
  <c r="AG24" i="4" s="1"/>
  <c r="AG67" i="4" s="1"/>
  <c r="H81" i="4"/>
  <c r="J81" i="4" s="1"/>
  <c r="AF24" i="4" s="1"/>
  <c r="AF67" i="4" s="1"/>
  <c r="P80" i="4"/>
  <c r="AH23" i="4" s="1"/>
  <c r="AH66" i="4" s="1"/>
  <c r="K80" i="4"/>
  <c r="M80" i="4" s="1"/>
  <c r="AG23" i="4" s="1"/>
  <c r="AG66" i="4" s="1"/>
  <c r="H80" i="4"/>
  <c r="J80" i="4" s="1"/>
  <c r="AF23" i="4" s="1"/>
  <c r="AF66" i="4" s="1"/>
  <c r="P79" i="4"/>
  <c r="AH22" i="4" s="1"/>
  <c r="AH65" i="4" s="1"/>
  <c r="K79" i="4"/>
  <c r="M79" i="4" s="1"/>
  <c r="AG22" i="4" s="1"/>
  <c r="AG65" i="4" s="1"/>
  <c r="H79" i="4"/>
  <c r="J79" i="4" s="1"/>
  <c r="AF22" i="4" s="1"/>
  <c r="AF65" i="4" s="1"/>
  <c r="P78" i="4"/>
  <c r="AH21" i="4" s="1"/>
  <c r="AH64" i="4" s="1"/>
  <c r="K78" i="4"/>
  <c r="M78" i="4" s="1"/>
  <c r="AG21" i="4" s="1"/>
  <c r="AG64" i="4" s="1"/>
  <c r="H78" i="4"/>
  <c r="J78" i="4" s="1"/>
  <c r="AF21" i="4" s="1"/>
  <c r="AF64" i="4" s="1"/>
  <c r="P77" i="4"/>
  <c r="AH20" i="4" s="1"/>
  <c r="AH63" i="4" s="1"/>
  <c r="K77" i="4"/>
  <c r="M77" i="4" s="1"/>
  <c r="AG20" i="4" s="1"/>
  <c r="AG63" i="4" s="1"/>
  <c r="H77" i="4"/>
  <c r="J77" i="4" s="1"/>
  <c r="AF20" i="4" s="1"/>
  <c r="AF63" i="4" s="1"/>
  <c r="P76" i="4"/>
  <c r="AH19" i="4" s="1"/>
  <c r="AH62" i="4" s="1"/>
  <c r="K76" i="4"/>
  <c r="M76" i="4" s="1"/>
  <c r="AG19" i="4" s="1"/>
  <c r="AG62" i="4" s="1"/>
  <c r="H76" i="4"/>
  <c r="J76" i="4" s="1"/>
  <c r="AF19" i="4" s="1"/>
  <c r="AF62" i="4" s="1"/>
  <c r="P75" i="4"/>
  <c r="AH18" i="4" s="1"/>
  <c r="AH61" i="4" s="1"/>
  <c r="K75" i="4"/>
  <c r="M75" i="4" s="1"/>
  <c r="AG18" i="4" s="1"/>
  <c r="AG61" i="4" s="1"/>
  <c r="H75" i="4"/>
  <c r="J75" i="4" s="1"/>
  <c r="AF18" i="4" s="1"/>
  <c r="AF61" i="4" s="1"/>
  <c r="P74" i="4"/>
  <c r="AH17" i="4" s="1"/>
  <c r="AH60" i="4" s="1"/>
  <c r="K74" i="4"/>
  <c r="M74" i="4" s="1"/>
  <c r="AG17" i="4" s="1"/>
  <c r="AG60" i="4" s="1"/>
  <c r="H74" i="4"/>
  <c r="J74" i="4" s="1"/>
  <c r="AF17" i="4" s="1"/>
  <c r="AF60" i="4" s="1"/>
  <c r="P73" i="4"/>
  <c r="AH16" i="4" s="1"/>
  <c r="AH59" i="4" s="1"/>
  <c r="K73" i="4"/>
  <c r="M73" i="4" s="1"/>
  <c r="AG16" i="4" s="1"/>
  <c r="AG59" i="4" s="1"/>
  <c r="H73" i="4"/>
  <c r="J73" i="4" s="1"/>
  <c r="AF16" i="4" s="1"/>
  <c r="AF59" i="4" s="1"/>
  <c r="P72" i="4"/>
  <c r="AH15" i="4" s="1"/>
  <c r="AH58" i="4" s="1"/>
  <c r="K72" i="4"/>
  <c r="M72" i="4" s="1"/>
  <c r="AG15" i="4" s="1"/>
  <c r="AG58" i="4" s="1"/>
  <c r="H72" i="4"/>
  <c r="J72" i="4" s="1"/>
  <c r="AF15" i="4" s="1"/>
  <c r="AF58" i="4" s="1"/>
  <c r="P71" i="4"/>
  <c r="AH14" i="4" s="1"/>
  <c r="AH57" i="4" s="1"/>
  <c r="K71" i="4"/>
  <c r="M71" i="4" s="1"/>
  <c r="AG14" i="4" s="1"/>
  <c r="AG57" i="4" s="1"/>
  <c r="H71" i="4"/>
  <c r="J71" i="4" s="1"/>
  <c r="P70" i="4"/>
  <c r="AH13" i="4" s="1"/>
  <c r="AH56" i="4" s="1"/>
  <c r="K70" i="4"/>
  <c r="M70" i="4" s="1"/>
  <c r="AG13" i="4" s="1"/>
  <c r="AG56" i="4" s="1"/>
  <c r="H70" i="4"/>
  <c r="J70" i="4" s="1"/>
  <c r="AF13" i="4" s="1"/>
  <c r="AF56" i="4" s="1"/>
  <c r="P54" i="4"/>
  <c r="AE28" i="4" s="1"/>
  <c r="AE71" i="4" s="1"/>
  <c r="K54" i="4"/>
  <c r="M54" i="4" s="1"/>
  <c r="AD28" i="4" s="1"/>
  <c r="AD71" i="4" s="1"/>
  <c r="H54" i="4"/>
  <c r="J54" i="4" s="1"/>
  <c r="AC28" i="4" s="1"/>
  <c r="AC71" i="4" s="1"/>
  <c r="P53" i="4"/>
  <c r="AE27" i="4" s="1"/>
  <c r="AE70" i="4" s="1"/>
  <c r="K53" i="4"/>
  <c r="M53" i="4" s="1"/>
  <c r="AD27" i="4" s="1"/>
  <c r="AD70" i="4" s="1"/>
  <c r="H53" i="4"/>
  <c r="J53" i="4" s="1"/>
  <c r="AC27" i="4" s="1"/>
  <c r="AC70" i="4" s="1"/>
  <c r="P52" i="4"/>
  <c r="AE26" i="4" s="1"/>
  <c r="AE69" i="4" s="1"/>
  <c r="K52" i="4"/>
  <c r="M52" i="4" s="1"/>
  <c r="AD26" i="4" s="1"/>
  <c r="AD69" i="4" s="1"/>
  <c r="H52" i="4"/>
  <c r="J52" i="4" s="1"/>
  <c r="AC26" i="4" s="1"/>
  <c r="AC69" i="4" s="1"/>
  <c r="P51" i="4"/>
  <c r="AE25" i="4" s="1"/>
  <c r="AE68" i="4" s="1"/>
  <c r="K51" i="4"/>
  <c r="M51" i="4" s="1"/>
  <c r="AD25" i="4" s="1"/>
  <c r="AD68" i="4" s="1"/>
  <c r="H51" i="4"/>
  <c r="J51" i="4" s="1"/>
  <c r="AC25" i="4" s="1"/>
  <c r="AC68" i="4" s="1"/>
  <c r="AE24" i="4"/>
  <c r="AE67" i="4" s="1"/>
  <c r="K50" i="4"/>
  <c r="M50" i="4" s="1"/>
  <c r="AD24" i="4" s="1"/>
  <c r="AD67" i="4" s="1"/>
  <c r="H50" i="4"/>
  <c r="J50" i="4" s="1"/>
  <c r="AC24" i="4" s="1"/>
  <c r="AC67" i="4" s="1"/>
  <c r="P49" i="4"/>
  <c r="AE23" i="4" s="1"/>
  <c r="AE66" i="4" s="1"/>
  <c r="K49" i="4"/>
  <c r="M49" i="4" s="1"/>
  <c r="AD23" i="4" s="1"/>
  <c r="AD66" i="4" s="1"/>
  <c r="H49" i="4"/>
  <c r="J49" i="4" s="1"/>
  <c r="AC23" i="4" s="1"/>
  <c r="AC66" i="4" s="1"/>
  <c r="P48" i="4"/>
  <c r="AE22" i="4" s="1"/>
  <c r="AE65" i="4" s="1"/>
  <c r="K48" i="4"/>
  <c r="M48" i="4" s="1"/>
  <c r="AD22" i="4" s="1"/>
  <c r="AD65" i="4" s="1"/>
  <c r="H48" i="4"/>
  <c r="J48" i="4" s="1"/>
  <c r="AC22" i="4" s="1"/>
  <c r="AC65" i="4" s="1"/>
  <c r="P47" i="4"/>
  <c r="AE21" i="4" s="1"/>
  <c r="AE64" i="4" s="1"/>
  <c r="K47" i="4"/>
  <c r="M47" i="4" s="1"/>
  <c r="AD21" i="4" s="1"/>
  <c r="AD64" i="4" s="1"/>
  <c r="H47" i="4"/>
  <c r="J47" i="4" s="1"/>
  <c r="AC21" i="4" s="1"/>
  <c r="AC64" i="4" s="1"/>
  <c r="P46" i="4"/>
  <c r="AE20" i="4" s="1"/>
  <c r="AE63" i="4" s="1"/>
  <c r="K46" i="4"/>
  <c r="M46" i="4" s="1"/>
  <c r="AD20" i="4" s="1"/>
  <c r="AD63" i="4" s="1"/>
  <c r="H46" i="4"/>
  <c r="J46" i="4" s="1"/>
  <c r="AC20" i="4" s="1"/>
  <c r="AC63" i="4" s="1"/>
  <c r="P45" i="4"/>
  <c r="AE19" i="4" s="1"/>
  <c r="AE62" i="4" s="1"/>
  <c r="K45" i="4"/>
  <c r="M45" i="4" s="1"/>
  <c r="AD19" i="4" s="1"/>
  <c r="AD62" i="4" s="1"/>
  <c r="H45" i="4"/>
  <c r="J45" i="4" s="1"/>
  <c r="AC19" i="4" s="1"/>
  <c r="AC62" i="4" s="1"/>
  <c r="P44" i="4"/>
  <c r="AE18" i="4" s="1"/>
  <c r="AE61" i="4" s="1"/>
  <c r="K44" i="4"/>
  <c r="M44" i="4" s="1"/>
  <c r="AD18" i="4" s="1"/>
  <c r="AD61" i="4" s="1"/>
  <c r="H44" i="4"/>
  <c r="J44" i="4" s="1"/>
  <c r="AC18" i="4" s="1"/>
  <c r="AC61" i="4" s="1"/>
  <c r="P43" i="4"/>
  <c r="AE17" i="4" s="1"/>
  <c r="AE60" i="4" s="1"/>
  <c r="K43" i="4"/>
  <c r="H43" i="4"/>
  <c r="J43" i="4" s="1"/>
  <c r="AC17" i="4" s="1"/>
  <c r="AC60" i="4" s="1"/>
  <c r="P42" i="4"/>
  <c r="AE16" i="4" s="1"/>
  <c r="AE59" i="4" s="1"/>
  <c r="K42" i="4"/>
  <c r="M42" i="4" s="1"/>
  <c r="AD16" i="4" s="1"/>
  <c r="AD59" i="4" s="1"/>
  <c r="H42" i="4"/>
  <c r="J42" i="4" s="1"/>
  <c r="AC16" i="4" s="1"/>
  <c r="AC59" i="4" s="1"/>
  <c r="P41" i="4"/>
  <c r="AE15" i="4" s="1"/>
  <c r="AE58" i="4" s="1"/>
  <c r="K41" i="4"/>
  <c r="M41" i="4" s="1"/>
  <c r="AD15" i="4" s="1"/>
  <c r="AD58" i="4" s="1"/>
  <c r="H41" i="4"/>
  <c r="J41" i="4" s="1"/>
  <c r="AC15" i="4" s="1"/>
  <c r="AC58" i="4" s="1"/>
  <c r="AE14" i="4"/>
  <c r="AE57" i="4" s="1"/>
  <c r="AD14" i="4"/>
  <c r="AD57" i="4" s="1"/>
  <c r="H40" i="4"/>
  <c r="P39" i="4"/>
  <c r="AE13" i="4" s="1"/>
  <c r="AE56" i="4" s="1"/>
  <c r="K39" i="4"/>
  <c r="M39" i="4" s="1"/>
  <c r="AD13" i="4" s="1"/>
  <c r="AD56" i="4" s="1"/>
  <c r="H39" i="4"/>
  <c r="J39" i="4" s="1"/>
  <c r="AC13" i="4" s="1"/>
  <c r="AC56" i="4" s="1"/>
  <c r="P10" i="4"/>
  <c r="AB13" i="4" s="1"/>
  <c r="AB56" i="4" s="1"/>
  <c r="K25" i="4"/>
  <c r="M25" i="4" s="1"/>
  <c r="AA28" i="4" s="1"/>
  <c r="AA71" i="4" s="1"/>
  <c r="H25" i="4"/>
  <c r="J25" i="4" s="1"/>
  <c r="Z28" i="4" s="1"/>
  <c r="Z71" i="4" s="1"/>
  <c r="K24" i="4"/>
  <c r="M24" i="4" s="1"/>
  <c r="AA27" i="4" s="1"/>
  <c r="AA70" i="4" s="1"/>
  <c r="H24" i="4"/>
  <c r="J24" i="4" s="1"/>
  <c r="Z27" i="4" s="1"/>
  <c r="Z70" i="4" s="1"/>
  <c r="K23" i="4"/>
  <c r="M23" i="4" s="1"/>
  <c r="AA26" i="4" s="1"/>
  <c r="AA69" i="4" s="1"/>
  <c r="H23" i="4"/>
  <c r="J23" i="4" s="1"/>
  <c r="Z26" i="4" s="1"/>
  <c r="Z69" i="4" s="1"/>
  <c r="K22" i="4"/>
  <c r="M22" i="4" s="1"/>
  <c r="AA25" i="4" s="1"/>
  <c r="AA68" i="4" s="1"/>
  <c r="H22" i="4"/>
  <c r="J22" i="4" s="1"/>
  <c r="Z25" i="4" s="1"/>
  <c r="Z68" i="4" s="1"/>
  <c r="K21" i="4"/>
  <c r="M21" i="4" s="1"/>
  <c r="H21" i="4"/>
  <c r="J21" i="4" s="1"/>
  <c r="Z24" i="4" s="1"/>
  <c r="Z67" i="4" s="1"/>
  <c r="K20" i="4"/>
  <c r="M20" i="4" s="1"/>
  <c r="AA23" i="4" s="1"/>
  <c r="AA66" i="4" s="1"/>
  <c r="H20" i="4"/>
  <c r="J20" i="4" s="1"/>
  <c r="Z23" i="4" s="1"/>
  <c r="Z66" i="4" s="1"/>
  <c r="K19" i="4"/>
  <c r="M19" i="4" s="1"/>
  <c r="AA22" i="4" s="1"/>
  <c r="AA65" i="4" s="1"/>
  <c r="H19" i="4"/>
  <c r="J19" i="4" s="1"/>
  <c r="Z22" i="4" s="1"/>
  <c r="Z65" i="4" s="1"/>
  <c r="K18" i="4"/>
  <c r="M18" i="4" s="1"/>
  <c r="H18" i="4"/>
  <c r="J18" i="4" s="1"/>
  <c r="Z21" i="4" s="1"/>
  <c r="Z64" i="4" s="1"/>
  <c r="K17" i="4"/>
  <c r="M17" i="4" s="1"/>
  <c r="AA20" i="4" s="1"/>
  <c r="AA63" i="4" s="1"/>
  <c r="H17" i="4"/>
  <c r="J17" i="4" s="1"/>
  <c r="Z20" i="4" s="1"/>
  <c r="Z63" i="4" s="1"/>
  <c r="K16" i="4"/>
  <c r="M16" i="4" s="1"/>
  <c r="AA19" i="4" s="1"/>
  <c r="AA62" i="4" s="1"/>
  <c r="H16" i="4"/>
  <c r="J16" i="4" s="1"/>
  <c r="Z19" i="4" s="1"/>
  <c r="Z62" i="4" s="1"/>
  <c r="K15" i="4"/>
  <c r="M15" i="4" s="1"/>
  <c r="AA18" i="4" s="1"/>
  <c r="AA61" i="4" s="1"/>
  <c r="H15" i="4"/>
  <c r="J15" i="4" s="1"/>
  <c r="Z18" i="4" s="1"/>
  <c r="Z61" i="4" s="1"/>
  <c r="K14" i="4"/>
  <c r="M14" i="4" s="1"/>
  <c r="H14" i="4"/>
  <c r="J14" i="4" s="1"/>
  <c r="Z17" i="4" s="1"/>
  <c r="Z60" i="4" s="1"/>
  <c r="AA16" i="4"/>
  <c r="AA59" i="4" s="1"/>
  <c r="H13" i="4"/>
  <c r="AA15" i="4"/>
  <c r="AA58" i="4" s="1"/>
  <c r="H12" i="4"/>
  <c r="K11" i="4"/>
  <c r="M11" i="4" s="1"/>
  <c r="AA14" i="4" s="1"/>
  <c r="AA57" i="4" s="1"/>
  <c r="H11" i="4"/>
  <c r="J11" i="4" s="1"/>
  <c r="Z14" i="4" s="1"/>
  <c r="Z57" i="4" s="1"/>
  <c r="K10" i="4"/>
  <c r="M10" i="4" s="1"/>
  <c r="AA13" i="4" s="1"/>
  <c r="AA56" i="4" s="1"/>
  <c r="H10" i="4"/>
  <c r="J10" i="4" s="1"/>
  <c r="Z13" i="4" s="1"/>
  <c r="Z56" i="4" s="1"/>
  <c r="J12" i="4" l="1"/>
  <c r="Z15" i="4" s="1"/>
  <c r="Z58" i="4" s="1"/>
  <c r="AA21" i="4"/>
  <c r="AA64" i="4" s="1"/>
  <c r="J13" i="4"/>
  <c r="Z16" i="4" s="1"/>
  <c r="Z59" i="4" s="1"/>
  <c r="J40" i="4"/>
  <c r="AC14" i="4" s="1"/>
  <c r="AC57" i="4" s="1"/>
  <c r="AF26" i="17"/>
  <c r="AF63" i="17" s="1"/>
  <c r="AF28" i="17"/>
  <c r="AF65" i="17" s="1"/>
  <c r="AE13" i="17"/>
  <c r="AE50" i="17" s="1"/>
  <c r="M49" i="17"/>
  <c r="AD23" i="17" s="1"/>
  <c r="AD60" i="17" s="1"/>
  <c r="Z23" i="17"/>
  <c r="Z60" i="17" s="1"/>
  <c r="M46" i="17"/>
  <c r="AD20" i="17" s="1"/>
  <c r="AD57" i="17" s="1"/>
  <c r="AF27" i="17"/>
  <c r="AF64" i="17" s="1"/>
  <c r="AA17" i="4"/>
  <c r="AA60" i="4" s="1"/>
  <c r="AA23" i="17"/>
  <c r="AA60" i="17" s="1"/>
  <c r="AF24" i="17"/>
  <c r="AF61" i="17" s="1"/>
  <c r="AA24" i="4"/>
  <c r="AA67" i="4" s="1"/>
  <c r="AF25" i="17"/>
  <c r="AF62" i="17" s="1"/>
  <c r="AF14" i="4"/>
  <c r="AF57" i="4" s="1"/>
  <c r="M43" i="4"/>
  <c r="AD17" i="4" s="1"/>
  <c r="AD60" i="4" s="1"/>
  <c r="J79" i="16"/>
  <c r="AF22" i="16" s="1"/>
  <c r="AF61" i="16" s="1"/>
  <c r="AF94" i="16" s="1"/>
  <c r="Z21" i="17"/>
  <c r="Z58" i="17" s="1"/>
  <c r="P14" i="4" l="1"/>
  <c r="AB17" i="4" s="1"/>
  <c r="AB60" i="4" s="1"/>
  <c r="P15" i="4"/>
  <c r="AB18" i="4" s="1"/>
  <c r="AB61" i="4" s="1"/>
  <c r="P16" i="4"/>
  <c r="AB19" i="4" s="1"/>
  <c r="AB62" i="4" s="1"/>
  <c r="P17" i="4"/>
  <c r="AB20" i="4" s="1"/>
  <c r="AB63" i="4" s="1"/>
  <c r="P18" i="4"/>
  <c r="AB21" i="4" s="1"/>
  <c r="AB64" i="4" s="1"/>
  <c r="P19" i="4"/>
  <c r="AB22" i="4" s="1"/>
  <c r="AB65" i="4" s="1"/>
  <c r="P20" i="4"/>
  <c r="AB23" i="4" s="1"/>
  <c r="AB66" i="4" s="1"/>
  <c r="P21" i="4"/>
  <c r="AB24" i="4" s="1"/>
  <c r="AB67" i="4" s="1"/>
  <c r="P22" i="4"/>
  <c r="AB25" i="4" s="1"/>
  <c r="AB68" i="4" s="1"/>
  <c r="P23" i="4"/>
  <c r="AB26" i="4" s="1"/>
  <c r="AB69" i="4" s="1"/>
  <c r="P24" i="4"/>
  <c r="AB27" i="4" s="1"/>
  <c r="AB70" i="4" s="1"/>
  <c r="P25" i="4"/>
  <c r="AB28" i="4" s="1"/>
  <c r="AB71" i="4" s="1"/>
  <c r="P13" i="4"/>
  <c r="AB16" i="4" s="1"/>
  <c r="AB59" i="4" s="1"/>
  <c r="AB15" i="4"/>
  <c r="AB58" i="4" s="1"/>
  <c r="P11" i="4"/>
  <c r="AB14" i="4" s="1"/>
  <c r="AB57" i="4" s="1"/>
</calcChain>
</file>

<file path=xl/sharedStrings.xml><?xml version="1.0" encoding="utf-8"?>
<sst xmlns="http://schemas.openxmlformats.org/spreadsheetml/2006/main" count="1482" uniqueCount="54">
  <si>
    <t>Value</t>
  </si>
  <si>
    <t>Scenarios</t>
  </si>
  <si>
    <t>Parameter</t>
  </si>
  <si>
    <t xml:space="preserve">Parameter </t>
  </si>
  <si>
    <t>Case 1: Conventional Growth Rate</t>
  </si>
  <si>
    <t>Case 2: Unconventional Growth Rate</t>
  </si>
  <si>
    <t>Case 3: Conservative Growth Rate</t>
  </si>
  <si>
    <t>Europe</t>
  </si>
  <si>
    <t>North America</t>
  </si>
  <si>
    <t xml:space="preserve">Global </t>
  </si>
  <si>
    <t>Anticipation</t>
  </si>
  <si>
    <t>Anticipation [years]</t>
  </si>
  <si>
    <t>Socio-Political Push Back [years]</t>
  </si>
  <si>
    <t>Socio-Political Push Back [Capacity in %]</t>
  </si>
  <si>
    <t>Socio-Political Pull [years]</t>
  </si>
  <si>
    <t>Socio-Political Pull [Capacity in %]</t>
  </si>
  <si>
    <t>w/o Social-Political Parameter</t>
  </si>
  <si>
    <t>-</t>
  </si>
  <si>
    <t xml:space="preserve">Growth Rates </t>
  </si>
  <si>
    <t>Year</t>
  </si>
  <si>
    <t>Forcast</t>
  </si>
  <si>
    <t xml:space="preserve">Case 1: Conventional </t>
  </si>
  <si>
    <t xml:space="preserve">Forcast </t>
  </si>
  <si>
    <t>Global</t>
  </si>
  <si>
    <t>%-Difference</t>
  </si>
  <si>
    <t xml:space="preserve">Case 2: Unconventional </t>
  </si>
  <si>
    <t xml:space="preserve">Simulation Assumptions:  </t>
  </si>
  <si>
    <t>n = 1000</t>
  </si>
  <si>
    <t>Target</t>
  </si>
  <si>
    <t>Took Median (q= 0.5)</t>
  </si>
  <si>
    <t>Net Zero Scenario 2050</t>
  </si>
  <si>
    <t>Net Zero Scenario 2030</t>
  </si>
  <si>
    <t>Net Zero Scenario 2025</t>
  </si>
  <si>
    <t>Case 3: Conservative</t>
  </si>
  <si>
    <t>Deviation from Target [-]</t>
  </si>
  <si>
    <t>Case 1: Conventional     Growth Rate</t>
  </si>
  <si>
    <t>Derivation from Target [-]</t>
  </si>
  <si>
    <t>Push Back [years]</t>
  </si>
  <si>
    <t>Push Back [%]</t>
  </si>
  <si>
    <t>Pull [years]</t>
  </si>
  <si>
    <t xml:space="preserve"> Pull [%]</t>
  </si>
  <si>
    <t>Derivation from Anticipation of 5 years [%]</t>
  </si>
  <si>
    <t>Anticipation of 5 Years</t>
  </si>
  <si>
    <t>Anticipation of 10 Years</t>
  </si>
  <si>
    <t>Anticipation of 100 Years</t>
  </si>
  <si>
    <t>Values</t>
  </si>
  <si>
    <t>Derivation from Target [%]</t>
  </si>
  <si>
    <t>Social Push Back [years]</t>
  </si>
  <si>
    <t>Social Push Back [%]</t>
  </si>
  <si>
    <t>Social Pull [years]</t>
  </si>
  <si>
    <t xml:space="preserve"> Social Pull [%]</t>
  </si>
  <si>
    <t>Case 1</t>
  </si>
  <si>
    <t>Case 2</t>
  </si>
  <si>
    <t>Case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</si>
</sst>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4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FFFFFF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006100"/>
      <name val="Arial"/>
      <family val="2"/>
    </font>
    <font>
      <sz val="11"/>
      <color rgb="FFFDFFFD"/>
      <name val="Arial"/>
      <family val="2"/>
    </font>
    <font>
      <sz val="11"/>
      <color rgb="FFFAFDFB"/>
      <name val="Arial"/>
      <family val="2"/>
    </font>
    <font>
      <sz val="11"/>
      <color rgb="FFF8FBF9"/>
      <name val="Arial"/>
      <family val="2"/>
    </font>
    <font>
      <sz val="11"/>
      <color rgb="FFF3F8F5"/>
      <name val="Arial"/>
      <family val="2"/>
    </font>
    <font>
      <sz val="11"/>
      <color rgb="FFF1F6F3"/>
      <name val="Arial"/>
      <family val="2"/>
    </font>
    <font>
      <sz val="11"/>
      <color rgb="FFEDF4F1"/>
      <name val="Arial"/>
      <family val="2"/>
    </font>
    <font>
      <sz val="11"/>
      <color rgb="FFE8F1EC"/>
      <name val="Arial"/>
      <family val="2"/>
    </font>
    <font>
      <sz val="11"/>
      <color rgb="FFEAF3EE"/>
      <name val="Arial"/>
      <family val="2"/>
    </font>
    <font>
      <sz val="11"/>
      <color rgb="FFE6EFEA"/>
      <name val="Arial"/>
      <family val="2"/>
    </font>
    <font>
      <sz val="11"/>
      <color rgb="FFE3EDE8"/>
      <name val="Arial"/>
      <family val="2"/>
    </font>
    <font>
      <sz val="11"/>
      <color rgb="FFE1EBE6"/>
      <name val="Arial"/>
      <family val="2"/>
    </font>
    <font>
      <sz val="11"/>
      <color rgb="FFDFE6DC"/>
      <name val="Arial"/>
      <family val="2"/>
    </font>
    <font>
      <sz val="11"/>
      <color rgb="FFDAE7E2"/>
      <name val="Arial"/>
      <family val="2"/>
    </font>
    <font>
      <sz val="11"/>
      <color rgb="FFD9E6E0"/>
      <name val="Arial"/>
      <family val="2"/>
    </font>
    <font>
      <sz val="11"/>
      <color rgb="FFD6E4DD"/>
      <name val="Arial"/>
      <family val="2"/>
    </font>
    <font>
      <sz val="11"/>
      <color rgb="FFD3E2DB"/>
      <name val="Arial"/>
      <family val="2"/>
    </font>
    <font>
      <sz val="11"/>
      <color rgb="FFD1E0D9"/>
      <name val="Arial"/>
      <family val="2"/>
    </font>
    <font>
      <sz val="11"/>
      <color rgb="FFCADDD5"/>
      <name val="Arial"/>
      <family val="2"/>
    </font>
    <font>
      <sz val="11"/>
      <color rgb="FFC8DBD3"/>
      <name val="Arial"/>
      <family val="2"/>
    </font>
    <font>
      <sz val="11"/>
      <color rgb="FFC5DAD1"/>
      <name val="Arial"/>
      <family val="2"/>
    </font>
    <font>
      <sz val="11"/>
      <color rgb="FFC3D8CF"/>
      <name val="Arial"/>
      <family val="2"/>
    </font>
    <font>
      <sz val="11"/>
      <color rgb="FFC0D6CC"/>
      <name val="Arial"/>
      <family val="2"/>
    </font>
    <font>
      <sz val="11"/>
      <color rgb="FFBDD4CA"/>
      <name val="Arial"/>
      <family val="2"/>
    </font>
    <font>
      <sz val="11"/>
      <color rgb="FFBBD3C9"/>
      <name val="Arial"/>
      <family val="2"/>
    </font>
    <font>
      <sz val="11"/>
      <color rgb="FFB9D1C7"/>
      <name val="Arial"/>
      <family val="2"/>
    </font>
    <font>
      <sz val="11"/>
      <color rgb="FFB5CFC4"/>
      <name val="Arial"/>
      <family val="2"/>
    </font>
    <font>
      <sz val="11"/>
      <color rgb="FFB3CDC2"/>
      <name val="Arial"/>
      <family val="2"/>
    </font>
    <font>
      <sz val="11"/>
      <color rgb="FFADCABF"/>
      <name val="Arial"/>
      <family val="2"/>
    </font>
    <font>
      <sz val="11"/>
      <color rgb="FFAAC8BC"/>
      <name val="Arial"/>
      <family val="2"/>
    </font>
    <font>
      <sz val="11"/>
      <color rgb="FFA8C7B9"/>
      <name val="Arial"/>
      <family val="2"/>
    </font>
    <font>
      <sz val="11"/>
      <color rgb="FFA5C5B7"/>
      <name val="Arial"/>
      <family val="2"/>
    </font>
    <font>
      <sz val="11"/>
      <color rgb="FFA3C3B5"/>
      <name val="Arial"/>
      <family val="2"/>
    </font>
    <font>
      <sz val="11"/>
      <color rgb="FFA0C1B3"/>
      <name val="Arial"/>
      <family val="2"/>
    </font>
    <font>
      <sz val="11"/>
      <color rgb="FF9BBFAF"/>
      <name val="Arial"/>
      <family val="2"/>
    </font>
    <font>
      <sz val="11"/>
      <color rgb="FF95BBAA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5DA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696A"/>
        <bgColor indexed="64"/>
      </patternFill>
    </fill>
    <fill>
      <patternFill patternType="solid">
        <fgColor rgb="FFF96F6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AFDFB"/>
        <bgColor indexed="64"/>
      </patternFill>
    </fill>
    <fill>
      <patternFill patternType="solid">
        <fgColor rgb="FFE8F1EC"/>
        <bgColor indexed="64"/>
      </patternFill>
    </fill>
    <fill>
      <patternFill patternType="solid">
        <fgColor rgb="FFDAE7E2"/>
        <bgColor indexed="64"/>
      </patternFill>
    </fill>
    <fill>
      <patternFill patternType="solid">
        <fgColor rgb="FFB0CCC1"/>
        <bgColor indexed="64"/>
      </patternFill>
    </fill>
    <fill>
      <patternFill patternType="solid">
        <fgColor rgb="FF9DC1B1"/>
        <bgColor indexed="64"/>
      </patternFill>
    </fill>
    <fill>
      <patternFill patternType="solid">
        <fgColor rgb="FF98BDAD"/>
        <bgColor indexed="64"/>
      </patternFill>
    </fill>
    <fill>
      <patternFill patternType="solid">
        <fgColor rgb="FFEBF1DF"/>
        <bgColor indexed="64"/>
      </patternFill>
    </fill>
    <fill>
      <patternFill patternType="solid">
        <fgColor rgb="FFDDE7F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8" xfId="0" applyFont="1" applyBorder="1"/>
    <xf numFmtId="0" fontId="2" fillId="0" borderId="8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0" xfId="0" applyFont="1"/>
    <xf numFmtId="164" fontId="2" fillId="0" borderId="0" xfId="0" applyNumberFormat="1" applyFont="1" applyAlignment="1">
      <alignment horizontal="center" vertical="top"/>
    </xf>
    <xf numFmtId="0" fontId="2" fillId="0" borderId="9" xfId="0" applyFont="1" applyBorder="1"/>
    <xf numFmtId="0" fontId="2" fillId="0" borderId="9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0" xfId="0" applyFont="1" applyBorder="1"/>
    <xf numFmtId="0" fontId="2" fillId="0" borderId="10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vertical="center" textRotation="90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1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164" fontId="2" fillId="0" borderId="18" xfId="0" applyNumberFormat="1" applyFont="1" applyBorder="1"/>
    <xf numFmtId="164" fontId="2" fillId="0" borderId="17" xfId="0" applyNumberFormat="1" applyFont="1" applyBorder="1"/>
    <xf numFmtId="164" fontId="2" fillId="0" borderId="19" xfId="0" applyNumberFormat="1" applyFont="1" applyBorder="1"/>
    <xf numFmtId="164" fontId="2" fillId="0" borderId="0" xfId="0" applyNumberFormat="1" applyFont="1"/>
    <xf numFmtId="164" fontId="2" fillId="0" borderId="20" xfId="0" applyNumberFormat="1" applyFont="1" applyBorder="1"/>
    <xf numFmtId="164" fontId="2" fillId="0" borderId="16" xfId="0" applyNumberFormat="1" applyFont="1" applyBorder="1"/>
    <xf numFmtId="0" fontId="2" fillId="0" borderId="0" xfId="0" applyFont="1" applyAlignment="1">
      <alignment horizontal="center"/>
    </xf>
    <xf numFmtId="0" fontId="4" fillId="0" borderId="0" xfId="0" applyFont="1"/>
    <xf numFmtId="164" fontId="2" fillId="0" borderId="13" xfId="0" applyNumberFormat="1" applyFont="1" applyBorder="1" applyAlignment="1">
      <alignment horizontal="center" vertical="top"/>
    </xf>
    <xf numFmtId="164" fontId="2" fillId="0" borderId="0" xfId="0" applyNumberFormat="1" applyFont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2" fillId="0" borderId="24" xfId="0" applyNumberFormat="1" applyFont="1" applyBorder="1" applyAlignment="1">
      <alignment horizontal="center" vertical="top"/>
    </xf>
    <xf numFmtId="164" fontId="2" fillId="0" borderId="17" xfId="0" applyNumberFormat="1" applyFont="1" applyBorder="1" applyAlignment="1">
      <alignment horizontal="center" vertical="top"/>
    </xf>
    <xf numFmtId="164" fontId="2" fillId="0" borderId="18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 vertical="top"/>
    </xf>
    <xf numFmtId="164" fontId="2" fillId="0" borderId="16" xfId="0" applyNumberFormat="1" applyFont="1" applyBorder="1" applyAlignment="1">
      <alignment horizontal="center" vertical="top"/>
    </xf>
    <xf numFmtId="164" fontId="2" fillId="0" borderId="20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3" fillId="0" borderId="0" xfId="0" applyNumberFormat="1" applyFont="1"/>
    <xf numFmtId="165" fontId="2" fillId="0" borderId="21" xfId="0" applyNumberFormat="1" applyFont="1" applyBorder="1" applyAlignment="1">
      <alignment horizontal="center"/>
    </xf>
    <xf numFmtId="165" fontId="2" fillId="0" borderId="24" xfId="0" applyNumberFormat="1" applyFont="1" applyBorder="1" applyAlignment="1">
      <alignment horizontal="center" vertical="top"/>
    </xf>
    <xf numFmtId="165" fontId="2" fillId="0" borderId="17" xfId="0" applyNumberFormat="1" applyFont="1" applyBorder="1" applyAlignment="1">
      <alignment horizontal="center" vertical="top"/>
    </xf>
    <xf numFmtId="165" fontId="2" fillId="0" borderId="18" xfId="0" applyNumberFormat="1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top"/>
    </xf>
    <xf numFmtId="165" fontId="2" fillId="0" borderId="19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 vertical="top"/>
    </xf>
    <xf numFmtId="165" fontId="2" fillId="0" borderId="16" xfId="0" applyNumberFormat="1" applyFont="1" applyBorder="1" applyAlignment="1">
      <alignment horizontal="center" vertical="top"/>
    </xf>
    <xf numFmtId="165" fontId="2" fillId="0" borderId="20" xfId="0" applyNumberFormat="1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top"/>
    </xf>
    <xf numFmtId="0" fontId="2" fillId="0" borderId="13" xfId="0" applyFont="1" applyBorder="1"/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9" borderId="1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 textRotation="90"/>
    </xf>
    <xf numFmtId="0" fontId="1" fillId="0" borderId="1" xfId="0" applyFont="1" applyBorder="1"/>
    <xf numFmtId="2" fontId="2" fillId="0" borderId="28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2" fontId="2" fillId="0" borderId="30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/>
    <xf numFmtId="2" fontId="2" fillId="0" borderId="0" xfId="1" applyNumberFormat="1" applyFont="1" applyBorder="1" applyAlignment="1">
      <alignment horizontal="center" vertical="center"/>
    </xf>
    <xf numFmtId="2" fontId="2" fillId="0" borderId="28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2" fontId="2" fillId="0" borderId="7" xfId="1" applyNumberFormat="1" applyFont="1" applyBorder="1" applyAlignment="1">
      <alignment horizontal="center" vertical="center"/>
    </xf>
    <xf numFmtId="2" fontId="2" fillId="0" borderId="29" xfId="1" applyNumberFormat="1" applyFont="1" applyBorder="1" applyAlignment="1">
      <alignment horizontal="center" vertical="center"/>
    </xf>
    <xf numFmtId="2" fontId="2" fillId="0" borderId="13" xfId="1" applyNumberFormat="1" applyFont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/>
    </xf>
    <xf numFmtId="2" fontId="2" fillId="2" borderId="13" xfId="1" applyNumberFormat="1" applyFont="1" applyFill="1" applyBorder="1" applyAlignment="1">
      <alignment horizontal="center" vertical="center"/>
    </xf>
    <xf numFmtId="2" fontId="2" fillId="2" borderId="29" xfId="1" applyNumberFormat="1" applyFont="1" applyFill="1" applyBorder="1" applyAlignment="1">
      <alignment horizontal="center" vertical="center"/>
    </xf>
    <xf numFmtId="2" fontId="2" fillId="0" borderId="30" xfId="1" applyNumberFormat="1" applyFont="1" applyBorder="1" applyAlignment="1">
      <alignment horizontal="center" vertical="center"/>
    </xf>
    <xf numFmtId="2" fontId="2" fillId="0" borderId="15" xfId="1" applyNumberFormat="1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8" xfId="0" applyFont="1" applyBorder="1"/>
    <xf numFmtId="0" fontId="1" fillId="0" borderId="8" xfId="0" applyFont="1" applyBorder="1" applyAlignment="1">
      <alignment horizontal="center" vertical="center"/>
    </xf>
    <xf numFmtId="1" fontId="2" fillId="0" borderId="0" xfId="1" applyNumberFormat="1" applyFont="1" applyBorder="1" applyAlignment="1">
      <alignment horizontal="center" vertical="center"/>
    </xf>
    <xf numFmtId="1" fontId="2" fillId="0" borderId="7" xfId="1" applyNumberFormat="1" applyFont="1" applyBorder="1" applyAlignment="1">
      <alignment horizontal="center" vertical="center"/>
    </xf>
    <xf numFmtId="1" fontId="2" fillId="0" borderId="6" xfId="1" applyNumberFormat="1" applyFont="1" applyBorder="1" applyAlignment="1">
      <alignment horizontal="center" vertical="center"/>
    </xf>
    <xf numFmtId="1" fontId="2" fillId="0" borderId="28" xfId="1" applyNumberFormat="1" applyFont="1" applyBorder="1" applyAlignment="1">
      <alignment horizontal="center" vertical="center"/>
    </xf>
    <xf numFmtId="1" fontId="2" fillId="0" borderId="13" xfId="1" applyNumberFormat="1" applyFont="1" applyBorder="1" applyAlignment="1">
      <alignment horizontal="center" vertical="center"/>
    </xf>
    <xf numFmtId="1" fontId="2" fillId="0" borderId="29" xfId="1" applyNumberFormat="1" applyFont="1" applyBorder="1" applyAlignment="1">
      <alignment horizontal="center" vertical="center"/>
    </xf>
    <xf numFmtId="1" fontId="2" fillId="0" borderId="11" xfId="1" applyNumberFormat="1" applyFont="1" applyBorder="1" applyAlignment="1">
      <alignment horizontal="center" vertical="center"/>
    </xf>
    <xf numFmtId="1" fontId="2" fillId="0" borderId="14" xfId="1" applyNumberFormat="1" applyFont="1" applyBorder="1" applyAlignment="1">
      <alignment horizontal="center" vertical="center"/>
    </xf>
    <xf numFmtId="1" fontId="2" fillId="0" borderId="15" xfId="1" applyNumberFormat="1" applyFont="1" applyBorder="1" applyAlignment="1">
      <alignment horizontal="center" vertical="center"/>
    </xf>
    <xf numFmtId="1" fontId="2" fillId="0" borderId="30" xfId="1" applyNumberFormat="1" applyFont="1" applyBorder="1" applyAlignment="1">
      <alignment horizontal="center" vertical="center"/>
    </xf>
    <xf numFmtId="1" fontId="2" fillId="0" borderId="15" xfId="1" applyNumberFormat="1" applyFont="1" applyFill="1" applyBorder="1" applyAlignment="1">
      <alignment horizontal="center" vertical="center"/>
    </xf>
    <xf numFmtId="166" fontId="2" fillId="0" borderId="0" xfId="1" applyNumberFormat="1" applyFont="1" applyBorder="1" applyAlignment="1">
      <alignment horizontal="center" vertical="center"/>
    </xf>
    <xf numFmtId="166" fontId="2" fillId="0" borderId="13" xfId="1" applyNumberFormat="1" applyFont="1" applyBorder="1" applyAlignment="1">
      <alignment horizontal="center" vertical="center"/>
    </xf>
    <xf numFmtId="166" fontId="2" fillId="0" borderId="14" xfId="1" applyNumberFormat="1" applyFont="1" applyBorder="1" applyAlignment="1">
      <alignment horizontal="center" vertical="center"/>
    </xf>
    <xf numFmtId="166" fontId="2" fillId="0" borderId="15" xfId="1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9" fontId="2" fillId="0" borderId="0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wrapTex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1" fontId="6" fillId="0" borderId="14" xfId="0" applyNumberFormat="1" applyFont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0" fontId="5" fillId="0" borderId="8" xfId="0" applyFont="1" applyBorder="1"/>
    <xf numFmtId="1" fontId="6" fillId="0" borderId="0" xfId="1" applyNumberFormat="1" applyFont="1" applyBorder="1" applyAlignment="1">
      <alignment horizontal="center" vertical="center"/>
    </xf>
    <xf numFmtId="1" fontId="6" fillId="0" borderId="5" xfId="1" applyNumberFormat="1" applyFont="1" applyBorder="1" applyAlignment="1">
      <alignment horizontal="center" vertical="center"/>
    </xf>
    <xf numFmtId="1" fontId="6" fillId="0" borderId="7" xfId="1" applyNumberFormat="1" applyFont="1" applyBorder="1" applyAlignment="1">
      <alignment horizontal="center" vertical="center"/>
    </xf>
    <xf numFmtId="1" fontId="6" fillId="0" borderId="6" xfId="1" applyNumberFormat="1" applyFont="1" applyBorder="1" applyAlignment="1">
      <alignment horizontal="center" vertical="center"/>
    </xf>
    <xf numFmtId="1" fontId="6" fillId="0" borderId="12" xfId="1" applyNumberFormat="1" applyFont="1" applyBorder="1" applyAlignment="1">
      <alignment horizontal="center" vertical="center"/>
    </xf>
    <xf numFmtId="1" fontId="6" fillId="0" borderId="13" xfId="1" applyNumberFormat="1" applyFont="1" applyBorder="1" applyAlignment="1">
      <alignment horizontal="center" vertical="center"/>
    </xf>
    <xf numFmtId="1" fontId="6" fillId="0" borderId="11" xfId="1" applyNumberFormat="1" applyFont="1" applyBorder="1" applyAlignment="1">
      <alignment horizontal="center" vertical="center"/>
    </xf>
    <xf numFmtId="1" fontId="6" fillId="0" borderId="14" xfId="1" applyNumberFormat="1" applyFont="1" applyBorder="1" applyAlignment="1">
      <alignment horizontal="center" vertical="center"/>
    </xf>
    <xf numFmtId="1" fontId="6" fillId="0" borderId="15" xfId="1" applyNumberFormat="1" applyFont="1" applyBorder="1" applyAlignment="1">
      <alignment horizontal="center" vertical="center"/>
    </xf>
    <xf numFmtId="1" fontId="6" fillId="0" borderId="11" xfId="1" applyNumberFormat="1" applyFont="1" applyFill="1" applyBorder="1" applyAlignment="1">
      <alignment horizontal="center" vertical="center"/>
    </xf>
    <xf numFmtId="0" fontId="6" fillId="0" borderId="13" xfId="0" applyFont="1" applyBorder="1"/>
    <xf numFmtId="166" fontId="2" fillId="0" borderId="0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3" xfId="1" applyNumberFormat="1" applyFont="1" applyFill="1" applyBorder="1" applyAlignment="1">
      <alignment horizontal="center" vertical="center"/>
    </xf>
    <xf numFmtId="166" fontId="2" fillId="0" borderId="14" xfId="1" applyNumberFormat="1" applyFont="1" applyFill="1" applyBorder="1" applyAlignment="1">
      <alignment horizontal="center" vertical="center"/>
    </xf>
    <xf numFmtId="166" fontId="2" fillId="0" borderId="15" xfId="1" applyNumberFormat="1" applyFont="1" applyFill="1" applyBorder="1" applyAlignment="1">
      <alignment horizontal="center" vertical="center"/>
    </xf>
    <xf numFmtId="0" fontId="7" fillId="7" borderId="2" xfId="0" applyFont="1" applyFill="1" applyBorder="1"/>
    <xf numFmtId="0" fontId="11" fillId="8" borderId="3" xfId="0" applyFont="1" applyFill="1" applyBorder="1"/>
    <xf numFmtId="0" fontId="12" fillId="11" borderId="3" xfId="0" applyFont="1" applyFill="1" applyBorder="1"/>
    <xf numFmtId="0" fontId="13" fillId="0" borderId="3" xfId="0" applyFont="1" applyBorder="1"/>
    <xf numFmtId="0" fontId="14" fillId="0" borderId="3" xfId="0" applyFont="1" applyBorder="1"/>
    <xf numFmtId="0" fontId="15" fillId="0" borderId="3" xfId="0" applyFont="1" applyBorder="1"/>
    <xf numFmtId="0" fontId="16" fillId="0" borderId="3" xfId="0" applyFont="1" applyBorder="1"/>
    <xf numFmtId="0" fontId="18" fillId="0" borderId="3" xfId="0" applyFont="1" applyBorder="1"/>
    <xf numFmtId="0" fontId="17" fillId="12" borderId="3" xfId="0" applyFont="1" applyFill="1" applyBorder="1"/>
    <xf numFmtId="0" fontId="19" fillId="0" borderId="3" xfId="0" applyFont="1" applyBorder="1"/>
    <xf numFmtId="0" fontId="20" fillId="0" borderId="3" xfId="0" applyFont="1" applyBorder="1"/>
    <xf numFmtId="0" fontId="21" fillId="0" borderId="3" xfId="0" applyFont="1" applyBorder="1"/>
    <xf numFmtId="0" fontId="22" fillId="0" borderId="3" xfId="0" applyFont="1" applyBorder="1"/>
    <xf numFmtId="0" fontId="23" fillId="13" borderId="3" xfId="0" applyFont="1" applyFill="1" applyBorder="1"/>
    <xf numFmtId="0" fontId="24" fillId="0" borderId="3" xfId="0" applyFont="1" applyBorder="1"/>
    <xf numFmtId="0" fontId="25" fillId="0" borderId="3" xfId="0" applyFont="1" applyBorder="1"/>
    <xf numFmtId="0" fontId="26" fillId="0" borderId="3" xfId="0" applyFont="1" applyBorder="1"/>
    <xf numFmtId="0" fontId="27" fillId="0" borderId="3" xfId="0" applyFont="1" applyBorder="1"/>
    <xf numFmtId="0" fontId="28" fillId="0" borderId="3" xfId="0" applyFont="1" applyBorder="1"/>
    <xf numFmtId="0" fontId="29" fillId="0" borderId="3" xfId="0" applyFont="1" applyBorder="1"/>
    <xf numFmtId="0" fontId="30" fillId="0" borderId="3" xfId="0" applyFont="1" applyBorder="1"/>
    <xf numFmtId="0" fontId="31" fillId="0" borderId="3" xfId="0" applyFont="1" applyBorder="1"/>
    <xf numFmtId="0" fontId="32" fillId="0" borderId="3" xfId="0" applyFont="1" applyBorder="1"/>
    <xf numFmtId="0" fontId="33" fillId="0" borderId="3" xfId="0" applyFont="1" applyBorder="1"/>
    <xf numFmtId="0" fontId="34" fillId="0" borderId="3" xfId="0" applyFont="1" applyBorder="1"/>
    <xf numFmtId="0" fontId="35" fillId="0" borderId="3" xfId="0" applyFont="1" applyBorder="1"/>
    <xf numFmtId="0" fontId="36" fillId="0" borderId="3" xfId="0" applyFont="1" applyBorder="1"/>
    <xf numFmtId="0" fontId="37" fillId="0" borderId="3" xfId="0" applyFont="1" applyBorder="1"/>
    <xf numFmtId="0" fontId="37" fillId="14" borderId="3" xfId="0" applyFont="1" applyFill="1" applyBorder="1"/>
    <xf numFmtId="0" fontId="38" fillId="0" borderId="3" xfId="0" applyFont="1" applyBorder="1"/>
    <xf numFmtId="0" fontId="39" fillId="0" borderId="3" xfId="0" applyFont="1" applyBorder="1"/>
    <xf numFmtId="0" fontId="40" fillId="0" borderId="3" xfId="0" applyFont="1" applyBorder="1"/>
    <xf numFmtId="0" fontId="41" fillId="0" borderId="3" xfId="0" applyFont="1" applyBorder="1"/>
    <xf numFmtId="0" fontId="42" fillId="0" borderId="3" xfId="0" applyFont="1" applyBorder="1"/>
    <xf numFmtId="0" fontId="43" fillId="0" borderId="3" xfId="0" applyFont="1" applyBorder="1"/>
    <xf numFmtId="0" fontId="43" fillId="15" borderId="3" xfId="0" applyFont="1" applyFill="1" applyBorder="1"/>
    <xf numFmtId="0" fontId="44" fillId="0" borderId="3" xfId="0" applyFont="1" applyBorder="1"/>
    <xf numFmtId="0" fontId="44" fillId="16" borderId="3" xfId="0" applyFont="1" applyFill="1" applyBorder="1"/>
    <xf numFmtId="0" fontId="45" fillId="0" borderId="4" xfId="0" applyFont="1" applyBorder="1"/>
    <xf numFmtId="0" fontId="5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164" fontId="1" fillId="0" borderId="5" xfId="0" applyNumberFormat="1" applyFont="1" applyBorder="1" applyAlignment="1">
      <alignment horizontal="center" vertical="top"/>
    </xf>
    <xf numFmtId="164" fontId="1" fillId="0" borderId="6" xfId="0" applyNumberFormat="1" applyFont="1" applyBorder="1" applyAlignment="1">
      <alignment horizontal="center" vertical="top"/>
    </xf>
    <xf numFmtId="164" fontId="1" fillId="0" borderId="7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3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0" fontId="2" fillId="0" borderId="2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26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31" xfId="0" applyFont="1" applyBorder="1" applyAlignment="1">
      <alignment horizontal="center" vertical="center" wrapText="1"/>
    </xf>
    <xf numFmtId="164" fontId="1" fillId="0" borderId="26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4" fontId="1" fillId="6" borderId="26" xfId="0" applyNumberFormat="1" applyFont="1" applyFill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vertical="center" textRotation="90"/>
    </xf>
    <xf numFmtId="0" fontId="5" fillId="0" borderId="9" xfId="0" applyFont="1" applyBorder="1" applyAlignment="1">
      <alignment horizontal="center" vertical="center" textRotation="90"/>
    </xf>
    <xf numFmtId="0" fontId="5" fillId="0" borderId="13" xfId="0" applyFont="1" applyBorder="1" applyAlignment="1">
      <alignment horizontal="center" vertical="center" textRotation="90"/>
    </xf>
    <xf numFmtId="0" fontId="5" fillId="0" borderId="15" xfId="0" applyFont="1" applyBorder="1" applyAlignment="1">
      <alignment horizontal="center" vertical="center" textRotation="90"/>
    </xf>
    <xf numFmtId="164" fontId="6" fillId="0" borderId="2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64" fontId="6" fillId="0" borderId="28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164" fontId="1" fillId="0" borderId="35" xfId="0" applyNumberFormat="1" applyFont="1" applyBorder="1" applyAlignment="1">
      <alignment horizontal="center" vertical="top"/>
    </xf>
    <xf numFmtId="164" fontId="1" fillId="0" borderId="36" xfId="0" applyNumberFormat="1" applyFont="1" applyBorder="1" applyAlignment="1">
      <alignment horizontal="center" vertical="top"/>
    </xf>
    <xf numFmtId="164" fontId="1" fillId="0" borderId="37" xfId="0" applyNumberFormat="1" applyFont="1" applyBorder="1" applyAlignment="1">
      <alignment horizontal="center" vertical="top"/>
    </xf>
    <xf numFmtId="0" fontId="6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/>
    </xf>
    <xf numFmtId="164" fontId="1" fillId="0" borderId="31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9" borderId="1" xfId="0" applyFont="1" applyFill="1" applyBorder="1"/>
    <xf numFmtId="0" fontId="1" fillId="9" borderId="1" xfId="0" applyFont="1" applyFill="1" applyBorder="1"/>
    <xf numFmtId="0" fontId="1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3" fillId="9" borderId="1" xfId="0" applyFont="1" applyFill="1" applyBorder="1"/>
    <xf numFmtId="164" fontId="3" fillId="9" borderId="1" xfId="0" applyNumberFormat="1" applyFont="1" applyFill="1" applyBorder="1"/>
    <xf numFmtId="1" fontId="2" fillId="9" borderId="1" xfId="0" applyNumberFormat="1" applyFont="1" applyFill="1" applyBorder="1"/>
    <xf numFmtId="164" fontId="2" fillId="9" borderId="1" xfId="0" applyNumberFormat="1" applyFont="1" applyFill="1" applyBorder="1"/>
    <xf numFmtId="0" fontId="2" fillId="10" borderId="1" xfId="0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right"/>
    </xf>
    <xf numFmtId="0" fontId="3" fillId="10" borderId="1" xfId="0" applyFont="1" applyFill="1" applyBorder="1"/>
    <xf numFmtId="164" fontId="3" fillId="10" borderId="1" xfId="0" applyNumberFormat="1" applyFont="1" applyFill="1" applyBorder="1"/>
    <xf numFmtId="1" fontId="2" fillId="10" borderId="1" xfId="0" applyNumberFormat="1" applyFont="1" applyFill="1" applyBorder="1"/>
    <xf numFmtId="164" fontId="2" fillId="10" borderId="1" xfId="0" applyNumberFormat="1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3" fillId="3" borderId="1" xfId="0" applyFont="1" applyFill="1" applyBorder="1"/>
    <xf numFmtId="164" fontId="3" fillId="3" borderId="1" xfId="0" applyNumberFormat="1" applyFont="1" applyFill="1" applyBorder="1"/>
    <xf numFmtId="1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0" borderId="0" xfId="0" applyFon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textRotation="90"/>
    </xf>
    <xf numFmtId="164" fontId="5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top"/>
    </xf>
    <xf numFmtId="0" fontId="2" fillId="17" borderId="1" xfId="0" applyFont="1" applyFill="1" applyBorder="1"/>
    <xf numFmtId="0" fontId="1" fillId="17" borderId="1" xfId="0" applyFont="1" applyFill="1" applyBorder="1"/>
    <xf numFmtId="0" fontId="1" fillId="17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right"/>
    </xf>
    <xf numFmtId="0" fontId="3" fillId="17" borderId="1" xfId="0" applyFont="1" applyFill="1" applyBorder="1"/>
    <xf numFmtId="164" fontId="3" fillId="17" borderId="1" xfId="0" applyNumberFormat="1" applyFont="1" applyFill="1" applyBorder="1"/>
    <xf numFmtId="1" fontId="2" fillId="17" borderId="1" xfId="0" applyNumberFormat="1" applyFont="1" applyFill="1" applyBorder="1"/>
    <xf numFmtId="164" fontId="2" fillId="17" borderId="1" xfId="0" applyNumberFormat="1" applyFont="1" applyFill="1" applyBorder="1"/>
    <xf numFmtId="0" fontId="2" fillId="6" borderId="1" xfId="0" applyFont="1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right"/>
    </xf>
    <xf numFmtId="0" fontId="3" fillId="6" borderId="1" xfId="0" applyFont="1" applyFill="1" applyBorder="1"/>
    <xf numFmtId="164" fontId="3" fillId="6" borderId="1" xfId="0" applyNumberFormat="1" applyFont="1" applyFill="1" applyBorder="1"/>
    <xf numFmtId="1" fontId="2" fillId="6" borderId="1" xfId="0" applyNumberFormat="1" applyFont="1" applyFill="1" applyBorder="1"/>
    <xf numFmtId="164" fontId="2" fillId="6" borderId="1" xfId="0" applyNumberFormat="1" applyFont="1" applyFill="1" applyBorder="1"/>
    <xf numFmtId="0" fontId="2" fillId="18" borderId="1" xfId="0" applyFont="1" applyFill="1" applyBorder="1" applyAlignment="1">
      <alignment horizontal="right"/>
    </xf>
    <xf numFmtId="0" fontId="2" fillId="18" borderId="1" xfId="0" applyFont="1" applyFill="1" applyBorder="1"/>
    <xf numFmtId="0" fontId="1" fillId="18" borderId="1" xfId="0" applyFont="1" applyFill="1" applyBorder="1"/>
    <xf numFmtId="0" fontId="1" fillId="18" borderId="1" xfId="0" applyFont="1" applyFill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textRotation="90"/>
    </xf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1" fontId="2" fillId="0" borderId="0" xfId="1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DDE7F2"/>
      <color rgb="FFEBF1DF"/>
      <color rgb="FFDBEEF3"/>
      <color rgb="FF92B6A7"/>
      <color rgb="FF7292A1"/>
      <color rgb="FF7B98A6"/>
      <color rgb="FF819DAB"/>
      <color rgb="FF88A3B0"/>
      <color rgb="FF90A8B5"/>
      <color rgb="FF96AE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137298</xdr:colOff>
      <xdr:row>75</xdr:row>
      <xdr:rowOff>0</xdr:rowOff>
    </xdr:from>
    <xdr:to>
      <xdr:col>33</xdr:col>
      <xdr:colOff>470294</xdr:colOff>
      <xdr:row>77</xdr:row>
      <xdr:rowOff>5905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76537A5B-1755-5849-ADEC-41A45003F6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5932"/>
        <a:stretch/>
      </xdr:blipFill>
      <xdr:spPr>
        <a:xfrm>
          <a:off x="23855406" y="13935676"/>
          <a:ext cx="5001104" cy="3491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57986</xdr:colOff>
      <xdr:row>147</xdr:row>
      <xdr:rowOff>19285</xdr:rowOff>
    </xdr:from>
    <xdr:to>
      <xdr:col>55</xdr:col>
      <xdr:colOff>287987</xdr:colOff>
      <xdr:row>149</xdr:row>
      <xdr:rowOff>40691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A6EF0373-F4C6-D047-A9AE-73A66329E9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5932"/>
        <a:stretch/>
      </xdr:blipFill>
      <xdr:spPr>
        <a:xfrm>
          <a:off x="63606092" y="32933452"/>
          <a:ext cx="4905910" cy="367769"/>
        </a:xfrm>
        <a:prstGeom prst="rect">
          <a:avLst/>
        </a:prstGeom>
      </xdr:spPr>
    </xdr:pic>
    <xdr:clientData/>
  </xdr:twoCellAnchor>
  <xdr:twoCellAnchor editAs="oneCell">
    <xdr:from>
      <xdr:col>70</xdr:col>
      <xdr:colOff>103828</xdr:colOff>
      <xdr:row>146</xdr:row>
      <xdr:rowOff>80211</xdr:rowOff>
    </xdr:from>
    <xdr:to>
      <xdr:col>79</xdr:col>
      <xdr:colOff>151823</xdr:colOff>
      <xdr:row>149</xdr:row>
      <xdr:rowOff>13683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06D71CBF-4EA3-FA48-98A2-E4F75A063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083653" y="33590386"/>
          <a:ext cx="4359312" cy="468209"/>
        </a:xfrm>
        <a:prstGeom prst="rect">
          <a:avLst/>
        </a:prstGeom>
      </xdr:spPr>
    </xdr:pic>
    <xdr:clientData/>
  </xdr:twoCellAnchor>
  <xdr:twoCellAnchor editAs="oneCell">
    <xdr:from>
      <xdr:col>65</xdr:col>
      <xdr:colOff>135467</xdr:colOff>
      <xdr:row>175</xdr:row>
      <xdr:rowOff>67733</xdr:rowOff>
    </xdr:from>
    <xdr:to>
      <xdr:col>74</xdr:col>
      <xdr:colOff>437464</xdr:colOff>
      <xdr:row>178</xdr:row>
      <xdr:rowOff>1205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70995CF1-863A-CF4D-8D45-91BC8C698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85600" y="40572266"/>
          <a:ext cx="4467596" cy="492272"/>
        </a:xfrm>
        <a:prstGeom prst="rect">
          <a:avLst/>
        </a:prstGeom>
        <a:solidFill>
          <a:schemeClr val="accent1"/>
        </a:solidFill>
      </xdr:spPr>
    </xdr:pic>
    <xdr:clientData/>
  </xdr:twoCellAnchor>
  <xdr:twoCellAnchor editAs="oneCell">
    <xdr:from>
      <xdr:col>75</xdr:col>
      <xdr:colOff>46817</xdr:colOff>
      <xdr:row>175</xdr:row>
      <xdr:rowOff>150455</xdr:rowOff>
    </xdr:from>
    <xdr:to>
      <xdr:col>83</xdr:col>
      <xdr:colOff>445479</xdr:colOff>
      <xdr:row>178</xdr:row>
      <xdr:rowOff>3957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826AC98-37A3-A593-AF63-E4AA1744C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54325" y="39493101"/>
          <a:ext cx="4275092" cy="392764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75</xdr:row>
      <xdr:rowOff>25400</xdr:rowOff>
    </xdr:from>
    <xdr:to>
      <xdr:col>34</xdr:col>
      <xdr:colOff>77601</xdr:colOff>
      <xdr:row>77</xdr:row>
      <xdr:rowOff>46806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EAB2798-CA31-0842-8F01-B22E987626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5932"/>
        <a:stretch/>
      </xdr:blipFill>
      <xdr:spPr>
        <a:xfrm>
          <a:off x="24536400" y="14427200"/>
          <a:ext cx="5030601" cy="3770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81936</xdr:colOff>
      <xdr:row>75</xdr:row>
      <xdr:rowOff>40967</xdr:rowOff>
    </xdr:from>
    <xdr:to>
      <xdr:col>34</xdr:col>
      <xdr:colOff>2343</xdr:colOff>
      <xdr:row>77</xdr:row>
      <xdr:rowOff>138408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7D7DF46F-D1BE-F640-9756-44BFEE40A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51613" y="12659032"/>
          <a:ext cx="5429203" cy="4251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195386</xdr:colOff>
      <xdr:row>69</xdr:row>
      <xdr:rowOff>32565</xdr:rowOff>
    </xdr:from>
    <xdr:to>
      <xdr:col>34</xdr:col>
      <xdr:colOff>56127</xdr:colOff>
      <xdr:row>71</xdr:row>
      <xdr:rowOff>132106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70CDC64-0BBA-E24A-AB28-32007E0DF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01796" y="11820770"/>
          <a:ext cx="5429203" cy="4251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186705</xdr:colOff>
      <xdr:row>71</xdr:row>
      <xdr:rowOff>8904</xdr:rowOff>
    </xdr:from>
    <xdr:to>
      <xdr:col>43</xdr:col>
      <xdr:colOff>307308</xdr:colOff>
      <xdr:row>73</xdr:row>
      <xdr:rowOff>78486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80D39D8-596E-8B0C-8F55-F9A1DA28C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13716" y="13716145"/>
          <a:ext cx="5416501" cy="431039"/>
        </a:xfrm>
        <a:prstGeom prst="rect">
          <a:avLst/>
        </a:prstGeom>
      </xdr:spPr>
    </xdr:pic>
    <xdr:clientData/>
  </xdr:twoCellAnchor>
  <xdr:twoCellAnchor editAs="oneCell">
    <xdr:from>
      <xdr:col>33</xdr:col>
      <xdr:colOff>245220</xdr:colOff>
      <xdr:row>103</xdr:row>
      <xdr:rowOff>161287</xdr:rowOff>
    </xdr:from>
    <xdr:to>
      <xdr:col>43</xdr:col>
      <xdr:colOff>226316</xdr:colOff>
      <xdr:row>106</xdr:row>
      <xdr:rowOff>47083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0122FCD5-9206-810F-1D34-FA0A1429B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717325" y="19111024"/>
          <a:ext cx="4660044" cy="387112"/>
        </a:xfrm>
        <a:prstGeom prst="rect">
          <a:avLst/>
        </a:prstGeom>
      </xdr:spPr>
    </xdr:pic>
    <xdr:clientData/>
  </xdr:twoCellAnchor>
  <xdr:twoCellAnchor editAs="oneCell">
    <xdr:from>
      <xdr:col>34</xdr:col>
      <xdr:colOff>32843</xdr:colOff>
      <xdr:row>139</xdr:row>
      <xdr:rowOff>22840</xdr:rowOff>
    </xdr:from>
    <xdr:to>
      <xdr:col>43</xdr:col>
      <xdr:colOff>105071</xdr:colOff>
      <xdr:row>141</xdr:row>
      <xdr:rowOff>153443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388BD47-3AD3-0E1C-8B50-34EA42B4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125243" y="26756340"/>
          <a:ext cx="4415628" cy="4862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E5EE-AC28-0247-8BDF-03588F292F97}">
  <dimension ref="C2:AW138"/>
  <sheetViews>
    <sheetView showGridLines="0" tabSelected="1" zoomScale="25" zoomScaleNormal="111" workbookViewId="0">
      <selection activeCell="M130" sqref="M130"/>
    </sheetView>
  </sheetViews>
  <sheetFormatPr baseColWidth="10" defaultColWidth="8.83203125" defaultRowHeight="14"/>
  <cols>
    <col min="1" max="2" width="8.83203125" style="5"/>
    <col min="3" max="3" width="37.83203125" style="5" customWidth="1"/>
    <col min="4" max="4" width="6.5" style="5" customWidth="1"/>
    <col min="5" max="5" width="23.83203125" style="5" customWidth="1"/>
    <col min="6" max="6" width="5.33203125" style="5" customWidth="1"/>
    <col min="7" max="7" width="8.83203125" style="5"/>
    <col min="8" max="8" width="12.6640625" style="5" bestFit="1" customWidth="1"/>
    <col min="9" max="9" width="20" style="5" customWidth="1"/>
    <col min="10" max="10" width="12.6640625" style="5" customWidth="1"/>
    <col min="11" max="11" width="15" style="5" customWidth="1"/>
    <col min="12" max="12" width="16.5" style="5" customWidth="1"/>
    <col min="13" max="14" width="12.6640625" style="5" customWidth="1"/>
    <col min="15" max="15" width="17.1640625" style="5" customWidth="1"/>
    <col min="16" max="17" width="12.6640625" style="5" customWidth="1"/>
    <col min="18" max="19" width="8.83203125" style="5"/>
    <col min="20" max="20" width="11.1640625" style="5" customWidth="1"/>
    <col min="21" max="21" width="14.5" style="5" customWidth="1"/>
    <col min="22" max="22" width="5.1640625" style="5" customWidth="1"/>
    <col min="23" max="23" width="9.1640625" style="5" customWidth="1"/>
    <col min="24" max="24" width="4.6640625" style="5" customWidth="1"/>
    <col min="25" max="25" width="4.5" style="5" customWidth="1"/>
    <col min="26" max="34" width="7.83203125" style="30" customWidth="1"/>
    <col min="35" max="35" width="8.83203125" style="5"/>
    <col min="36" max="36" width="5.5" style="5" customWidth="1"/>
    <col min="37" max="16384" width="8.83203125" style="5"/>
  </cols>
  <sheetData>
    <row r="2" spans="3:34">
      <c r="C2" s="22" t="s">
        <v>26</v>
      </c>
    </row>
    <row r="3" spans="3:34">
      <c r="C3" s="5" t="s">
        <v>27</v>
      </c>
    </row>
    <row r="4" spans="3:34">
      <c r="C4" s="5" t="s">
        <v>29</v>
      </c>
    </row>
    <row r="7" spans="3:34">
      <c r="C7" s="22" t="s">
        <v>21</v>
      </c>
      <c r="G7" s="245"/>
      <c r="H7" s="245"/>
      <c r="I7" s="23"/>
      <c r="J7" s="23"/>
      <c r="K7" s="23"/>
      <c r="L7" s="23"/>
      <c r="M7" s="23"/>
      <c r="N7" s="23"/>
      <c r="O7" s="23"/>
      <c r="P7" s="23"/>
      <c r="Q7" s="23"/>
    </row>
    <row r="8" spans="3:34">
      <c r="C8" s="345"/>
      <c r="D8" s="345"/>
      <c r="E8" s="345"/>
      <c r="F8" s="345"/>
      <c r="G8" s="346"/>
      <c r="H8" s="347" t="s">
        <v>7</v>
      </c>
      <c r="I8" s="347"/>
      <c r="J8" s="347"/>
      <c r="K8" s="347" t="s">
        <v>8</v>
      </c>
      <c r="L8" s="347"/>
      <c r="M8" s="347"/>
      <c r="N8" s="347" t="s">
        <v>23</v>
      </c>
      <c r="O8" s="347"/>
      <c r="P8" s="347"/>
      <c r="Q8" s="23"/>
    </row>
    <row r="9" spans="3:34">
      <c r="C9" s="78" t="s">
        <v>2</v>
      </c>
      <c r="D9" s="78" t="s">
        <v>0</v>
      </c>
      <c r="E9" s="78" t="s">
        <v>3</v>
      </c>
      <c r="F9" s="78" t="s">
        <v>0</v>
      </c>
      <c r="G9" s="346" t="s">
        <v>19</v>
      </c>
      <c r="H9" s="346" t="s">
        <v>28</v>
      </c>
      <c r="I9" s="346" t="s">
        <v>22</v>
      </c>
      <c r="J9" s="346" t="s">
        <v>24</v>
      </c>
      <c r="K9" s="346" t="s">
        <v>28</v>
      </c>
      <c r="L9" s="346" t="s">
        <v>20</v>
      </c>
      <c r="M9" s="346" t="s">
        <v>24</v>
      </c>
      <c r="N9" s="346" t="s">
        <v>28</v>
      </c>
      <c r="O9" s="346" t="s">
        <v>22</v>
      </c>
      <c r="P9" s="346" t="s">
        <v>24</v>
      </c>
      <c r="Q9" s="22"/>
    </row>
    <row r="10" spans="3:34">
      <c r="C10" s="345" t="s">
        <v>11</v>
      </c>
      <c r="D10" s="348">
        <v>0</v>
      </c>
      <c r="E10" s="345" t="s">
        <v>16</v>
      </c>
      <c r="F10" s="348" t="s">
        <v>17</v>
      </c>
      <c r="G10" s="345">
        <v>2050</v>
      </c>
      <c r="H10" s="349">
        <f>152*10^6</f>
        <v>152000000</v>
      </c>
      <c r="I10" s="349">
        <v>128124872</v>
      </c>
      <c r="J10" s="350">
        <f>I10/H10</f>
        <v>0.84292678947368416</v>
      </c>
      <c r="K10" s="351">
        <f>549.24*10^6</f>
        <v>549240000</v>
      </c>
      <c r="L10" s="349">
        <v>373878555</v>
      </c>
      <c r="M10" s="352">
        <f>L10/K10</f>
        <v>0.68071982193576575</v>
      </c>
      <c r="N10" s="349">
        <v>980000000</v>
      </c>
      <c r="O10" s="349">
        <v>751832670</v>
      </c>
      <c r="P10" s="352">
        <f>O10/N10</f>
        <v>0.76717619387755098</v>
      </c>
      <c r="Q10" s="21"/>
    </row>
    <row r="11" spans="3:34" ht="14" customHeight="1">
      <c r="C11" s="345" t="s">
        <v>11</v>
      </c>
      <c r="D11" s="348">
        <v>5</v>
      </c>
      <c r="E11" s="345" t="s">
        <v>16</v>
      </c>
      <c r="F11" s="348" t="s">
        <v>17</v>
      </c>
      <c r="G11" s="345">
        <v>2050</v>
      </c>
      <c r="H11" s="349">
        <f t="shared" ref="H11:H25" si="0">152*10^6</f>
        <v>152000000</v>
      </c>
      <c r="I11" s="349">
        <v>148259469.69999999</v>
      </c>
      <c r="J11" s="350">
        <f t="shared" ref="J11:J12" si="1">I11/H11</f>
        <v>0.97539124802631572</v>
      </c>
      <c r="K11" s="351">
        <f t="shared" ref="K11:K12" si="2">549.24*10^6</f>
        <v>549240000</v>
      </c>
      <c r="L11" s="349">
        <v>465963585</v>
      </c>
      <c r="M11" s="352">
        <f t="shared" ref="M11:M12" si="3">L11/K11</f>
        <v>0.84837882346515181</v>
      </c>
      <c r="N11" s="349">
        <v>980000000</v>
      </c>
      <c r="O11" s="349">
        <v>876499007</v>
      </c>
      <c r="P11" s="352">
        <f>O11/N11</f>
        <v>0.89438674183673472</v>
      </c>
      <c r="Q11" s="21"/>
      <c r="U11" s="231"/>
      <c r="V11" s="231"/>
      <c r="W11" s="231"/>
      <c r="X11" s="231"/>
      <c r="Y11" s="23"/>
    </row>
    <row r="12" spans="3:34" ht="15" customHeight="1">
      <c r="C12" s="345" t="s">
        <v>11</v>
      </c>
      <c r="D12" s="348">
        <v>10</v>
      </c>
      <c r="E12" s="345" t="s">
        <v>16</v>
      </c>
      <c r="F12" s="348" t="s">
        <v>17</v>
      </c>
      <c r="G12" s="345">
        <v>2050</v>
      </c>
      <c r="H12" s="349">
        <f t="shared" si="0"/>
        <v>152000000</v>
      </c>
      <c r="I12" s="349">
        <v>150746858.80000001</v>
      </c>
      <c r="J12" s="350">
        <f t="shared" si="1"/>
        <v>0.9917556500000001</v>
      </c>
      <c r="K12" s="351">
        <f t="shared" si="2"/>
        <v>549240000</v>
      </c>
      <c r="L12" s="349">
        <v>483865815</v>
      </c>
      <c r="M12" s="352">
        <f t="shared" si="3"/>
        <v>0.88097337229626393</v>
      </c>
      <c r="N12" s="349">
        <v>980000000</v>
      </c>
      <c r="O12" s="349">
        <v>901893615</v>
      </c>
      <c r="P12" s="352">
        <f>O12/N12</f>
        <v>0.92029960714285719</v>
      </c>
      <c r="Q12" s="21"/>
      <c r="U12" s="1" t="s">
        <v>2</v>
      </c>
      <c r="V12" s="1" t="s">
        <v>0</v>
      </c>
      <c r="W12" s="1" t="s">
        <v>3</v>
      </c>
      <c r="X12" s="1" t="s">
        <v>0</v>
      </c>
      <c r="Y12" s="246" t="s">
        <v>1</v>
      </c>
      <c r="Z12" s="249" t="s">
        <v>30</v>
      </c>
      <c r="AA12" s="250"/>
      <c r="AB12" s="250"/>
      <c r="AC12" s="250"/>
      <c r="AD12" s="250"/>
      <c r="AE12" s="250"/>
      <c r="AF12" s="250"/>
      <c r="AG12" s="250"/>
      <c r="AH12" s="251"/>
    </row>
    <row r="13" spans="3:34">
      <c r="C13" s="345" t="s">
        <v>11</v>
      </c>
      <c r="D13" s="348">
        <v>100</v>
      </c>
      <c r="E13" s="345" t="s">
        <v>16</v>
      </c>
      <c r="F13" s="348" t="s">
        <v>17</v>
      </c>
      <c r="G13" s="345">
        <v>2050</v>
      </c>
      <c r="H13" s="349">
        <f t="shared" si="0"/>
        <v>152000000</v>
      </c>
      <c r="I13" s="349">
        <v>151050240.19999999</v>
      </c>
      <c r="J13" s="350">
        <f t="shared" ref="J13:J25" si="4">I13/H13</f>
        <v>0.9937515802631578</v>
      </c>
      <c r="K13" s="351">
        <f t="shared" ref="K13:K25" si="5">549.24*10^6</f>
        <v>549240000</v>
      </c>
      <c r="L13" s="349">
        <v>488395356</v>
      </c>
      <c r="M13" s="352">
        <f t="shared" ref="M13:M25" si="6">L13/K13</f>
        <v>0.88922029713786321</v>
      </c>
      <c r="N13" s="349">
        <v>980000000</v>
      </c>
      <c r="O13" s="349">
        <v>907586121</v>
      </c>
      <c r="P13" s="352">
        <f>O13/N13</f>
        <v>0.92610828673469392</v>
      </c>
      <c r="Q13" s="21"/>
      <c r="U13" s="2" t="s">
        <v>11</v>
      </c>
      <c r="V13" s="3">
        <v>0</v>
      </c>
      <c r="W13" s="2" t="s">
        <v>16</v>
      </c>
      <c r="X13" s="4" t="s">
        <v>17</v>
      </c>
      <c r="Y13" s="247"/>
      <c r="Z13" s="47">
        <f>J10</f>
        <v>0.84292678947368416</v>
      </c>
      <c r="AA13" s="51">
        <f>M10</f>
        <v>0.68071982193576575</v>
      </c>
      <c r="AB13" s="48">
        <f>P10</f>
        <v>0.76717619387755098</v>
      </c>
      <c r="AC13" s="49">
        <f>J39</f>
        <v>0</v>
      </c>
      <c r="AD13" s="51">
        <f>M39</f>
        <v>0</v>
      </c>
      <c r="AE13" s="50">
        <f>P39</f>
        <v>0</v>
      </c>
      <c r="AF13" s="51">
        <f>J70</f>
        <v>0.14834526578947368</v>
      </c>
      <c r="AG13" s="49">
        <f>M70</f>
        <v>0.17323910130361955</v>
      </c>
      <c r="AH13" s="50">
        <f>P70</f>
        <v>0.14599646734693877</v>
      </c>
    </row>
    <row r="14" spans="3:34">
      <c r="C14" s="345" t="s">
        <v>12</v>
      </c>
      <c r="D14" s="348">
        <v>-2</v>
      </c>
      <c r="E14" s="345" t="s">
        <v>10</v>
      </c>
      <c r="F14" s="348">
        <v>100</v>
      </c>
      <c r="G14" s="345">
        <v>2050</v>
      </c>
      <c r="H14" s="349">
        <f t="shared" si="0"/>
        <v>152000000</v>
      </c>
      <c r="I14" s="349">
        <v>149760675</v>
      </c>
      <c r="J14" s="350">
        <f t="shared" si="4"/>
        <v>0.98526759868421054</v>
      </c>
      <c r="K14" s="351">
        <f t="shared" si="5"/>
        <v>549240000</v>
      </c>
      <c r="L14" s="349">
        <v>445925758</v>
      </c>
      <c r="M14" s="352">
        <f t="shared" si="6"/>
        <v>0.81189599810647439</v>
      </c>
      <c r="N14" s="349">
        <v>980000000</v>
      </c>
      <c r="O14" s="349">
        <v>846208657</v>
      </c>
      <c r="P14" s="352">
        <f t="shared" ref="P14:P25" si="7">O14/N14</f>
        <v>0.86347822142857145</v>
      </c>
      <c r="Q14" s="21"/>
      <c r="U14" s="7" t="s">
        <v>11</v>
      </c>
      <c r="V14" s="8">
        <v>5</v>
      </c>
      <c r="W14" s="7" t="s">
        <v>16</v>
      </c>
      <c r="X14" s="9" t="s">
        <v>17</v>
      </c>
      <c r="Y14" s="247"/>
      <c r="Z14" s="52">
        <f>J11</f>
        <v>0.97539124802631572</v>
      </c>
      <c r="AA14" s="56">
        <f t="shared" ref="AA14:AA28" si="8">M11</f>
        <v>0.84837882346515181</v>
      </c>
      <c r="AB14" s="53">
        <f t="shared" ref="AB14:AB28" si="9">P11</f>
        <v>0.89438674183673472</v>
      </c>
      <c r="AC14" s="54">
        <f t="shared" ref="AC14:AC28" si="10">J40</f>
        <v>0</v>
      </c>
      <c r="AD14" s="56">
        <f t="shared" ref="AD14:AD28" si="11">M40</f>
        <v>0</v>
      </c>
      <c r="AE14" s="55">
        <f t="shared" ref="AE14:AE28" si="12">P40</f>
        <v>0</v>
      </c>
      <c r="AF14" s="56">
        <f t="shared" ref="AF14:AF28" si="13">J71</f>
        <v>0.22326499671052633</v>
      </c>
      <c r="AG14" s="54">
        <f t="shared" ref="AG14:AG28" si="14">M71</f>
        <v>0.22748612446289418</v>
      </c>
      <c r="AH14" s="55">
        <f t="shared" ref="AH14:AH28" si="15">P71</f>
        <v>0.16269892755102042</v>
      </c>
    </row>
    <row r="15" spans="3:34">
      <c r="C15" s="345" t="s">
        <v>12</v>
      </c>
      <c r="D15" s="348">
        <v>-5</v>
      </c>
      <c r="E15" s="345" t="s">
        <v>10</v>
      </c>
      <c r="F15" s="348">
        <v>100</v>
      </c>
      <c r="G15" s="345">
        <v>2050</v>
      </c>
      <c r="H15" s="349">
        <f t="shared" si="0"/>
        <v>152000000</v>
      </c>
      <c r="I15" s="349">
        <v>144371634.69999999</v>
      </c>
      <c r="J15" s="350">
        <f t="shared" si="4"/>
        <v>0.94981338618421041</v>
      </c>
      <c r="K15" s="351">
        <f t="shared" si="5"/>
        <v>549240000</v>
      </c>
      <c r="L15" s="349">
        <v>348251530</v>
      </c>
      <c r="M15" s="352">
        <f t="shared" si="6"/>
        <v>0.63406075668196049</v>
      </c>
      <c r="N15" s="349">
        <v>980000000</v>
      </c>
      <c r="O15" s="349">
        <v>676709791</v>
      </c>
      <c r="P15" s="352">
        <f t="shared" si="7"/>
        <v>0.69052019489795924</v>
      </c>
      <c r="Q15" s="21"/>
      <c r="U15" s="7" t="s">
        <v>11</v>
      </c>
      <c r="V15" s="8">
        <v>10</v>
      </c>
      <c r="W15" s="7" t="s">
        <v>16</v>
      </c>
      <c r="X15" s="9" t="s">
        <v>17</v>
      </c>
      <c r="Y15" s="247"/>
      <c r="Z15" s="52">
        <f t="shared" ref="Z15:Z28" si="16">J12</f>
        <v>0.9917556500000001</v>
      </c>
      <c r="AA15" s="56">
        <f t="shared" si="8"/>
        <v>0.88097337229626393</v>
      </c>
      <c r="AB15" s="53">
        <f t="shared" si="9"/>
        <v>0.92029960714285719</v>
      </c>
      <c r="AC15" s="54">
        <f t="shared" si="10"/>
        <v>0</v>
      </c>
      <c r="AD15" s="56">
        <f t="shared" si="11"/>
        <v>0</v>
      </c>
      <c r="AE15" s="55">
        <f t="shared" si="12"/>
        <v>0</v>
      </c>
      <c r="AF15" s="56">
        <f t="shared" si="13"/>
        <v>0.23406525657894736</v>
      </c>
      <c r="AG15" s="54">
        <f t="shared" si="14"/>
        <v>0.23675529823028185</v>
      </c>
      <c r="AH15" s="55">
        <f t="shared" si="15"/>
        <v>0.16709429795918368</v>
      </c>
    </row>
    <row r="16" spans="3:34">
      <c r="C16" s="345" t="s">
        <v>12</v>
      </c>
      <c r="D16" s="348">
        <v>-10</v>
      </c>
      <c r="E16" s="345" t="s">
        <v>10</v>
      </c>
      <c r="F16" s="348">
        <v>100</v>
      </c>
      <c r="G16" s="345">
        <v>2050</v>
      </c>
      <c r="H16" s="349">
        <f t="shared" si="0"/>
        <v>152000000</v>
      </c>
      <c r="I16" s="349">
        <v>105501852</v>
      </c>
      <c r="J16" s="350">
        <f t="shared" si="4"/>
        <v>0.69409113157894742</v>
      </c>
      <c r="K16" s="351">
        <f t="shared" si="5"/>
        <v>549240000</v>
      </c>
      <c r="L16" s="349">
        <v>151077424</v>
      </c>
      <c r="M16" s="352">
        <f t="shared" si="6"/>
        <v>0.2750663170927099</v>
      </c>
      <c r="N16" s="349">
        <v>980000000</v>
      </c>
      <c r="O16" s="349">
        <v>281856910</v>
      </c>
      <c r="P16" s="352">
        <f t="shared" si="7"/>
        <v>0.28760909183673472</v>
      </c>
      <c r="Q16" s="21"/>
      <c r="U16" s="10" t="s">
        <v>11</v>
      </c>
      <c r="V16" s="11">
        <v>100</v>
      </c>
      <c r="W16" s="10" t="s">
        <v>16</v>
      </c>
      <c r="X16" s="12" t="s">
        <v>17</v>
      </c>
      <c r="Y16" s="247"/>
      <c r="Z16" s="52">
        <f t="shared" si="16"/>
        <v>0.9937515802631578</v>
      </c>
      <c r="AA16" s="56">
        <f t="shared" si="8"/>
        <v>0.88922029713786321</v>
      </c>
      <c r="AB16" s="53">
        <f t="shared" si="9"/>
        <v>0.92610828673469392</v>
      </c>
      <c r="AC16" s="54">
        <f t="shared" si="10"/>
        <v>0</v>
      </c>
      <c r="AD16" s="56">
        <f>M42</f>
        <v>0</v>
      </c>
      <c r="AE16" s="55">
        <f t="shared" si="12"/>
        <v>0</v>
      </c>
      <c r="AF16" s="56">
        <f t="shared" si="13"/>
        <v>0.23822899539473683</v>
      </c>
      <c r="AG16" s="54">
        <f t="shared" si="14"/>
        <v>0.24006928300924915</v>
      </c>
      <c r="AH16" s="55">
        <f t="shared" si="15"/>
        <v>0.16885969693877551</v>
      </c>
    </row>
    <row r="17" spans="3:34">
      <c r="C17" s="345" t="s">
        <v>13</v>
      </c>
      <c r="D17" s="348">
        <v>-25</v>
      </c>
      <c r="E17" s="345" t="s">
        <v>10</v>
      </c>
      <c r="F17" s="348">
        <v>100</v>
      </c>
      <c r="G17" s="345">
        <v>2050</v>
      </c>
      <c r="H17" s="349">
        <f t="shared" si="0"/>
        <v>152000000</v>
      </c>
      <c r="I17" s="349">
        <v>150112152.09999999</v>
      </c>
      <c r="J17" s="350">
        <f t="shared" si="4"/>
        <v>0.98757994802631577</v>
      </c>
      <c r="K17" s="351">
        <f t="shared" si="5"/>
        <v>549240000</v>
      </c>
      <c r="L17" s="349">
        <v>475421905</v>
      </c>
      <c r="M17" s="352">
        <f t="shared" si="6"/>
        <v>0.86559956485325174</v>
      </c>
      <c r="N17" s="349">
        <v>980000000</v>
      </c>
      <c r="O17" s="349">
        <v>890758165</v>
      </c>
      <c r="P17" s="352">
        <f t="shared" si="7"/>
        <v>0.90893690306122454</v>
      </c>
      <c r="Q17" s="21"/>
      <c r="U17" s="7" t="s">
        <v>12</v>
      </c>
      <c r="V17" s="8">
        <v>-2</v>
      </c>
      <c r="W17" s="7" t="s">
        <v>10</v>
      </c>
      <c r="X17" s="9">
        <v>5</v>
      </c>
      <c r="Y17" s="247"/>
      <c r="Z17" s="52">
        <f t="shared" si="16"/>
        <v>0.98526759868421054</v>
      </c>
      <c r="AA17" s="56">
        <f t="shared" si="8"/>
        <v>0.81189599810647439</v>
      </c>
      <c r="AB17" s="53">
        <f t="shared" si="9"/>
        <v>0.86347822142857145</v>
      </c>
      <c r="AC17" s="54">
        <f t="shared" si="10"/>
        <v>0</v>
      </c>
      <c r="AD17" s="56">
        <f t="shared" si="11"/>
        <v>0</v>
      </c>
      <c r="AE17" s="55">
        <f t="shared" si="12"/>
        <v>0</v>
      </c>
      <c r="AF17" s="56">
        <f t="shared" si="13"/>
        <v>0.18476732039473684</v>
      </c>
      <c r="AG17" s="54">
        <f t="shared" si="14"/>
        <v>0.18247009139902409</v>
      </c>
      <c r="AH17" s="55">
        <f t="shared" si="15"/>
        <v>0.12525273877551021</v>
      </c>
    </row>
    <row r="18" spans="3:34">
      <c r="C18" s="345" t="s">
        <v>13</v>
      </c>
      <c r="D18" s="348">
        <v>-50</v>
      </c>
      <c r="E18" s="345" t="s">
        <v>10</v>
      </c>
      <c r="F18" s="348">
        <v>100</v>
      </c>
      <c r="G18" s="345">
        <v>2050</v>
      </c>
      <c r="H18" s="349">
        <f t="shared" si="0"/>
        <v>152000000</v>
      </c>
      <c r="I18" s="349">
        <v>149950736.59999999</v>
      </c>
      <c r="J18" s="350">
        <f t="shared" si="4"/>
        <v>0.98651800394736833</v>
      </c>
      <c r="K18" s="351">
        <f t="shared" si="5"/>
        <v>549240000</v>
      </c>
      <c r="L18" s="349">
        <v>435395918</v>
      </c>
      <c r="M18" s="352">
        <f t="shared" si="6"/>
        <v>0.79272434272813341</v>
      </c>
      <c r="N18" s="349">
        <v>980000000</v>
      </c>
      <c r="O18" s="349">
        <v>838627964</v>
      </c>
      <c r="P18" s="352">
        <f t="shared" si="7"/>
        <v>0.8557428204081633</v>
      </c>
      <c r="Q18" s="21"/>
      <c r="U18" s="7" t="s">
        <v>12</v>
      </c>
      <c r="V18" s="8">
        <v>-5</v>
      </c>
      <c r="W18" s="7" t="s">
        <v>10</v>
      </c>
      <c r="X18" s="9">
        <v>5</v>
      </c>
      <c r="Y18" s="247"/>
      <c r="Z18" s="52">
        <f t="shared" si="16"/>
        <v>0.94981338618421041</v>
      </c>
      <c r="AA18" s="56">
        <f t="shared" si="8"/>
        <v>0.63406075668196049</v>
      </c>
      <c r="AB18" s="53">
        <f t="shared" si="9"/>
        <v>0.69052019489795924</v>
      </c>
      <c r="AC18" s="54">
        <f t="shared" si="10"/>
        <v>0</v>
      </c>
      <c r="AD18" s="56">
        <f t="shared" si="11"/>
        <v>0</v>
      </c>
      <c r="AE18" s="55">
        <f t="shared" si="12"/>
        <v>0</v>
      </c>
      <c r="AF18" s="56">
        <f t="shared" si="13"/>
        <v>0.12065239539473685</v>
      </c>
      <c r="AG18" s="54">
        <f t="shared" si="14"/>
        <v>0.12100036231884058</v>
      </c>
      <c r="AH18" s="55">
        <f t="shared" si="15"/>
        <v>7.9257431632653058E-2</v>
      </c>
    </row>
    <row r="19" spans="3:34">
      <c r="C19" s="345" t="s">
        <v>13</v>
      </c>
      <c r="D19" s="348">
        <v>-80</v>
      </c>
      <c r="E19" s="345" t="s">
        <v>10</v>
      </c>
      <c r="F19" s="348">
        <v>100</v>
      </c>
      <c r="G19" s="345">
        <v>2050</v>
      </c>
      <c r="H19" s="349">
        <f t="shared" si="0"/>
        <v>152000000</v>
      </c>
      <c r="I19" s="349">
        <v>146953134.24000001</v>
      </c>
      <c r="J19" s="350">
        <f t="shared" si="4"/>
        <v>0.96679693578947379</v>
      </c>
      <c r="K19" s="351">
        <f t="shared" si="5"/>
        <v>549240000</v>
      </c>
      <c r="L19" s="349">
        <v>334901365.80000001</v>
      </c>
      <c r="M19" s="352">
        <f t="shared" si="6"/>
        <v>0.60975414354380597</v>
      </c>
      <c r="N19" s="349">
        <v>980000000</v>
      </c>
      <c r="O19" s="349">
        <v>679866718.79999995</v>
      </c>
      <c r="P19" s="352">
        <f t="shared" si="7"/>
        <v>0.69374154979591829</v>
      </c>
      <c r="Q19" s="21"/>
      <c r="U19" s="10" t="s">
        <v>12</v>
      </c>
      <c r="V19" s="11">
        <v>-10</v>
      </c>
      <c r="W19" s="10" t="s">
        <v>10</v>
      </c>
      <c r="X19" s="12">
        <v>5</v>
      </c>
      <c r="Y19" s="247"/>
      <c r="Z19" s="52">
        <f t="shared" si="16"/>
        <v>0.69409113157894742</v>
      </c>
      <c r="AA19" s="56">
        <f t="shared" si="8"/>
        <v>0.2750663170927099</v>
      </c>
      <c r="AB19" s="53">
        <f t="shared" si="9"/>
        <v>0.28760909183673472</v>
      </c>
      <c r="AC19" s="54">
        <f t="shared" si="10"/>
        <v>0</v>
      </c>
      <c r="AD19" s="56">
        <f t="shared" si="11"/>
        <v>0</v>
      </c>
      <c r="AE19" s="55">
        <f t="shared" si="12"/>
        <v>0</v>
      </c>
      <c r="AF19" s="56">
        <f t="shared" si="13"/>
        <v>5.7253282894736843E-2</v>
      </c>
      <c r="AG19" s="54">
        <f t="shared" si="14"/>
        <v>5.6049251693248855E-2</v>
      </c>
      <c r="AH19" s="55">
        <f t="shared" si="15"/>
        <v>3.5728006122448981E-2</v>
      </c>
    </row>
    <row r="20" spans="3:34">
      <c r="C20" s="345" t="s">
        <v>14</v>
      </c>
      <c r="D20" s="348">
        <v>2</v>
      </c>
      <c r="E20" s="345" t="s">
        <v>10</v>
      </c>
      <c r="F20" s="348">
        <v>100</v>
      </c>
      <c r="G20" s="345">
        <v>2050</v>
      </c>
      <c r="H20" s="349">
        <f t="shared" si="0"/>
        <v>152000000</v>
      </c>
      <c r="I20" s="349">
        <v>151617678.80000001</v>
      </c>
      <c r="J20" s="350">
        <f t="shared" si="4"/>
        <v>0.9974847289473685</v>
      </c>
      <c r="K20" s="351">
        <f t="shared" si="5"/>
        <v>549240000</v>
      </c>
      <c r="L20" s="349">
        <v>515058423</v>
      </c>
      <c r="M20" s="352">
        <f t="shared" si="6"/>
        <v>0.93776568166921559</v>
      </c>
      <c r="N20" s="349">
        <v>980000000</v>
      </c>
      <c r="O20" s="349">
        <v>942534337</v>
      </c>
      <c r="P20" s="352">
        <f t="shared" si="7"/>
        <v>0.96176973163265311</v>
      </c>
      <c r="Q20" s="21"/>
      <c r="U20" s="7" t="s">
        <v>13</v>
      </c>
      <c r="V20" s="8">
        <v>-25</v>
      </c>
      <c r="W20" s="7" t="s">
        <v>10</v>
      </c>
      <c r="X20" s="9">
        <v>5</v>
      </c>
      <c r="Y20" s="247"/>
      <c r="Z20" s="52">
        <f t="shared" si="16"/>
        <v>0.98757994802631577</v>
      </c>
      <c r="AA20" s="56">
        <f>M17</f>
        <v>0.86559956485325174</v>
      </c>
      <c r="AB20" s="53">
        <f t="shared" si="9"/>
        <v>0.90893690306122454</v>
      </c>
      <c r="AC20" s="54">
        <f t="shared" si="10"/>
        <v>0</v>
      </c>
      <c r="AD20" s="56">
        <f t="shared" si="11"/>
        <v>0</v>
      </c>
      <c r="AE20" s="55">
        <f t="shared" si="12"/>
        <v>0</v>
      </c>
      <c r="AF20" s="56">
        <f t="shared" si="13"/>
        <v>0.18942208815789471</v>
      </c>
      <c r="AG20" s="54">
        <f t="shared" si="14"/>
        <v>0.19096085682033356</v>
      </c>
      <c r="AH20" s="55">
        <f t="shared" si="15"/>
        <v>0.13192611734693876</v>
      </c>
    </row>
    <row r="21" spans="3:34">
      <c r="C21" s="345" t="s">
        <v>14</v>
      </c>
      <c r="D21" s="348">
        <v>5</v>
      </c>
      <c r="E21" s="345" t="s">
        <v>10</v>
      </c>
      <c r="F21" s="348">
        <v>100</v>
      </c>
      <c r="G21" s="345">
        <v>2050</v>
      </c>
      <c r="H21" s="349">
        <f t="shared" si="0"/>
        <v>152000000</v>
      </c>
      <c r="I21" s="349">
        <v>151898610</v>
      </c>
      <c r="J21" s="350">
        <f t="shared" si="4"/>
        <v>0.99933296052631582</v>
      </c>
      <c r="K21" s="351">
        <f t="shared" si="5"/>
        <v>549240000</v>
      </c>
      <c r="L21" s="349">
        <v>535640412</v>
      </c>
      <c r="M21" s="352">
        <f t="shared" si="6"/>
        <v>0.97523926152501639</v>
      </c>
      <c r="N21" s="349">
        <v>980000000</v>
      </c>
      <c r="O21" s="349">
        <v>966724695</v>
      </c>
      <c r="P21" s="352">
        <f t="shared" si="7"/>
        <v>0.98645377040816329</v>
      </c>
      <c r="Q21" s="21"/>
      <c r="U21" s="7" t="s">
        <v>13</v>
      </c>
      <c r="V21" s="8">
        <v>-50</v>
      </c>
      <c r="W21" s="7" t="s">
        <v>10</v>
      </c>
      <c r="X21" s="9">
        <v>5</v>
      </c>
      <c r="Y21" s="247"/>
      <c r="Z21" s="52">
        <f t="shared" si="16"/>
        <v>0.98651800394736833</v>
      </c>
      <c r="AA21" s="56">
        <f t="shared" si="8"/>
        <v>0.79272434272813341</v>
      </c>
      <c r="AB21" s="53">
        <f t="shared" si="9"/>
        <v>0.8557428204081633</v>
      </c>
      <c r="AC21" s="54">
        <f t="shared" si="10"/>
        <v>0</v>
      </c>
      <c r="AD21" s="56">
        <f t="shared" si="11"/>
        <v>0</v>
      </c>
      <c r="AE21" s="55">
        <f t="shared" si="12"/>
        <v>0</v>
      </c>
      <c r="AF21" s="56">
        <f t="shared" si="13"/>
        <v>0.13433879605263158</v>
      </c>
      <c r="AG21" s="54">
        <f t="shared" si="14"/>
        <v>0.13549918796882965</v>
      </c>
      <c r="AH21" s="55">
        <f t="shared" si="15"/>
        <v>9.1772018367346941E-2</v>
      </c>
    </row>
    <row r="22" spans="3:34">
      <c r="C22" s="345" t="s">
        <v>14</v>
      </c>
      <c r="D22" s="348">
        <v>10</v>
      </c>
      <c r="E22" s="345" t="s">
        <v>10</v>
      </c>
      <c r="F22" s="348">
        <v>100</v>
      </c>
      <c r="G22" s="345">
        <v>2050</v>
      </c>
      <c r="H22" s="349">
        <f t="shared" si="0"/>
        <v>152000000</v>
      </c>
      <c r="I22" s="349">
        <v>151989263</v>
      </c>
      <c r="J22" s="350">
        <f t="shared" si="4"/>
        <v>0.99992936184210524</v>
      </c>
      <c r="K22" s="351">
        <f t="shared" si="5"/>
        <v>549240000</v>
      </c>
      <c r="L22" s="349">
        <v>546446351</v>
      </c>
      <c r="M22" s="352">
        <f t="shared" si="6"/>
        <v>0.9949136097152429</v>
      </c>
      <c r="N22" s="349">
        <v>980000000</v>
      </c>
      <c r="O22" s="349">
        <v>977724013</v>
      </c>
      <c r="P22" s="352">
        <f t="shared" si="7"/>
        <v>0.9976775642857143</v>
      </c>
      <c r="Q22" s="21"/>
      <c r="U22" s="10" t="s">
        <v>13</v>
      </c>
      <c r="V22" s="11">
        <v>-80</v>
      </c>
      <c r="W22" s="10" t="s">
        <v>10</v>
      </c>
      <c r="X22" s="12">
        <v>5</v>
      </c>
      <c r="Y22" s="247"/>
      <c r="Z22" s="52">
        <f t="shared" si="16"/>
        <v>0.96679693578947379</v>
      </c>
      <c r="AA22" s="56">
        <f t="shared" si="8"/>
        <v>0.60975414354380597</v>
      </c>
      <c r="AB22" s="53">
        <f t="shared" si="9"/>
        <v>0.69374154979591829</v>
      </c>
      <c r="AC22" s="54">
        <f t="shared" si="10"/>
        <v>0</v>
      </c>
      <c r="AD22" s="56">
        <f t="shared" si="11"/>
        <v>0</v>
      </c>
      <c r="AE22" s="55">
        <f t="shared" si="12"/>
        <v>0</v>
      </c>
      <c r="AF22" s="56">
        <f>J79</f>
        <v>6.0022109210526316E-2</v>
      </c>
      <c r="AG22" s="54">
        <f t="shared" si="14"/>
        <v>6.2919204355108879E-2</v>
      </c>
      <c r="AH22" s="55">
        <f t="shared" si="15"/>
        <v>3.7879766224489797E-2</v>
      </c>
    </row>
    <row r="23" spans="3:34">
      <c r="C23" s="345" t="s">
        <v>15</v>
      </c>
      <c r="D23" s="348">
        <v>25</v>
      </c>
      <c r="E23" s="345" t="s">
        <v>10</v>
      </c>
      <c r="F23" s="348">
        <v>100</v>
      </c>
      <c r="G23" s="345">
        <v>2050</v>
      </c>
      <c r="H23" s="349">
        <f t="shared" si="0"/>
        <v>152000000</v>
      </c>
      <c r="I23" s="349">
        <v>151259581.19999999</v>
      </c>
      <c r="J23" s="350">
        <f t="shared" si="4"/>
        <v>0.99512882368421041</v>
      </c>
      <c r="K23" s="351">
        <f t="shared" si="5"/>
        <v>549240000</v>
      </c>
      <c r="L23" s="349">
        <v>500225368</v>
      </c>
      <c r="M23" s="352">
        <f>L23/K23</f>
        <v>0.91075917267496909</v>
      </c>
      <c r="N23" s="349">
        <v>980000000</v>
      </c>
      <c r="O23" s="349">
        <v>922240394</v>
      </c>
      <c r="P23" s="352">
        <f t="shared" si="7"/>
        <v>0.94106162653061221</v>
      </c>
      <c r="Q23" s="21"/>
      <c r="U23" s="7" t="s">
        <v>14</v>
      </c>
      <c r="V23" s="8">
        <v>2</v>
      </c>
      <c r="W23" s="7" t="s">
        <v>10</v>
      </c>
      <c r="X23" s="9">
        <v>5</v>
      </c>
      <c r="Y23" s="247"/>
      <c r="Z23" s="52">
        <f t="shared" si="16"/>
        <v>0.9974847289473685</v>
      </c>
      <c r="AA23" s="56">
        <f t="shared" si="8"/>
        <v>0.93776568166921559</v>
      </c>
      <c r="AB23" s="53">
        <f t="shared" si="9"/>
        <v>0.96176973163265311</v>
      </c>
      <c r="AC23" s="54">
        <f t="shared" si="10"/>
        <v>0</v>
      </c>
      <c r="AD23" s="56">
        <f t="shared" si="11"/>
        <v>0</v>
      </c>
      <c r="AE23" s="55">
        <f t="shared" si="12"/>
        <v>0</v>
      </c>
      <c r="AF23" s="56">
        <f t="shared" si="13"/>
        <v>0.30705999605263157</v>
      </c>
      <c r="AG23" s="54">
        <f t="shared" si="14"/>
        <v>0.31005009103488457</v>
      </c>
      <c r="AH23" s="55">
        <f t="shared" si="15"/>
        <v>0.22269279081632654</v>
      </c>
    </row>
    <row r="24" spans="3:34">
      <c r="C24" s="345" t="s">
        <v>15</v>
      </c>
      <c r="D24" s="348">
        <v>50</v>
      </c>
      <c r="E24" s="345" t="s">
        <v>10</v>
      </c>
      <c r="F24" s="348">
        <v>100</v>
      </c>
      <c r="G24" s="345">
        <v>2050</v>
      </c>
      <c r="H24" s="349">
        <f t="shared" si="0"/>
        <v>152000000</v>
      </c>
      <c r="I24" s="349">
        <v>151396124.59999999</v>
      </c>
      <c r="J24" s="350">
        <f t="shared" si="4"/>
        <v>0.99602713552631572</v>
      </c>
      <c r="K24" s="351">
        <f t="shared" si="5"/>
        <v>549240000</v>
      </c>
      <c r="L24" s="349">
        <v>508320105</v>
      </c>
      <c r="M24" s="352">
        <f>L24/K24</f>
        <v>0.92549724164299763</v>
      </c>
      <c r="N24" s="349">
        <v>980000000</v>
      </c>
      <c r="O24" s="349">
        <v>932117707</v>
      </c>
      <c r="P24" s="352">
        <f t="shared" si="7"/>
        <v>0.95114051734693883</v>
      </c>
      <c r="Q24" s="21"/>
      <c r="U24" s="7" t="s">
        <v>14</v>
      </c>
      <c r="V24" s="8">
        <v>5</v>
      </c>
      <c r="W24" s="7" t="s">
        <v>10</v>
      </c>
      <c r="X24" s="9">
        <v>5</v>
      </c>
      <c r="Y24" s="247"/>
      <c r="Z24" s="52">
        <f t="shared" si="16"/>
        <v>0.99933296052631582</v>
      </c>
      <c r="AA24" s="56">
        <f t="shared" si="8"/>
        <v>0.97523926152501639</v>
      </c>
      <c r="AB24" s="53">
        <f t="shared" si="9"/>
        <v>0.98645377040816329</v>
      </c>
      <c r="AC24" s="54">
        <f t="shared" si="10"/>
        <v>0</v>
      </c>
      <c r="AD24" s="56">
        <f t="shared" si="11"/>
        <v>0</v>
      </c>
      <c r="AE24" s="55">
        <f t="shared" si="12"/>
        <v>0</v>
      </c>
      <c r="AF24" s="56">
        <f t="shared" si="13"/>
        <v>0.42127638486842106</v>
      </c>
      <c r="AG24" s="54">
        <f t="shared" si="14"/>
        <v>0.42850193176025053</v>
      </c>
      <c r="AH24" s="55">
        <f t="shared" si="15"/>
        <v>0.32396335612244898</v>
      </c>
    </row>
    <row r="25" spans="3:34">
      <c r="C25" s="345" t="s">
        <v>15</v>
      </c>
      <c r="D25" s="348">
        <v>100</v>
      </c>
      <c r="E25" s="345" t="s">
        <v>10</v>
      </c>
      <c r="F25" s="348">
        <v>100</v>
      </c>
      <c r="G25" s="345">
        <v>2050</v>
      </c>
      <c r="H25" s="349">
        <f t="shared" si="0"/>
        <v>152000000</v>
      </c>
      <c r="I25" s="349">
        <v>151562527.90000001</v>
      </c>
      <c r="J25" s="350">
        <f t="shared" si="4"/>
        <v>0.99712189407894736</v>
      </c>
      <c r="K25" s="351">
        <f t="shared" si="5"/>
        <v>549240000</v>
      </c>
      <c r="L25" s="349">
        <v>518647557</v>
      </c>
      <c r="M25" s="352">
        <f t="shared" si="6"/>
        <v>0.94430040965698059</v>
      </c>
      <c r="N25" s="349">
        <v>980000000</v>
      </c>
      <c r="O25" s="349">
        <v>944531602</v>
      </c>
      <c r="P25" s="352">
        <f t="shared" si="7"/>
        <v>0.96380775714285716</v>
      </c>
      <c r="Q25" s="21"/>
      <c r="U25" s="10" t="s">
        <v>14</v>
      </c>
      <c r="V25" s="11">
        <v>10</v>
      </c>
      <c r="W25" s="10" t="s">
        <v>10</v>
      </c>
      <c r="X25" s="12">
        <v>5</v>
      </c>
      <c r="Y25" s="247"/>
      <c r="Z25" s="52">
        <f t="shared" si="16"/>
        <v>0.99992936184210524</v>
      </c>
      <c r="AA25" s="56">
        <f t="shared" si="8"/>
        <v>0.9949136097152429</v>
      </c>
      <c r="AB25" s="53">
        <f t="shared" si="9"/>
        <v>0.9976775642857143</v>
      </c>
      <c r="AC25" s="54">
        <f t="shared" si="10"/>
        <v>0</v>
      </c>
      <c r="AD25" s="56">
        <f t="shared" si="11"/>
        <v>0</v>
      </c>
      <c r="AE25" s="55">
        <f t="shared" si="12"/>
        <v>0</v>
      </c>
      <c r="AF25" s="56">
        <f t="shared" si="13"/>
        <v>0.62770732236842108</v>
      </c>
      <c r="AG25" s="54">
        <f t="shared" si="14"/>
        <v>0.64004083460782168</v>
      </c>
      <c r="AH25" s="55">
        <f t="shared" si="15"/>
        <v>0.53229407959183672</v>
      </c>
    </row>
    <row r="26" spans="3:34">
      <c r="D26" s="13"/>
      <c r="F26" s="13"/>
      <c r="H26" s="21"/>
      <c r="I26" s="21"/>
      <c r="J26" s="21"/>
      <c r="K26" s="21"/>
      <c r="L26" s="21"/>
      <c r="M26" s="21"/>
      <c r="N26" s="21"/>
      <c r="O26" s="21"/>
      <c r="P26" s="21"/>
      <c r="Q26" s="21"/>
      <c r="U26" s="7" t="s">
        <v>15</v>
      </c>
      <c r="V26" s="8">
        <v>25</v>
      </c>
      <c r="W26" s="7" t="s">
        <v>10</v>
      </c>
      <c r="X26" s="9">
        <v>5</v>
      </c>
      <c r="Y26" s="247"/>
      <c r="Z26" s="52">
        <f t="shared" si="16"/>
        <v>0.99512882368421041</v>
      </c>
      <c r="AA26" s="56">
        <f t="shared" si="8"/>
        <v>0.91075917267496909</v>
      </c>
      <c r="AB26" s="53">
        <f t="shared" si="9"/>
        <v>0.94106162653061221</v>
      </c>
      <c r="AC26" s="54">
        <f t="shared" si="10"/>
        <v>0</v>
      </c>
      <c r="AD26" s="56">
        <f t="shared" si="11"/>
        <v>0</v>
      </c>
      <c r="AE26" s="55">
        <f t="shared" si="12"/>
        <v>0</v>
      </c>
      <c r="AF26" s="56">
        <f t="shared" si="13"/>
        <v>0.28176383157894735</v>
      </c>
      <c r="AG26" s="54">
        <f t="shared" si="14"/>
        <v>0.2838407108003787</v>
      </c>
      <c r="AH26" s="55">
        <f t="shared" si="15"/>
        <v>0.20293903673469388</v>
      </c>
    </row>
    <row r="27" spans="3:34">
      <c r="H27" s="21"/>
      <c r="I27" s="21"/>
      <c r="J27" s="21"/>
      <c r="K27" s="21"/>
      <c r="L27" s="21"/>
      <c r="M27" s="21"/>
      <c r="N27" s="21"/>
      <c r="O27" s="21"/>
      <c r="P27" s="21"/>
      <c r="Q27" s="21"/>
      <c r="U27" s="7" t="s">
        <v>15</v>
      </c>
      <c r="V27" s="8">
        <v>50</v>
      </c>
      <c r="W27" s="7" t="s">
        <v>10</v>
      </c>
      <c r="X27" s="9">
        <v>5</v>
      </c>
      <c r="Y27" s="247"/>
      <c r="Z27" s="52">
        <f t="shared" si="16"/>
        <v>0.99602713552631572</v>
      </c>
      <c r="AA27" s="56">
        <f t="shared" si="8"/>
        <v>0.92549724164299763</v>
      </c>
      <c r="AB27" s="53">
        <f t="shared" si="9"/>
        <v>0.95114051734693883</v>
      </c>
      <c r="AC27" s="54">
        <f t="shared" si="10"/>
        <v>0</v>
      </c>
      <c r="AD27" s="56">
        <f t="shared" si="11"/>
        <v>0</v>
      </c>
      <c r="AE27" s="55">
        <f t="shared" si="12"/>
        <v>0</v>
      </c>
      <c r="AF27" s="56">
        <f t="shared" si="13"/>
        <v>0.32082434210526317</v>
      </c>
      <c r="AG27" s="54">
        <f t="shared" si="14"/>
        <v>0.32308760286941957</v>
      </c>
      <c r="AH27" s="55">
        <f t="shared" si="15"/>
        <v>0.23447745918367346</v>
      </c>
    </row>
    <row r="28" spans="3:34">
      <c r="H28" s="21"/>
      <c r="I28" s="21"/>
      <c r="J28" s="21"/>
      <c r="K28" s="21"/>
      <c r="L28" s="21"/>
      <c r="M28" s="21"/>
      <c r="N28" s="21"/>
      <c r="O28" s="21"/>
      <c r="P28" s="21"/>
      <c r="Q28" s="21"/>
      <c r="U28" s="10" t="s">
        <v>15</v>
      </c>
      <c r="V28" s="11">
        <v>100</v>
      </c>
      <c r="W28" s="10" t="s">
        <v>10</v>
      </c>
      <c r="X28" s="12">
        <v>5</v>
      </c>
      <c r="Y28" s="248"/>
      <c r="Z28" s="57">
        <f t="shared" si="16"/>
        <v>0.99712189407894736</v>
      </c>
      <c r="AA28" s="61">
        <f t="shared" si="8"/>
        <v>0.94430040965698059</v>
      </c>
      <c r="AB28" s="58">
        <f t="shared" si="9"/>
        <v>0.96380775714285716</v>
      </c>
      <c r="AC28" s="59">
        <f t="shared" si="10"/>
        <v>0</v>
      </c>
      <c r="AD28" s="61">
        <f t="shared" si="11"/>
        <v>0</v>
      </c>
      <c r="AE28" s="60">
        <f t="shared" si="12"/>
        <v>0</v>
      </c>
      <c r="AF28" s="61">
        <f t="shared" si="13"/>
        <v>0.38798837960526317</v>
      </c>
      <c r="AG28" s="59">
        <f t="shared" si="14"/>
        <v>0.39051555968247031</v>
      </c>
      <c r="AH28" s="60">
        <f t="shared" si="15"/>
        <v>0.29096992959183676</v>
      </c>
    </row>
    <row r="29" spans="3:34">
      <c r="H29" s="21"/>
      <c r="I29" s="21"/>
      <c r="J29" s="21"/>
      <c r="K29" s="21"/>
      <c r="L29" s="21"/>
      <c r="M29" s="21"/>
      <c r="N29" s="21"/>
      <c r="O29" s="21"/>
      <c r="P29" s="21"/>
      <c r="Q29" s="21"/>
      <c r="V29" s="13"/>
      <c r="X29" s="13"/>
      <c r="Y29" s="14"/>
      <c r="Z29" s="252" t="s">
        <v>18</v>
      </c>
      <c r="AA29" s="253"/>
      <c r="AB29" s="253"/>
      <c r="AC29" s="253"/>
      <c r="AD29" s="253"/>
      <c r="AE29" s="253"/>
      <c r="AF29" s="253"/>
      <c r="AG29" s="253"/>
      <c r="AH29" s="254"/>
    </row>
    <row r="30" spans="3:34">
      <c r="H30" s="21"/>
      <c r="I30" s="21"/>
      <c r="J30" s="21"/>
      <c r="K30" s="21"/>
      <c r="L30" s="21"/>
      <c r="M30" s="21"/>
      <c r="N30" s="21"/>
      <c r="O30" s="21"/>
      <c r="P30" s="21"/>
      <c r="Q30" s="21"/>
      <c r="Y30" s="15"/>
      <c r="Z30" s="255" t="s">
        <v>4</v>
      </c>
      <c r="AA30" s="256"/>
      <c r="AB30" s="257"/>
      <c r="AC30" s="255" t="s">
        <v>5</v>
      </c>
      <c r="AD30" s="256"/>
      <c r="AE30" s="257"/>
      <c r="AF30" s="255" t="s">
        <v>6</v>
      </c>
      <c r="AG30" s="256"/>
      <c r="AH30" s="257"/>
    </row>
    <row r="31" spans="3:34" ht="45">
      <c r="H31" s="21"/>
      <c r="I31" s="21"/>
      <c r="J31" s="21"/>
      <c r="K31" s="21"/>
      <c r="L31" s="21"/>
      <c r="M31" s="21"/>
      <c r="N31" s="21"/>
      <c r="O31" s="21"/>
      <c r="P31" s="21"/>
      <c r="Q31" s="21"/>
      <c r="Z31" s="16" t="s">
        <v>7</v>
      </c>
      <c r="AA31" s="17" t="s">
        <v>8</v>
      </c>
      <c r="AB31" s="18" t="s">
        <v>9</v>
      </c>
      <c r="AC31" s="16" t="s">
        <v>7</v>
      </c>
      <c r="AD31" s="17" t="s">
        <v>8</v>
      </c>
      <c r="AE31" s="18" t="s">
        <v>9</v>
      </c>
      <c r="AF31" s="16" t="s">
        <v>7</v>
      </c>
      <c r="AG31" s="19" t="s">
        <v>8</v>
      </c>
      <c r="AH31" s="18" t="s">
        <v>9</v>
      </c>
    </row>
    <row r="32" spans="3:34">
      <c r="H32" s="21"/>
      <c r="I32" s="21"/>
      <c r="J32" s="21"/>
      <c r="K32" s="21"/>
      <c r="L32" s="21"/>
      <c r="M32" s="21"/>
      <c r="N32" s="21"/>
      <c r="O32" s="21"/>
      <c r="P32" s="21"/>
      <c r="Q32" s="21"/>
      <c r="Z32" s="232"/>
      <c r="AA32" s="232"/>
      <c r="AB32" s="232"/>
      <c r="AC32" s="232"/>
      <c r="AD32" s="232"/>
      <c r="AE32" s="232"/>
      <c r="AF32" s="232"/>
      <c r="AG32" s="232"/>
      <c r="AH32" s="232"/>
    </row>
    <row r="33" spans="3:26"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3:26"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3:26">
      <c r="C35" s="22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 spans="3:26" ht="14" customHeight="1">
      <c r="H36" s="231"/>
      <c r="I36" s="231"/>
      <c r="J36" s="23"/>
      <c r="K36" s="231"/>
      <c r="L36" s="231"/>
      <c r="M36" s="23"/>
      <c r="N36" s="231"/>
      <c r="O36" s="231"/>
    </row>
    <row r="37" spans="3:26">
      <c r="G37" s="22"/>
      <c r="H37" s="231"/>
      <c r="I37" s="231"/>
      <c r="J37" s="231"/>
      <c r="K37" s="231"/>
      <c r="L37" s="231"/>
      <c r="M37" s="231"/>
      <c r="N37" s="231"/>
      <c r="O37" s="231"/>
      <c r="P37" s="231"/>
      <c r="Q37" s="22"/>
    </row>
    <row r="38" spans="3:26">
      <c r="C38" s="74"/>
      <c r="D38" s="74"/>
      <c r="E38" s="74"/>
      <c r="F38" s="74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1"/>
    </row>
    <row r="39" spans="3:26">
      <c r="D39" s="13"/>
      <c r="F39" s="13"/>
      <c r="H39" s="20"/>
      <c r="I39" s="20"/>
      <c r="J39" s="46"/>
      <c r="K39" s="21"/>
      <c r="L39" s="20"/>
      <c r="M39" s="27"/>
      <c r="N39" s="20"/>
      <c r="O39" s="20"/>
      <c r="P39" s="27"/>
      <c r="Q39" s="21"/>
    </row>
    <row r="40" spans="3:26">
      <c r="D40" s="13"/>
      <c r="F40" s="13"/>
      <c r="H40" s="20"/>
      <c r="I40" s="20"/>
      <c r="J40" s="46"/>
      <c r="K40" s="21"/>
      <c r="L40" s="20"/>
      <c r="M40" s="27"/>
      <c r="N40" s="20"/>
      <c r="O40" s="20"/>
      <c r="P40" s="27"/>
      <c r="Q40" s="21"/>
      <c r="Z40" s="62"/>
    </row>
    <row r="41" spans="3:26">
      <c r="D41" s="13"/>
      <c r="F41" s="13"/>
      <c r="H41" s="20"/>
      <c r="I41" s="20"/>
      <c r="J41" s="46"/>
      <c r="K41" s="21"/>
      <c r="L41" s="20"/>
      <c r="M41" s="27"/>
      <c r="N41" s="20"/>
      <c r="O41" s="20"/>
      <c r="P41" s="27"/>
      <c r="Q41" s="21"/>
    </row>
    <row r="42" spans="3:26">
      <c r="D42" s="13"/>
      <c r="F42" s="13"/>
      <c r="H42" s="20"/>
      <c r="I42" s="20"/>
      <c r="J42" s="46"/>
      <c r="K42" s="21"/>
      <c r="L42" s="20"/>
      <c r="M42" s="27"/>
      <c r="N42" s="20"/>
      <c r="O42" s="20"/>
      <c r="P42" s="27"/>
      <c r="Q42" s="21"/>
    </row>
    <row r="43" spans="3:26">
      <c r="D43" s="13"/>
      <c r="F43" s="13"/>
      <c r="H43" s="20"/>
      <c r="I43" s="20"/>
      <c r="J43" s="46"/>
      <c r="K43" s="21"/>
      <c r="L43" s="20"/>
      <c r="M43" s="27"/>
      <c r="N43" s="20"/>
      <c r="O43" s="20"/>
      <c r="P43" s="27"/>
      <c r="Q43" s="21"/>
    </row>
    <row r="44" spans="3:26">
      <c r="D44" s="13"/>
      <c r="F44" s="13"/>
      <c r="H44" s="20"/>
      <c r="I44" s="20"/>
      <c r="J44" s="46"/>
      <c r="K44" s="21"/>
      <c r="L44" s="20"/>
      <c r="M44" s="27"/>
      <c r="N44" s="20"/>
      <c r="O44" s="20"/>
      <c r="P44" s="27"/>
      <c r="Q44" s="21"/>
    </row>
    <row r="45" spans="3:26">
      <c r="D45" s="13"/>
      <c r="F45" s="13"/>
      <c r="H45" s="20"/>
      <c r="I45" s="20"/>
      <c r="J45" s="46"/>
      <c r="K45" s="21"/>
      <c r="L45" s="20"/>
      <c r="M45" s="27"/>
      <c r="N45" s="20"/>
      <c r="O45" s="20"/>
      <c r="P45" s="27"/>
      <c r="Q45" s="21"/>
    </row>
    <row r="46" spans="3:26">
      <c r="D46" s="13"/>
      <c r="F46" s="13"/>
      <c r="H46" s="20"/>
      <c r="I46" s="20"/>
      <c r="J46" s="46"/>
      <c r="K46" s="21"/>
      <c r="L46" s="20"/>
      <c r="M46" s="27"/>
      <c r="N46" s="20"/>
      <c r="O46" s="20"/>
      <c r="P46" s="27"/>
      <c r="Q46" s="21"/>
    </row>
    <row r="47" spans="3:26" ht="15" customHeight="1">
      <c r="D47" s="13"/>
      <c r="F47" s="13"/>
      <c r="H47" s="20"/>
      <c r="I47" s="20"/>
      <c r="J47" s="46"/>
      <c r="K47" s="21"/>
      <c r="L47" s="20"/>
      <c r="M47" s="27"/>
      <c r="N47" s="20"/>
      <c r="O47" s="20"/>
      <c r="P47" s="27"/>
      <c r="Q47" s="21"/>
    </row>
    <row r="48" spans="3:26" ht="14" customHeight="1">
      <c r="D48" s="13"/>
      <c r="F48" s="13"/>
      <c r="H48" s="20"/>
      <c r="I48" s="20"/>
      <c r="J48" s="46"/>
      <c r="K48" s="21"/>
      <c r="L48" s="20"/>
      <c r="M48" s="27"/>
      <c r="N48" s="20"/>
      <c r="O48" s="20"/>
      <c r="P48" s="27"/>
      <c r="Q48" s="21"/>
    </row>
    <row r="49" spans="4:34">
      <c r="D49" s="13"/>
      <c r="F49" s="13"/>
      <c r="H49" s="20"/>
      <c r="I49" s="20"/>
      <c r="J49" s="46"/>
      <c r="K49" s="21"/>
      <c r="L49" s="20"/>
      <c r="M49" s="27"/>
      <c r="N49" s="20"/>
      <c r="O49" s="20"/>
      <c r="P49" s="27"/>
      <c r="Q49" s="21"/>
    </row>
    <row r="50" spans="4:34">
      <c r="D50" s="13"/>
      <c r="F50" s="13"/>
      <c r="H50" s="20"/>
      <c r="I50" s="20"/>
      <c r="J50" s="46"/>
      <c r="K50" s="21"/>
      <c r="L50" s="20"/>
      <c r="M50" s="27"/>
      <c r="N50" s="20"/>
      <c r="O50" s="20"/>
      <c r="P50" s="27"/>
      <c r="Q50" s="21"/>
    </row>
    <row r="51" spans="4:34">
      <c r="D51" s="13"/>
      <c r="F51" s="13"/>
      <c r="H51" s="20"/>
      <c r="I51" s="20"/>
      <c r="J51" s="46"/>
      <c r="K51" s="21"/>
      <c r="L51" s="20"/>
      <c r="M51" s="27"/>
      <c r="N51" s="20"/>
      <c r="O51" s="20"/>
      <c r="P51" s="27"/>
      <c r="Q51" s="21"/>
    </row>
    <row r="52" spans="4:34">
      <c r="D52" s="13"/>
      <c r="F52" s="13"/>
      <c r="H52" s="20"/>
      <c r="I52" s="21"/>
      <c r="J52" s="46"/>
      <c r="K52" s="21"/>
      <c r="L52" s="20"/>
      <c r="M52" s="27"/>
      <c r="N52" s="20"/>
      <c r="O52" s="20"/>
      <c r="P52" s="27"/>
      <c r="Q52" s="21"/>
    </row>
    <row r="53" spans="4:34">
      <c r="D53" s="13"/>
      <c r="F53" s="13"/>
      <c r="H53" s="20"/>
      <c r="I53" s="21"/>
      <c r="J53" s="46"/>
      <c r="K53" s="21"/>
      <c r="L53" s="20"/>
      <c r="M53" s="27"/>
      <c r="N53" s="20"/>
      <c r="O53" s="20"/>
      <c r="P53" s="27"/>
      <c r="Q53" s="21"/>
    </row>
    <row r="54" spans="4:34" ht="14" customHeight="1">
      <c r="D54" s="13"/>
      <c r="F54" s="13"/>
      <c r="H54" s="20"/>
      <c r="I54" s="21"/>
      <c r="J54" s="46"/>
      <c r="K54" s="21"/>
      <c r="L54" s="20"/>
      <c r="M54" s="27"/>
      <c r="N54" s="20"/>
      <c r="O54" s="20"/>
      <c r="P54" s="27"/>
      <c r="Q54" s="21"/>
    </row>
    <row r="55" spans="4:34" ht="14" customHeight="1">
      <c r="H55" s="21"/>
      <c r="I55" s="21"/>
      <c r="J55" s="21"/>
      <c r="K55" s="21"/>
      <c r="L55" s="21"/>
      <c r="M55" s="21"/>
      <c r="N55" s="21"/>
      <c r="O55" s="21"/>
      <c r="P55" s="21"/>
      <c r="Q55" s="21"/>
      <c r="U55" s="82" t="s">
        <v>2</v>
      </c>
      <c r="V55" s="82" t="s">
        <v>0</v>
      </c>
      <c r="W55" s="82" t="s">
        <v>3</v>
      </c>
      <c r="X55" s="83" t="s">
        <v>0</v>
      </c>
      <c r="Y55" s="233" t="s">
        <v>1</v>
      </c>
      <c r="Z55" s="236" t="s">
        <v>30</v>
      </c>
      <c r="AA55" s="237"/>
      <c r="AB55" s="237"/>
      <c r="AC55" s="237"/>
      <c r="AD55" s="237"/>
      <c r="AE55" s="237"/>
      <c r="AF55" s="237"/>
      <c r="AG55" s="237"/>
      <c r="AH55" s="238"/>
    </row>
    <row r="56" spans="4:34">
      <c r="H56" s="21"/>
      <c r="I56" s="21"/>
      <c r="J56" s="21"/>
      <c r="K56" s="21"/>
      <c r="L56" s="21"/>
      <c r="M56" s="21"/>
      <c r="N56" s="21"/>
      <c r="O56" s="21"/>
      <c r="P56" s="21"/>
      <c r="Q56" s="21"/>
      <c r="U56" s="239" t="s">
        <v>11</v>
      </c>
      <c r="V56" s="84">
        <v>0</v>
      </c>
      <c r="W56" s="242" t="s">
        <v>17</v>
      </c>
      <c r="X56" s="242" t="s">
        <v>17</v>
      </c>
      <c r="Y56" s="234"/>
      <c r="Z56" s="85">
        <f>(Z13-1)</f>
        <v>-0.15707321052631584</v>
      </c>
      <c r="AA56" s="85">
        <f t="shared" ref="AA56:AH56" si="17">(AA13-1)</f>
        <v>-0.31928017806423425</v>
      </c>
      <c r="AB56" s="86">
        <f t="shared" si="17"/>
        <v>-0.23282380612244902</v>
      </c>
      <c r="AC56" s="85">
        <f t="shared" si="17"/>
        <v>-1</v>
      </c>
      <c r="AD56" s="85">
        <f t="shared" si="17"/>
        <v>-1</v>
      </c>
      <c r="AE56" s="86">
        <f t="shared" si="17"/>
        <v>-1</v>
      </c>
      <c r="AF56" s="85">
        <f t="shared" si="17"/>
        <v>-0.85165473421052629</v>
      </c>
      <c r="AG56" s="85">
        <f t="shared" si="17"/>
        <v>-0.82676089869638048</v>
      </c>
      <c r="AH56" s="86">
        <f t="shared" si="17"/>
        <v>-0.85400353265306128</v>
      </c>
    </row>
    <row r="57" spans="4:34">
      <c r="H57" s="21"/>
      <c r="I57" s="21"/>
      <c r="J57" s="21"/>
      <c r="K57" s="21"/>
      <c r="L57" s="21"/>
      <c r="M57" s="21"/>
      <c r="N57" s="21"/>
      <c r="O57" s="21"/>
      <c r="P57" s="21"/>
      <c r="Q57" s="21"/>
      <c r="U57" s="240"/>
      <c r="V57" s="87">
        <v>5</v>
      </c>
      <c r="W57" s="243"/>
      <c r="X57" s="243"/>
      <c r="Y57" s="234"/>
      <c r="Z57" s="85">
        <f>(Z14-1)</f>
        <v>-2.4608751973684284E-2</v>
      </c>
      <c r="AA57" s="85">
        <f t="shared" ref="Z57:AH71" si="18">(AA14-1)</f>
        <v>-0.15162117653484819</v>
      </c>
      <c r="AB57" s="88">
        <f t="shared" si="18"/>
        <v>-0.10561325816326528</v>
      </c>
      <c r="AC57" s="85">
        <f t="shared" si="18"/>
        <v>-1</v>
      </c>
      <c r="AD57" s="85">
        <f t="shared" si="18"/>
        <v>-1</v>
      </c>
      <c r="AE57" s="88">
        <f t="shared" si="18"/>
        <v>-1</v>
      </c>
      <c r="AF57" s="85">
        <f t="shared" si="18"/>
        <v>-0.77673500328947365</v>
      </c>
      <c r="AG57" s="85">
        <f t="shared" si="18"/>
        <v>-0.77251387553710582</v>
      </c>
      <c r="AH57" s="88">
        <f t="shared" si="18"/>
        <v>-0.83730107244897956</v>
      </c>
    </row>
    <row r="58" spans="4:34">
      <c r="H58" s="21"/>
      <c r="I58" s="21"/>
      <c r="J58" s="21"/>
      <c r="K58" s="21"/>
      <c r="L58" s="21"/>
      <c r="M58" s="21"/>
      <c r="N58" s="21"/>
      <c r="O58" s="21"/>
      <c r="P58" s="21"/>
      <c r="Q58" s="21"/>
      <c r="U58" s="240"/>
      <c r="V58" s="87">
        <v>10</v>
      </c>
      <c r="W58" s="243"/>
      <c r="X58" s="243"/>
      <c r="Y58" s="234"/>
      <c r="Z58" s="85">
        <f t="shared" si="18"/>
        <v>-8.2443499999999004E-3</v>
      </c>
      <c r="AA58" s="85">
        <f t="shared" si="18"/>
        <v>-0.11902662770373607</v>
      </c>
      <c r="AB58" s="88">
        <f t="shared" si="18"/>
        <v>-7.970039285714281E-2</v>
      </c>
      <c r="AC58" s="85">
        <f t="shared" si="18"/>
        <v>-1</v>
      </c>
      <c r="AD58" s="85">
        <f t="shared" si="18"/>
        <v>-1</v>
      </c>
      <c r="AE58" s="88">
        <f t="shared" si="18"/>
        <v>-1</v>
      </c>
      <c r="AF58" s="85">
        <f t="shared" si="18"/>
        <v>-0.76593474342105261</v>
      </c>
      <c r="AG58" s="85">
        <f t="shared" si="18"/>
        <v>-0.76324470176971815</v>
      </c>
      <c r="AH58" s="88">
        <f t="shared" si="18"/>
        <v>-0.83290570204081638</v>
      </c>
    </row>
    <row r="59" spans="4:34">
      <c r="H59" s="21"/>
      <c r="I59" s="21"/>
      <c r="J59" s="21"/>
      <c r="K59" s="21"/>
      <c r="L59" s="21"/>
      <c r="M59" s="21"/>
      <c r="N59" s="21"/>
      <c r="O59" s="21"/>
      <c r="P59" s="21"/>
      <c r="Q59" s="21"/>
      <c r="U59" s="241"/>
      <c r="V59" s="89">
        <v>100</v>
      </c>
      <c r="W59" s="244"/>
      <c r="X59" s="244"/>
      <c r="Y59" s="234"/>
      <c r="Z59" s="85">
        <f t="shared" si="18"/>
        <v>-6.2484197368422034E-3</v>
      </c>
      <c r="AA59" s="85">
        <f>(AA16-1)</f>
        <v>-0.11077970286213679</v>
      </c>
      <c r="AB59" s="88">
        <f t="shared" si="18"/>
        <v>-7.389171326530608E-2</v>
      </c>
      <c r="AC59" s="85">
        <f t="shared" si="18"/>
        <v>-1</v>
      </c>
      <c r="AD59" s="85">
        <f t="shared" si="18"/>
        <v>-1</v>
      </c>
      <c r="AE59" s="88">
        <f t="shared" si="18"/>
        <v>-1</v>
      </c>
      <c r="AF59" s="85">
        <f t="shared" si="18"/>
        <v>-0.76177100460526315</v>
      </c>
      <c r="AG59" s="85">
        <f t="shared" si="18"/>
        <v>-0.75993071699075088</v>
      </c>
      <c r="AH59" s="88">
        <f t="shared" si="18"/>
        <v>-0.83114030306122455</v>
      </c>
    </row>
    <row r="60" spans="4:34">
      <c r="H60" s="21"/>
      <c r="I60" s="21"/>
      <c r="J60" s="21"/>
      <c r="K60" s="21"/>
      <c r="L60" s="21"/>
      <c r="M60" s="21"/>
      <c r="N60" s="21"/>
      <c r="O60" s="21"/>
      <c r="P60" s="21"/>
      <c r="Q60" s="21"/>
      <c r="U60" s="239" t="s">
        <v>37</v>
      </c>
      <c r="V60" s="84">
        <v>-2</v>
      </c>
      <c r="W60" s="242" t="s">
        <v>10</v>
      </c>
      <c r="X60" s="242">
        <v>5</v>
      </c>
      <c r="Y60" s="234"/>
      <c r="Z60" s="85">
        <f t="shared" si="18"/>
        <v>-1.4732401315789456E-2</v>
      </c>
      <c r="AA60" s="85">
        <f t="shared" si="18"/>
        <v>-0.18810400189352561</v>
      </c>
      <c r="AB60" s="88">
        <f t="shared" si="18"/>
        <v>-0.13652177857142855</v>
      </c>
      <c r="AC60" s="85">
        <f t="shared" si="18"/>
        <v>-1</v>
      </c>
      <c r="AD60" s="85">
        <f t="shared" si="18"/>
        <v>-1</v>
      </c>
      <c r="AE60" s="88">
        <f t="shared" si="18"/>
        <v>-1</v>
      </c>
      <c r="AF60" s="85">
        <f t="shared" si="18"/>
        <v>-0.81523267960526313</v>
      </c>
      <c r="AG60" s="85">
        <f t="shared" si="18"/>
        <v>-0.81752990860097596</v>
      </c>
      <c r="AH60" s="88">
        <f t="shared" si="18"/>
        <v>-0.87474726122448976</v>
      </c>
    </row>
    <row r="61" spans="4:34">
      <c r="H61" s="21"/>
      <c r="I61" s="21"/>
      <c r="J61" s="21"/>
      <c r="K61" s="21"/>
      <c r="L61" s="21"/>
      <c r="M61" s="21"/>
      <c r="N61" s="21"/>
      <c r="O61" s="21"/>
      <c r="P61" s="21"/>
      <c r="Q61" s="21"/>
      <c r="U61" s="240"/>
      <c r="V61" s="87">
        <v>-5</v>
      </c>
      <c r="W61" s="243"/>
      <c r="X61" s="243"/>
      <c r="Y61" s="234"/>
      <c r="Z61" s="85">
        <f t="shared" si="18"/>
        <v>-5.0186613815789594E-2</v>
      </c>
      <c r="AA61" s="85">
        <f t="shared" si="18"/>
        <v>-0.36593924331803951</v>
      </c>
      <c r="AB61" s="88">
        <f t="shared" si="18"/>
        <v>-0.30947980510204076</v>
      </c>
      <c r="AC61" s="85">
        <f t="shared" si="18"/>
        <v>-1</v>
      </c>
      <c r="AD61" s="85">
        <f t="shared" si="18"/>
        <v>-1</v>
      </c>
      <c r="AE61" s="88">
        <f t="shared" si="18"/>
        <v>-1</v>
      </c>
      <c r="AF61" s="85">
        <f t="shared" si="18"/>
        <v>-0.87934760460526318</v>
      </c>
      <c r="AG61" s="85">
        <f t="shared" si="18"/>
        <v>-0.87899963768115941</v>
      </c>
      <c r="AH61" s="88">
        <f t="shared" si="18"/>
        <v>-0.92074256836734691</v>
      </c>
    </row>
    <row r="62" spans="4:34">
      <c r="H62" s="21"/>
      <c r="I62" s="21"/>
      <c r="J62" s="21"/>
      <c r="K62" s="21"/>
      <c r="L62" s="21"/>
      <c r="M62" s="21"/>
      <c r="N62" s="21"/>
      <c r="O62" s="21"/>
      <c r="P62" s="21"/>
      <c r="Q62" s="21"/>
      <c r="U62" s="241"/>
      <c r="V62" s="89">
        <v>-10</v>
      </c>
      <c r="W62" s="243"/>
      <c r="X62" s="243"/>
      <c r="Y62" s="234"/>
      <c r="Z62" s="85">
        <f t="shared" si="18"/>
        <v>-0.30590886842105258</v>
      </c>
      <c r="AA62" s="85">
        <f t="shared" si="18"/>
        <v>-0.7249336829072901</v>
      </c>
      <c r="AB62" s="88">
        <f t="shared" si="18"/>
        <v>-0.71239090816326534</v>
      </c>
      <c r="AC62" s="85">
        <f t="shared" si="18"/>
        <v>-1</v>
      </c>
      <c r="AD62" s="85">
        <f t="shared" si="18"/>
        <v>-1</v>
      </c>
      <c r="AE62" s="88">
        <f t="shared" si="18"/>
        <v>-1</v>
      </c>
      <c r="AF62" s="85">
        <f t="shared" si="18"/>
        <v>-0.94274671710526314</v>
      </c>
      <c r="AG62" s="85">
        <f t="shared" si="18"/>
        <v>-0.94395074830675119</v>
      </c>
      <c r="AH62" s="88">
        <f t="shared" si="18"/>
        <v>-0.96427199387755103</v>
      </c>
    </row>
    <row r="63" spans="4:34">
      <c r="H63" s="21"/>
      <c r="I63" s="21"/>
      <c r="J63" s="21"/>
      <c r="K63" s="21"/>
      <c r="L63" s="21"/>
      <c r="M63" s="21"/>
      <c r="N63" s="21"/>
      <c r="O63" s="21"/>
      <c r="P63" s="21"/>
      <c r="Q63" s="21"/>
      <c r="U63" s="239" t="s">
        <v>38</v>
      </c>
      <c r="V63" s="84">
        <v>-25</v>
      </c>
      <c r="W63" s="243"/>
      <c r="X63" s="243"/>
      <c r="Y63" s="234"/>
      <c r="Z63" s="85">
        <f t="shared" si="18"/>
        <v>-1.2420051973684232E-2</v>
      </c>
      <c r="AA63" s="85">
        <f t="shared" si="18"/>
        <v>-0.13440043514674826</v>
      </c>
      <c r="AB63" s="88">
        <f t="shared" si="18"/>
        <v>-9.1063096938775456E-2</v>
      </c>
      <c r="AC63" s="85">
        <f t="shared" si="18"/>
        <v>-1</v>
      </c>
      <c r="AD63" s="85">
        <f t="shared" si="18"/>
        <v>-1</v>
      </c>
      <c r="AE63" s="88">
        <f t="shared" si="18"/>
        <v>-1</v>
      </c>
      <c r="AF63" s="85">
        <f t="shared" si="18"/>
        <v>-0.81057791184210526</v>
      </c>
      <c r="AG63" s="85">
        <f t="shared" si="18"/>
        <v>-0.80903914317966641</v>
      </c>
      <c r="AH63" s="88">
        <f t="shared" si="18"/>
        <v>-0.86807388265306118</v>
      </c>
    </row>
    <row r="64" spans="4:34">
      <c r="H64" s="21"/>
      <c r="I64" s="21"/>
      <c r="J64" s="21"/>
      <c r="K64" s="21"/>
      <c r="L64" s="21"/>
      <c r="M64" s="21"/>
      <c r="N64" s="21"/>
      <c r="O64" s="21"/>
      <c r="P64" s="21"/>
      <c r="Q64" s="21"/>
      <c r="U64" s="240"/>
      <c r="V64" s="87">
        <v>-50</v>
      </c>
      <c r="W64" s="243"/>
      <c r="X64" s="243"/>
      <c r="Y64" s="234"/>
      <c r="Z64" s="85">
        <f t="shared" si="18"/>
        <v>-1.3481996052631673E-2</v>
      </c>
      <c r="AA64" s="85">
        <f t="shared" si="18"/>
        <v>-0.20727565727186659</v>
      </c>
      <c r="AB64" s="88">
        <f t="shared" si="18"/>
        <v>-0.1442571795918367</v>
      </c>
      <c r="AC64" s="85">
        <f t="shared" si="18"/>
        <v>-1</v>
      </c>
      <c r="AD64" s="85">
        <f t="shared" si="18"/>
        <v>-1</v>
      </c>
      <c r="AE64" s="88">
        <f t="shared" si="18"/>
        <v>-1</v>
      </c>
      <c r="AF64" s="85">
        <f t="shared" si="18"/>
        <v>-0.86566120394736845</v>
      </c>
      <c r="AG64" s="85">
        <f t="shared" si="18"/>
        <v>-0.86450081203117035</v>
      </c>
      <c r="AH64" s="88">
        <f t="shared" si="18"/>
        <v>-0.90822798163265306</v>
      </c>
    </row>
    <row r="65" spans="3:34">
      <c r="U65" s="241"/>
      <c r="V65" s="89">
        <v>-80</v>
      </c>
      <c r="W65" s="243"/>
      <c r="X65" s="243"/>
      <c r="Y65" s="234"/>
      <c r="Z65" s="85">
        <f t="shared" si="18"/>
        <v>-3.3203064210526212E-2</v>
      </c>
      <c r="AA65" s="85">
        <f t="shared" si="18"/>
        <v>-0.39024585645619403</v>
      </c>
      <c r="AB65" s="88">
        <f t="shared" si="18"/>
        <v>-0.30625845020408171</v>
      </c>
      <c r="AC65" s="85">
        <f t="shared" si="18"/>
        <v>-1</v>
      </c>
      <c r="AD65" s="85">
        <f t="shared" si="18"/>
        <v>-1</v>
      </c>
      <c r="AE65" s="88">
        <f t="shared" si="18"/>
        <v>-1</v>
      </c>
      <c r="AF65" s="85">
        <f t="shared" si="18"/>
        <v>-0.93997789078947369</v>
      </c>
      <c r="AG65" s="85">
        <f t="shared" si="18"/>
        <v>-0.93708079564489111</v>
      </c>
      <c r="AH65" s="88">
        <f t="shared" si="18"/>
        <v>-0.96212023377551015</v>
      </c>
    </row>
    <row r="66" spans="3:34" ht="14" customHeight="1">
      <c r="C66" s="22" t="s">
        <v>33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U66" s="239" t="s">
        <v>39</v>
      </c>
      <c r="V66" s="84">
        <v>2</v>
      </c>
      <c r="W66" s="243"/>
      <c r="X66" s="243"/>
      <c r="Y66" s="234"/>
      <c r="Z66" s="85">
        <f t="shared" si="18"/>
        <v>-2.5152710526314959E-3</v>
      </c>
      <c r="AA66" s="85">
        <f t="shared" si="18"/>
        <v>-6.2234318330784411E-2</v>
      </c>
      <c r="AB66" s="88">
        <f t="shared" si="18"/>
        <v>-3.8230268367346887E-2</v>
      </c>
      <c r="AC66" s="85">
        <f t="shared" si="18"/>
        <v>-1</v>
      </c>
      <c r="AD66" s="85">
        <f t="shared" si="18"/>
        <v>-1</v>
      </c>
      <c r="AE66" s="88">
        <f t="shared" si="18"/>
        <v>-1</v>
      </c>
      <c r="AF66" s="85">
        <f t="shared" si="18"/>
        <v>-0.69294000394736843</v>
      </c>
      <c r="AG66" s="85">
        <f t="shared" si="18"/>
        <v>-0.68994990896511543</v>
      </c>
      <c r="AH66" s="88">
        <f t="shared" si="18"/>
        <v>-0.77730720918367346</v>
      </c>
    </row>
    <row r="67" spans="3:34">
      <c r="H67" s="231"/>
      <c r="I67" s="231"/>
      <c r="J67" s="23"/>
      <c r="K67" s="231"/>
      <c r="L67" s="231"/>
      <c r="M67" s="23"/>
      <c r="N67" s="231"/>
      <c r="O67" s="231"/>
      <c r="U67" s="240"/>
      <c r="V67" s="87">
        <v>5</v>
      </c>
      <c r="W67" s="243"/>
      <c r="X67" s="243"/>
      <c r="Y67" s="234"/>
      <c r="Z67" s="85">
        <f t="shared" si="18"/>
        <v>-6.6703947368418337E-4</v>
      </c>
      <c r="AA67" s="85">
        <f t="shared" si="18"/>
        <v>-2.4760738474983612E-2</v>
      </c>
      <c r="AB67" s="88">
        <f t="shared" si="18"/>
        <v>-1.3546229591836711E-2</v>
      </c>
      <c r="AC67" s="85">
        <f t="shared" si="18"/>
        <v>-1</v>
      </c>
      <c r="AD67" s="85">
        <f t="shared" si="18"/>
        <v>-1</v>
      </c>
      <c r="AE67" s="88">
        <f t="shared" si="18"/>
        <v>-1</v>
      </c>
      <c r="AF67" s="85">
        <f t="shared" si="18"/>
        <v>-0.57872361513157888</v>
      </c>
      <c r="AG67" s="85">
        <f t="shared" si="18"/>
        <v>-0.57149806823974947</v>
      </c>
      <c r="AH67" s="88">
        <f t="shared" si="18"/>
        <v>-0.67603664387755102</v>
      </c>
    </row>
    <row r="68" spans="3:34">
      <c r="C68" s="393"/>
      <c r="D68" s="393"/>
      <c r="E68" s="393"/>
      <c r="F68" s="393"/>
      <c r="G68" s="394"/>
      <c r="H68" s="395" t="s">
        <v>7</v>
      </c>
      <c r="I68" s="395"/>
      <c r="J68" s="395"/>
      <c r="K68" s="395" t="s">
        <v>8</v>
      </c>
      <c r="L68" s="395"/>
      <c r="M68" s="395"/>
      <c r="N68" s="395" t="s">
        <v>23</v>
      </c>
      <c r="O68" s="395"/>
      <c r="P68" s="395"/>
      <c r="Q68" s="22"/>
      <c r="U68" s="241"/>
      <c r="V68" s="89">
        <v>10</v>
      </c>
      <c r="W68" s="243"/>
      <c r="X68" s="243"/>
      <c r="Y68" s="234"/>
      <c r="Z68" s="85">
        <f t="shared" si="18"/>
        <v>-7.0638157894764575E-5</v>
      </c>
      <c r="AA68" s="85">
        <f t="shared" si="18"/>
        <v>-5.086390284757103E-3</v>
      </c>
      <c r="AB68" s="88">
        <f t="shared" si="18"/>
        <v>-2.3224357142856977E-3</v>
      </c>
      <c r="AC68" s="85">
        <f t="shared" si="18"/>
        <v>-1</v>
      </c>
      <c r="AD68" s="85">
        <f t="shared" si="18"/>
        <v>-1</v>
      </c>
      <c r="AE68" s="88">
        <f t="shared" si="18"/>
        <v>-1</v>
      </c>
      <c r="AF68" s="85">
        <f t="shared" si="18"/>
        <v>-0.37229267763157892</v>
      </c>
      <c r="AG68" s="85">
        <f t="shared" si="18"/>
        <v>-0.35995916539217832</v>
      </c>
      <c r="AH68" s="88">
        <f t="shared" si="18"/>
        <v>-0.46770592040816328</v>
      </c>
    </row>
    <row r="69" spans="3:34">
      <c r="C69" s="80" t="s">
        <v>2</v>
      </c>
      <c r="D69" s="80" t="s">
        <v>0</v>
      </c>
      <c r="E69" s="80" t="s">
        <v>3</v>
      </c>
      <c r="F69" s="80" t="s">
        <v>0</v>
      </c>
      <c r="G69" s="394" t="s">
        <v>19</v>
      </c>
      <c r="H69" s="394" t="s">
        <v>28</v>
      </c>
      <c r="I69" s="394" t="s">
        <v>22</v>
      </c>
      <c r="J69" s="394" t="s">
        <v>24</v>
      </c>
      <c r="K69" s="394" t="s">
        <v>28</v>
      </c>
      <c r="L69" s="394" t="s">
        <v>20</v>
      </c>
      <c r="M69" s="394" t="s">
        <v>24</v>
      </c>
      <c r="N69" s="394" t="s">
        <v>28</v>
      </c>
      <c r="O69" s="394" t="s">
        <v>22</v>
      </c>
      <c r="P69" s="394" t="s">
        <v>24</v>
      </c>
      <c r="Q69" s="21"/>
      <c r="U69" s="239" t="s">
        <v>40</v>
      </c>
      <c r="V69" s="87">
        <v>25</v>
      </c>
      <c r="W69" s="243"/>
      <c r="X69" s="243"/>
      <c r="Y69" s="234"/>
      <c r="Z69" s="85">
        <f t="shared" si="18"/>
        <v>-4.8711763157895938E-3</v>
      </c>
      <c r="AA69" s="85">
        <f t="shared" si="18"/>
        <v>-8.9240827325030914E-2</v>
      </c>
      <c r="AB69" s="88">
        <f t="shared" si="18"/>
        <v>-5.8938373469387795E-2</v>
      </c>
      <c r="AC69" s="85">
        <f t="shared" si="18"/>
        <v>-1</v>
      </c>
      <c r="AD69" s="85">
        <f t="shared" si="18"/>
        <v>-1</v>
      </c>
      <c r="AE69" s="88">
        <f t="shared" si="18"/>
        <v>-1</v>
      </c>
      <c r="AF69" s="85">
        <f t="shared" si="18"/>
        <v>-0.71823616842105265</v>
      </c>
      <c r="AG69" s="85">
        <f t="shared" si="18"/>
        <v>-0.71615928919962135</v>
      </c>
      <c r="AH69" s="88">
        <f t="shared" si="18"/>
        <v>-0.79706096326530607</v>
      </c>
    </row>
    <row r="70" spans="3:34">
      <c r="C70" s="393" t="s">
        <v>11</v>
      </c>
      <c r="D70" s="396">
        <v>0</v>
      </c>
      <c r="E70" s="393" t="s">
        <v>16</v>
      </c>
      <c r="F70" s="396" t="s">
        <v>17</v>
      </c>
      <c r="G70" s="393">
        <v>2050</v>
      </c>
      <c r="H70" s="397">
        <f>152*10^6</f>
        <v>152000000</v>
      </c>
      <c r="I70" s="397">
        <v>22548480.399999999</v>
      </c>
      <c r="J70" s="398">
        <f>I70/H70</f>
        <v>0.14834526578947368</v>
      </c>
      <c r="K70" s="399">
        <f>549.24*10^6</f>
        <v>549240000</v>
      </c>
      <c r="L70" s="397">
        <v>95149844</v>
      </c>
      <c r="M70" s="400">
        <f>L70/K70</f>
        <v>0.17323910130361955</v>
      </c>
      <c r="N70" s="397">
        <v>980000000</v>
      </c>
      <c r="O70" s="397">
        <v>143076538</v>
      </c>
      <c r="P70" s="400">
        <f>O70/N70</f>
        <v>0.14599646734693877</v>
      </c>
      <c r="Q70" s="21"/>
      <c r="U70" s="240"/>
      <c r="V70" s="87">
        <v>50</v>
      </c>
      <c r="W70" s="243"/>
      <c r="X70" s="243"/>
      <c r="Y70" s="234"/>
      <c r="Z70" s="85">
        <f t="shared" si="18"/>
        <v>-3.9728644736842789E-3</v>
      </c>
      <c r="AA70" s="85">
        <f t="shared" si="18"/>
        <v>-7.4502758357002374E-2</v>
      </c>
      <c r="AB70" s="88">
        <f t="shared" si="18"/>
        <v>-4.885948265306117E-2</v>
      </c>
      <c r="AC70" s="85">
        <f t="shared" si="18"/>
        <v>-1</v>
      </c>
      <c r="AD70" s="85">
        <f t="shared" si="18"/>
        <v>-1</v>
      </c>
      <c r="AE70" s="88">
        <f t="shared" si="18"/>
        <v>-1</v>
      </c>
      <c r="AF70" s="85">
        <f t="shared" si="18"/>
        <v>-0.67917565789473677</v>
      </c>
      <c r="AG70" s="85">
        <f t="shared" si="18"/>
        <v>-0.67691239713058038</v>
      </c>
      <c r="AH70" s="88">
        <f t="shared" si="18"/>
        <v>-0.76552254081632654</v>
      </c>
    </row>
    <row r="71" spans="3:34">
      <c r="C71" s="393" t="s">
        <v>11</v>
      </c>
      <c r="D71" s="396">
        <v>5</v>
      </c>
      <c r="E71" s="393" t="s">
        <v>16</v>
      </c>
      <c r="F71" s="396" t="s">
        <v>17</v>
      </c>
      <c r="G71" s="393">
        <v>2050</v>
      </c>
      <c r="H71" s="397">
        <f t="shared" ref="H71:H85" si="19">152*10^6</f>
        <v>152000000</v>
      </c>
      <c r="I71" s="397">
        <v>33936279.5</v>
      </c>
      <c r="J71" s="398">
        <f t="shared" ref="J71:J73" si="20">I71/H71</f>
        <v>0.22326499671052633</v>
      </c>
      <c r="K71" s="399">
        <f t="shared" ref="K71:K73" si="21">549.24*10^6</f>
        <v>549240000</v>
      </c>
      <c r="L71" s="397">
        <v>124944479</v>
      </c>
      <c r="M71" s="400">
        <f t="shared" ref="M71:M73" si="22">L71/K71</f>
        <v>0.22748612446289418</v>
      </c>
      <c r="N71" s="397">
        <v>980000000</v>
      </c>
      <c r="O71" s="397">
        <v>159444949</v>
      </c>
      <c r="P71" s="400">
        <f>O71/N71</f>
        <v>0.16269892755102042</v>
      </c>
      <c r="Q71" s="21"/>
      <c r="U71" s="241"/>
      <c r="V71" s="89">
        <v>100</v>
      </c>
      <c r="W71" s="244"/>
      <c r="X71" s="244"/>
      <c r="Y71" s="235"/>
      <c r="Z71" s="85">
        <f t="shared" si="18"/>
        <v>-2.8781059210526427E-3</v>
      </c>
      <c r="AA71" s="85">
        <f t="shared" si="18"/>
        <v>-5.5699590343019412E-2</v>
      </c>
      <c r="AB71" s="90">
        <f t="shared" si="18"/>
        <v>-3.6192242857142842E-2</v>
      </c>
      <c r="AC71" s="85">
        <f t="shared" si="18"/>
        <v>-1</v>
      </c>
      <c r="AD71" s="85">
        <f t="shared" si="18"/>
        <v>-1</v>
      </c>
      <c r="AE71" s="90">
        <f t="shared" si="18"/>
        <v>-1</v>
      </c>
      <c r="AF71" s="85">
        <f t="shared" si="18"/>
        <v>-0.61201162039473678</v>
      </c>
      <c r="AG71" s="85">
        <f t="shared" si="18"/>
        <v>-0.60948444031752969</v>
      </c>
      <c r="AH71" s="90">
        <f t="shared" si="18"/>
        <v>-0.70903007040816324</v>
      </c>
    </row>
    <row r="72" spans="3:34">
      <c r="C72" s="393" t="s">
        <v>11</v>
      </c>
      <c r="D72" s="396">
        <v>10</v>
      </c>
      <c r="E72" s="393" t="s">
        <v>16</v>
      </c>
      <c r="F72" s="396" t="s">
        <v>17</v>
      </c>
      <c r="G72" s="393">
        <v>2050</v>
      </c>
      <c r="H72" s="397">
        <f t="shared" si="19"/>
        <v>152000000</v>
      </c>
      <c r="I72" s="397">
        <v>35577919</v>
      </c>
      <c r="J72" s="398">
        <f t="shared" si="20"/>
        <v>0.23406525657894736</v>
      </c>
      <c r="K72" s="399">
        <f t="shared" si="21"/>
        <v>549240000</v>
      </c>
      <c r="L72" s="397">
        <v>130035480</v>
      </c>
      <c r="M72" s="400">
        <f t="shared" si="22"/>
        <v>0.23675529823028185</v>
      </c>
      <c r="N72" s="397">
        <v>980000000</v>
      </c>
      <c r="O72" s="397">
        <v>163752412</v>
      </c>
      <c r="P72" s="400">
        <f>O72/N72</f>
        <v>0.16709429795918368</v>
      </c>
      <c r="Q72" s="21"/>
      <c r="Z72" s="225" t="s">
        <v>18</v>
      </c>
      <c r="AA72" s="226"/>
      <c r="AB72" s="226"/>
      <c r="AC72" s="226"/>
      <c r="AD72" s="226"/>
      <c r="AE72" s="226"/>
      <c r="AF72" s="226"/>
      <c r="AG72" s="226"/>
      <c r="AH72" s="227"/>
    </row>
    <row r="73" spans="3:34" ht="31" customHeight="1">
      <c r="C73" s="393" t="s">
        <v>11</v>
      </c>
      <c r="D73" s="396">
        <v>100</v>
      </c>
      <c r="E73" s="393" t="s">
        <v>16</v>
      </c>
      <c r="F73" s="396" t="s">
        <v>17</v>
      </c>
      <c r="G73" s="393">
        <v>2050</v>
      </c>
      <c r="H73" s="397">
        <f t="shared" si="19"/>
        <v>152000000</v>
      </c>
      <c r="I73" s="397">
        <v>36210807.299999997</v>
      </c>
      <c r="J73" s="398">
        <f t="shared" si="20"/>
        <v>0.23822899539473683</v>
      </c>
      <c r="K73" s="399">
        <f t="shared" si="21"/>
        <v>549240000</v>
      </c>
      <c r="L73" s="397">
        <v>131855653</v>
      </c>
      <c r="M73" s="400">
        <f t="shared" si="22"/>
        <v>0.24006928300924915</v>
      </c>
      <c r="N73" s="397">
        <v>980000000</v>
      </c>
      <c r="O73" s="397">
        <v>165482503</v>
      </c>
      <c r="P73" s="400">
        <f>O73/N73</f>
        <v>0.16885969693877551</v>
      </c>
      <c r="Q73" s="21"/>
      <c r="Z73" s="228" t="s">
        <v>4</v>
      </c>
      <c r="AA73" s="229"/>
      <c r="AB73" s="230"/>
      <c r="AC73" s="228" t="s">
        <v>5</v>
      </c>
      <c r="AD73" s="229"/>
      <c r="AE73" s="230"/>
      <c r="AF73" s="228" t="s">
        <v>6</v>
      </c>
      <c r="AG73" s="229"/>
      <c r="AH73" s="230"/>
    </row>
    <row r="74" spans="3:34" ht="43" customHeight="1">
      <c r="C74" s="393" t="s">
        <v>12</v>
      </c>
      <c r="D74" s="396">
        <v>-2</v>
      </c>
      <c r="E74" s="393" t="s">
        <v>10</v>
      </c>
      <c r="F74" s="396">
        <v>100</v>
      </c>
      <c r="G74" s="393">
        <v>2050</v>
      </c>
      <c r="H74" s="397">
        <f t="shared" si="19"/>
        <v>152000000</v>
      </c>
      <c r="I74" s="397">
        <v>28084632.699999999</v>
      </c>
      <c r="J74" s="398">
        <f t="shared" ref="J74:J85" si="23">I74/H74</f>
        <v>0.18476732039473684</v>
      </c>
      <c r="K74" s="399">
        <f t="shared" ref="K74:K85" si="24">549.24*10^6</f>
        <v>549240000</v>
      </c>
      <c r="L74" s="397">
        <v>100219873</v>
      </c>
      <c r="M74" s="400">
        <f t="shared" ref="M74:M85" si="25">L74/K74</f>
        <v>0.18247009139902409</v>
      </c>
      <c r="N74" s="397">
        <v>980000000</v>
      </c>
      <c r="O74" s="397">
        <v>122747684</v>
      </c>
      <c r="P74" s="400">
        <f t="shared" ref="P74:P85" si="26">O74/N74</f>
        <v>0.12525273877551021</v>
      </c>
      <c r="Q74" s="21"/>
      <c r="Z74" s="16" t="s">
        <v>7</v>
      </c>
      <c r="AA74" s="19" t="s">
        <v>8</v>
      </c>
      <c r="AB74" s="16" t="s">
        <v>9</v>
      </c>
      <c r="AC74" s="16" t="s">
        <v>7</v>
      </c>
      <c r="AD74" s="19" t="s">
        <v>8</v>
      </c>
      <c r="AE74" s="16" t="s">
        <v>9</v>
      </c>
      <c r="AF74" s="16" t="s">
        <v>7</v>
      </c>
      <c r="AG74" s="19" t="s">
        <v>8</v>
      </c>
      <c r="AH74" s="16" t="s">
        <v>9</v>
      </c>
    </row>
    <row r="75" spans="3:34">
      <c r="C75" s="393" t="s">
        <v>12</v>
      </c>
      <c r="D75" s="396">
        <v>-5</v>
      </c>
      <c r="E75" s="393" t="s">
        <v>10</v>
      </c>
      <c r="F75" s="396">
        <v>100</v>
      </c>
      <c r="G75" s="393">
        <v>2050</v>
      </c>
      <c r="H75" s="397">
        <f t="shared" si="19"/>
        <v>152000000</v>
      </c>
      <c r="I75" s="397">
        <v>18339164.100000001</v>
      </c>
      <c r="J75" s="398">
        <f t="shared" si="23"/>
        <v>0.12065239539473685</v>
      </c>
      <c r="K75" s="399">
        <f t="shared" si="24"/>
        <v>549240000</v>
      </c>
      <c r="L75" s="397">
        <v>66458239</v>
      </c>
      <c r="M75" s="400">
        <f t="shared" si="25"/>
        <v>0.12100036231884058</v>
      </c>
      <c r="N75" s="397">
        <v>980000000</v>
      </c>
      <c r="O75" s="397">
        <v>77672283</v>
      </c>
      <c r="P75" s="400">
        <f t="shared" si="26"/>
        <v>7.9257431632653058E-2</v>
      </c>
      <c r="Q75" s="21"/>
    </row>
    <row r="76" spans="3:34">
      <c r="C76" s="393" t="s">
        <v>12</v>
      </c>
      <c r="D76" s="396">
        <v>-10</v>
      </c>
      <c r="E76" s="393" t="s">
        <v>10</v>
      </c>
      <c r="F76" s="396">
        <v>100</v>
      </c>
      <c r="G76" s="393">
        <v>2050</v>
      </c>
      <c r="H76" s="397">
        <f t="shared" si="19"/>
        <v>152000000</v>
      </c>
      <c r="I76" s="397">
        <v>8702499</v>
      </c>
      <c r="J76" s="398">
        <f t="shared" si="23"/>
        <v>5.7253282894736843E-2</v>
      </c>
      <c r="K76" s="399">
        <f t="shared" si="24"/>
        <v>549240000</v>
      </c>
      <c r="L76" s="397">
        <v>30784491</v>
      </c>
      <c r="M76" s="400">
        <f t="shared" si="25"/>
        <v>5.6049251693248855E-2</v>
      </c>
      <c r="N76" s="397">
        <v>980000000</v>
      </c>
      <c r="O76" s="397">
        <v>35013446</v>
      </c>
      <c r="P76" s="400">
        <f t="shared" si="26"/>
        <v>3.5728006122448981E-2</v>
      </c>
      <c r="Q76" s="21"/>
    </row>
    <row r="77" spans="3:34">
      <c r="C77" s="393" t="s">
        <v>13</v>
      </c>
      <c r="D77" s="396">
        <v>-25</v>
      </c>
      <c r="E77" s="393" t="s">
        <v>10</v>
      </c>
      <c r="F77" s="396">
        <v>100</v>
      </c>
      <c r="G77" s="393">
        <v>2050</v>
      </c>
      <c r="H77" s="397">
        <f t="shared" si="19"/>
        <v>152000000</v>
      </c>
      <c r="I77" s="397">
        <v>28792157.399999999</v>
      </c>
      <c r="J77" s="398">
        <f t="shared" si="23"/>
        <v>0.18942208815789471</v>
      </c>
      <c r="K77" s="399">
        <f t="shared" si="24"/>
        <v>549240000</v>
      </c>
      <c r="L77" s="397">
        <v>104883341</v>
      </c>
      <c r="M77" s="400">
        <f t="shared" si="25"/>
        <v>0.19096085682033356</v>
      </c>
      <c r="N77" s="397">
        <v>980000000</v>
      </c>
      <c r="O77" s="397">
        <v>129287595</v>
      </c>
      <c r="P77" s="400">
        <f t="shared" si="26"/>
        <v>0.13192611734693876</v>
      </c>
      <c r="Q77" s="21"/>
    </row>
    <row r="78" spans="3:34">
      <c r="C78" s="393" t="s">
        <v>13</v>
      </c>
      <c r="D78" s="396">
        <v>-50</v>
      </c>
      <c r="E78" s="393" t="s">
        <v>10</v>
      </c>
      <c r="F78" s="396">
        <v>100</v>
      </c>
      <c r="G78" s="393">
        <v>2050</v>
      </c>
      <c r="H78" s="397">
        <f t="shared" si="19"/>
        <v>152000000</v>
      </c>
      <c r="I78" s="397">
        <v>20419497</v>
      </c>
      <c r="J78" s="398">
        <f t="shared" si="23"/>
        <v>0.13433879605263158</v>
      </c>
      <c r="K78" s="399">
        <f t="shared" si="24"/>
        <v>549240000</v>
      </c>
      <c r="L78" s="397">
        <v>74421574</v>
      </c>
      <c r="M78" s="400">
        <f t="shared" si="25"/>
        <v>0.13549918796882965</v>
      </c>
      <c r="N78" s="397">
        <v>980000000</v>
      </c>
      <c r="O78" s="397">
        <v>89936578</v>
      </c>
      <c r="P78" s="400">
        <f t="shared" si="26"/>
        <v>9.1772018367346941E-2</v>
      </c>
      <c r="Q78" s="21"/>
    </row>
    <row r="79" spans="3:34">
      <c r="C79" s="393" t="s">
        <v>13</v>
      </c>
      <c r="D79" s="396">
        <v>-80</v>
      </c>
      <c r="E79" s="393" t="s">
        <v>10</v>
      </c>
      <c r="F79" s="396">
        <v>100</v>
      </c>
      <c r="G79" s="393">
        <v>2050</v>
      </c>
      <c r="H79" s="397">
        <f t="shared" si="19"/>
        <v>152000000</v>
      </c>
      <c r="I79" s="397">
        <v>9123360.5999999996</v>
      </c>
      <c r="J79" s="398">
        <f t="shared" si="23"/>
        <v>6.0022109210526316E-2</v>
      </c>
      <c r="K79" s="399">
        <f t="shared" si="24"/>
        <v>549240000</v>
      </c>
      <c r="L79" s="397">
        <v>34557743.799999997</v>
      </c>
      <c r="M79" s="400">
        <f t="shared" si="25"/>
        <v>6.2919204355108879E-2</v>
      </c>
      <c r="N79" s="397">
        <v>980000000</v>
      </c>
      <c r="O79" s="397">
        <v>37122170.899999999</v>
      </c>
      <c r="P79" s="400">
        <f t="shared" si="26"/>
        <v>3.7879766224489797E-2</v>
      </c>
      <c r="Q79" s="21"/>
      <c r="AD79" s="30" t="s">
        <v>34</v>
      </c>
    </row>
    <row r="80" spans="3:34">
      <c r="C80" s="393" t="s">
        <v>14</v>
      </c>
      <c r="D80" s="396">
        <v>2</v>
      </c>
      <c r="E80" s="393" t="s">
        <v>10</v>
      </c>
      <c r="F80" s="396">
        <v>100</v>
      </c>
      <c r="G80" s="393">
        <v>2050</v>
      </c>
      <c r="H80" s="397">
        <f t="shared" si="19"/>
        <v>152000000</v>
      </c>
      <c r="I80" s="397">
        <v>46673119.399999999</v>
      </c>
      <c r="J80" s="398">
        <f t="shared" si="23"/>
        <v>0.30705999605263157</v>
      </c>
      <c r="K80" s="399">
        <f t="shared" si="24"/>
        <v>549240000</v>
      </c>
      <c r="L80" s="397">
        <v>170291912</v>
      </c>
      <c r="M80" s="400">
        <f t="shared" si="25"/>
        <v>0.31005009103488457</v>
      </c>
      <c r="N80" s="397">
        <v>980000000</v>
      </c>
      <c r="O80" s="397">
        <v>218238935</v>
      </c>
      <c r="P80" s="400">
        <f t="shared" si="26"/>
        <v>0.22269279081632654</v>
      </c>
      <c r="Q80" s="21"/>
    </row>
    <row r="81" spans="3:49">
      <c r="C81" s="393" t="s">
        <v>14</v>
      </c>
      <c r="D81" s="396">
        <v>5</v>
      </c>
      <c r="E81" s="393" t="s">
        <v>10</v>
      </c>
      <c r="F81" s="396">
        <v>100</v>
      </c>
      <c r="G81" s="393">
        <v>2050</v>
      </c>
      <c r="H81" s="397">
        <f t="shared" si="19"/>
        <v>152000000</v>
      </c>
      <c r="I81" s="397">
        <v>64034010.5</v>
      </c>
      <c r="J81" s="398">
        <f t="shared" si="23"/>
        <v>0.42127638486842106</v>
      </c>
      <c r="K81" s="399">
        <f t="shared" si="24"/>
        <v>549240000</v>
      </c>
      <c r="L81" s="397">
        <v>235350401</v>
      </c>
      <c r="M81" s="400">
        <f t="shared" si="25"/>
        <v>0.42850193176025053</v>
      </c>
      <c r="N81" s="397">
        <v>980000000</v>
      </c>
      <c r="O81" s="397">
        <v>317484089</v>
      </c>
      <c r="P81" s="400">
        <f t="shared" si="26"/>
        <v>0.32396335612244898</v>
      </c>
      <c r="Q81" s="21"/>
    </row>
    <row r="82" spans="3:49">
      <c r="C82" s="393" t="s">
        <v>14</v>
      </c>
      <c r="D82" s="396">
        <v>10</v>
      </c>
      <c r="E82" s="393" t="s">
        <v>10</v>
      </c>
      <c r="F82" s="396">
        <v>100</v>
      </c>
      <c r="G82" s="393">
        <v>2050</v>
      </c>
      <c r="H82" s="397">
        <f t="shared" si="19"/>
        <v>152000000</v>
      </c>
      <c r="I82" s="397">
        <v>95411513</v>
      </c>
      <c r="J82" s="398">
        <f t="shared" si="23"/>
        <v>0.62770732236842108</v>
      </c>
      <c r="K82" s="399">
        <f t="shared" si="24"/>
        <v>549240000</v>
      </c>
      <c r="L82" s="397">
        <v>351536028</v>
      </c>
      <c r="M82" s="400">
        <f t="shared" si="25"/>
        <v>0.64004083460782168</v>
      </c>
      <c r="N82" s="397">
        <v>980000000</v>
      </c>
      <c r="O82" s="397">
        <v>521648198</v>
      </c>
      <c r="P82" s="400">
        <f t="shared" si="26"/>
        <v>0.53229407959183672</v>
      </c>
      <c r="Q82" s="21"/>
    </row>
    <row r="83" spans="3:49">
      <c r="C83" s="393" t="s">
        <v>15</v>
      </c>
      <c r="D83" s="396">
        <v>25</v>
      </c>
      <c r="E83" s="393" t="s">
        <v>10</v>
      </c>
      <c r="F83" s="396">
        <v>100</v>
      </c>
      <c r="G83" s="393">
        <v>2050</v>
      </c>
      <c r="H83" s="397">
        <f t="shared" si="19"/>
        <v>152000000</v>
      </c>
      <c r="I83" s="397">
        <v>42828102.399999999</v>
      </c>
      <c r="J83" s="398">
        <f t="shared" si="23"/>
        <v>0.28176383157894735</v>
      </c>
      <c r="K83" s="399">
        <f t="shared" si="24"/>
        <v>549240000</v>
      </c>
      <c r="L83" s="397">
        <v>155896672</v>
      </c>
      <c r="M83" s="400">
        <f t="shared" si="25"/>
        <v>0.2838407108003787</v>
      </c>
      <c r="N83" s="397">
        <v>980000000</v>
      </c>
      <c r="O83" s="397">
        <v>198880256</v>
      </c>
      <c r="P83" s="400">
        <f t="shared" si="26"/>
        <v>0.20293903673469388</v>
      </c>
      <c r="Q83" s="21"/>
      <c r="AD83" s="81"/>
    </row>
    <row r="84" spans="3:49">
      <c r="C84" s="393" t="s">
        <v>15</v>
      </c>
      <c r="D84" s="396">
        <v>50</v>
      </c>
      <c r="E84" s="393" t="s">
        <v>10</v>
      </c>
      <c r="F84" s="396">
        <v>100</v>
      </c>
      <c r="G84" s="393">
        <v>2050</v>
      </c>
      <c r="H84" s="397">
        <f t="shared" si="19"/>
        <v>152000000</v>
      </c>
      <c r="I84" s="397">
        <v>48765300</v>
      </c>
      <c r="J84" s="398">
        <f t="shared" si="23"/>
        <v>0.32082434210526317</v>
      </c>
      <c r="K84" s="399">
        <f t="shared" si="24"/>
        <v>549240000</v>
      </c>
      <c r="L84" s="397">
        <v>177452635</v>
      </c>
      <c r="M84" s="400">
        <f t="shared" si="25"/>
        <v>0.32308760286941957</v>
      </c>
      <c r="N84" s="397">
        <v>980000000</v>
      </c>
      <c r="O84" s="397">
        <v>229787910</v>
      </c>
      <c r="P84" s="400">
        <f t="shared" si="26"/>
        <v>0.23447745918367346</v>
      </c>
      <c r="Q84" s="21"/>
    </row>
    <row r="85" spans="3:49">
      <c r="C85" s="393" t="s">
        <v>15</v>
      </c>
      <c r="D85" s="396">
        <v>100</v>
      </c>
      <c r="E85" s="393" t="s">
        <v>10</v>
      </c>
      <c r="F85" s="396">
        <v>100</v>
      </c>
      <c r="G85" s="393">
        <v>2050</v>
      </c>
      <c r="H85" s="397">
        <f t="shared" si="19"/>
        <v>152000000</v>
      </c>
      <c r="I85" s="397">
        <v>58974233.700000003</v>
      </c>
      <c r="J85" s="398">
        <f t="shared" si="23"/>
        <v>0.38798837960526317</v>
      </c>
      <c r="K85" s="399">
        <f t="shared" si="24"/>
        <v>549240000</v>
      </c>
      <c r="L85" s="397">
        <v>214486766</v>
      </c>
      <c r="M85" s="400">
        <f t="shared" si="25"/>
        <v>0.39051555968247031</v>
      </c>
      <c r="N85" s="397">
        <v>980000000</v>
      </c>
      <c r="O85" s="397">
        <v>285150531</v>
      </c>
      <c r="P85" s="400">
        <f t="shared" si="26"/>
        <v>0.29096992959183676</v>
      </c>
      <c r="Q85" s="21"/>
    </row>
    <row r="86" spans="3:49"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 spans="3:49"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 spans="3:49" ht="14" customHeight="1"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 spans="3:49"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 spans="3:49">
      <c r="AJ90" s="91"/>
      <c r="AK90" s="93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</row>
    <row r="91" spans="3:49">
      <c r="AJ91" s="91"/>
      <c r="AK91" s="93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</row>
    <row r="92" spans="3:49">
      <c r="AJ92" s="91"/>
      <c r="AK92" s="93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</row>
    <row r="93" spans="3:49">
      <c r="AJ93" s="91"/>
      <c r="AK93" s="93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</row>
    <row r="94" spans="3:49">
      <c r="U94" s="22"/>
      <c r="V94" s="101"/>
      <c r="W94" s="101"/>
      <c r="X94" s="102"/>
      <c r="Y94" s="102"/>
      <c r="Z94" s="93"/>
      <c r="AA94" s="103"/>
      <c r="AB94" s="103"/>
      <c r="AC94" s="103"/>
      <c r="AD94" s="103"/>
      <c r="AE94" s="103"/>
      <c r="AF94" s="103"/>
      <c r="AG94" s="103"/>
      <c r="AH94" s="103"/>
      <c r="AI94" s="103"/>
      <c r="AJ94" s="91"/>
      <c r="AK94" s="93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</row>
    <row r="95" spans="3:49">
      <c r="U95" s="91"/>
      <c r="V95" s="92"/>
      <c r="W95" s="91"/>
      <c r="X95" s="91"/>
      <c r="Y95" s="91"/>
      <c r="Z95" s="93"/>
      <c r="AA95" s="85"/>
      <c r="AB95" s="85"/>
      <c r="AC95" s="85"/>
      <c r="AD95" s="85"/>
      <c r="AE95" s="85"/>
      <c r="AF95" s="85"/>
      <c r="AG95" s="85"/>
      <c r="AH95" s="85"/>
      <c r="AI95" s="85"/>
      <c r="AJ95" s="91"/>
      <c r="AK95" s="93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</row>
    <row r="96" spans="3:49">
      <c r="U96" s="91"/>
      <c r="V96" s="92"/>
      <c r="W96" s="91"/>
      <c r="X96" s="91"/>
      <c r="Y96" s="91"/>
      <c r="Z96" s="93"/>
      <c r="AA96" s="85"/>
      <c r="AB96" s="85"/>
      <c r="AC96" s="85"/>
      <c r="AD96" s="85"/>
      <c r="AE96" s="85"/>
      <c r="AF96" s="85"/>
      <c r="AG96" s="85"/>
      <c r="AH96" s="85"/>
      <c r="AI96" s="85"/>
      <c r="AJ96" s="91"/>
      <c r="AK96" s="93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</row>
    <row r="97" spans="21:49">
      <c r="U97" s="91"/>
      <c r="V97" s="92"/>
      <c r="W97" s="91"/>
      <c r="X97" s="91"/>
      <c r="Y97" s="91"/>
      <c r="Z97" s="93"/>
      <c r="AA97" s="85"/>
      <c r="AB97" s="85"/>
      <c r="AC97" s="85"/>
      <c r="AD97" s="85"/>
      <c r="AE97" s="85"/>
      <c r="AF97" s="85"/>
      <c r="AG97" s="85"/>
      <c r="AH97" s="85"/>
      <c r="AI97" s="85"/>
      <c r="AJ97" s="91"/>
      <c r="AK97" s="93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</row>
    <row r="98" spans="21:49">
      <c r="U98" s="91"/>
      <c r="V98" s="92"/>
      <c r="W98" s="91"/>
      <c r="X98" s="91"/>
      <c r="Y98" s="91"/>
      <c r="Z98" s="93"/>
      <c r="AA98" s="85"/>
      <c r="AB98" s="85"/>
      <c r="AC98" s="85"/>
      <c r="AD98" s="85"/>
      <c r="AE98" s="85"/>
      <c r="AF98" s="85"/>
      <c r="AG98" s="85"/>
      <c r="AH98" s="85"/>
      <c r="AI98" s="85"/>
      <c r="AJ98" s="91"/>
      <c r="AK98" s="93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</row>
    <row r="99" spans="21:49">
      <c r="U99" s="91"/>
      <c r="V99" s="92"/>
      <c r="W99" s="91"/>
      <c r="X99" s="91"/>
      <c r="Y99" s="91"/>
      <c r="Z99" s="93"/>
      <c r="AA99" s="85"/>
      <c r="AB99" s="85"/>
      <c r="AC99" s="85"/>
      <c r="AD99" s="85"/>
      <c r="AE99" s="85"/>
      <c r="AF99" s="85"/>
      <c r="AG99" s="85"/>
      <c r="AH99" s="85"/>
      <c r="AI99" s="85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</row>
    <row r="100" spans="21:49">
      <c r="U100" s="91"/>
      <c r="V100" s="92"/>
      <c r="W100" s="91"/>
      <c r="X100" s="91"/>
      <c r="Y100" s="91"/>
      <c r="Z100" s="93"/>
      <c r="AA100" s="85"/>
      <c r="AB100" s="85"/>
      <c r="AC100" s="85"/>
      <c r="AD100" s="85"/>
      <c r="AE100" s="85"/>
      <c r="AF100" s="85"/>
      <c r="AG100" s="85"/>
      <c r="AH100" s="85"/>
      <c r="AI100" s="85"/>
      <c r="AL100" s="97"/>
      <c r="AM100" s="97"/>
      <c r="AN100" s="97"/>
      <c r="AO100" s="97"/>
      <c r="AP100" s="97"/>
      <c r="AQ100" s="97"/>
      <c r="AR100" s="97"/>
      <c r="AS100" s="97"/>
      <c r="AT100" s="97"/>
      <c r="AU100" s="97"/>
      <c r="AV100" s="97"/>
      <c r="AW100" s="97"/>
    </row>
    <row r="101" spans="21:49" ht="16" customHeight="1">
      <c r="U101" s="91"/>
      <c r="V101" s="92"/>
      <c r="W101" s="91"/>
      <c r="X101" s="91"/>
      <c r="Y101" s="91"/>
      <c r="Z101" s="93"/>
      <c r="AA101" s="85"/>
      <c r="AB101" s="85"/>
      <c r="AC101" s="85"/>
      <c r="AD101" s="85"/>
      <c r="AE101" s="85"/>
      <c r="AF101" s="85"/>
      <c r="AG101" s="85"/>
      <c r="AH101" s="85"/>
      <c r="AI101" s="85"/>
      <c r="AL101" s="92"/>
      <c r="AM101" s="98"/>
      <c r="AN101" s="92"/>
      <c r="AO101" s="92"/>
      <c r="AP101" s="98"/>
      <c r="AQ101" s="92"/>
      <c r="AR101" s="92"/>
      <c r="AS101" s="98"/>
      <c r="AT101" s="92"/>
      <c r="AU101" s="92"/>
      <c r="AV101" s="98"/>
      <c r="AW101" s="92"/>
    </row>
    <row r="102" spans="21:49">
      <c r="U102" s="91"/>
      <c r="V102" s="92"/>
      <c r="W102" s="91"/>
      <c r="X102" s="91"/>
      <c r="Y102" s="91"/>
      <c r="Z102" s="93"/>
      <c r="AA102" s="85"/>
      <c r="AB102" s="85"/>
      <c r="AC102" s="85"/>
      <c r="AD102" s="85"/>
      <c r="AE102" s="85"/>
      <c r="AF102" s="85"/>
      <c r="AG102" s="85"/>
      <c r="AH102" s="85"/>
      <c r="AI102" s="85"/>
      <c r="AL102" s="30"/>
      <c r="AM102" s="30"/>
      <c r="AN102" s="30"/>
      <c r="AO102" s="30"/>
      <c r="AP102" s="30"/>
      <c r="AQ102" s="30"/>
    </row>
    <row r="103" spans="21:49">
      <c r="U103" s="91"/>
      <c r="V103" s="92"/>
      <c r="W103" s="91"/>
      <c r="X103" s="91"/>
      <c r="Y103" s="91"/>
      <c r="Z103" s="93"/>
      <c r="AA103" s="85"/>
      <c r="AB103" s="85"/>
      <c r="AC103" s="85"/>
      <c r="AD103" s="85"/>
      <c r="AE103" s="85"/>
      <c r="AF103" s="85"/>
      <c r="AG103" s="85"/>
      <c r="AH103" s="85"/>
      <c r="AI103" s="85"/>
      <c r="AL103" s="30"/>
      <c r="AM103" s="30"/>
      <c r="AN103" s="30"/>
      <c r="AO103" s="30"/>
      <c r="AP103" s="30"/>
      <c r="AQ103" s="30"/>
    </row>
    <row r="104" spans="21:49">
      <c r="U104" s="91"/>
      <c r="V104" s="92"/>
      <c r="W104" s="91"/>
      <c r="X104" s="91"/>
      <c r="Y104" s="91"/>
      <c r="Z104" s="93"/>
      <c r="AA104" s="85"/>
      <c r="AB104" s="85"/>
      <c r="AC104" s="85"/>
      <c r="AD104" s="85"/>
      <c r="AE104" s="85"/>
      <c r="AF104" s="85"/>
      <c r="AG104" s="85"/>
      <c r="AH104" s="85"/>
      <c r="AI104" s="85"/>
      <c r="AL104" s="30"/>
      <c r="AM104" s="30"/>
      <c r="AN104" s="30"/>
      <c r="AO104" s="30"/>
      <c r="AP104" s="30"/>
      <c r="AQ104" s="30"/>
    </row>
    <row r="105" spans="21:49">
      <c r="U105" s="91"/>
      <c r="V105" s="92"/>
      <c r="W105" s="91"/>
      <c r="X105" s="91"/>
      <c r="Y105" s="91"/>
      <c r="Z105" s="93"/>
      <c r="AA105" s="85"/>
      <c r="AB105" s="85"/>
      <c r="AC105" s="85"/>
      <c r="AD105" s="85"/>
      <c r="AE105" s="85"/>
      <c r="AF105" s="85"/>
      <c r="AG105" s="85"/>
      <c r="AH105" s="85"/>
      <c r="AI105" s="85"/>
      <c r="AL105" s="30"/>
      <c r="AM105" s="30"/>
      <c r="AN105" s="30"/>
      <c r="AO105" s="30"/>
      <c r="AP105" s="30"/>
      <c r="AQ105" s="30"/>
    </row>
    <row r="106" spans="21:49">
      <c r="U106" s="91"/>
      <c r="V106" s="92"/>
      <c r="W106" s="91"/>
      <c r="X106" s="91"/>
      <c r="Y106" s="91"/>
      <c r="Z106" s="93"/>
      <c r="AA106" s="85"/>
      <c r="AB106" s="85"/>
      <c r="AC106" s="85"/>
      <c r="AD106" s="85"/>
      <c r="AE106" s="85"/>
      <c r="AF106" s="85"/>
      <c r="AG106" s="85"/>
      <c r="AH106" s="85"/>
      <c r="AI106" s="85"/>
      <c r="AL106" s="30"/>
      <c r="AM106" s="30"/>
      <c r="AN106" s="30"/>
      <c r="AO106" s="30"/>
      <c r="AP106" s="30"/>
      <c r="AQ106" s="30"/>
    </row>
    <row r="107" spans="21:49">
      <c r="U107" s="91"/>
      <c r="V107" s="92"/>
      <c r="W107" s="91"/>
      <c r="X107" s="91"/>
      <c r="Y107" s="91"/>
      <c r="Z107" s="93"/>
      <c r="AA107" s="85"/>
      <c r="AB107" s="85"/>
      <c r="AC107" s="85"/>
      <c r="AD107" s="85"/>
      <c r="AE107" s="85"/>
      <c r="AF107" s="85"/>
      <c r="AG107" s="85"/>
      <c r="AH107" s="85"/>
      <c r="AI107" s="85"/>
      <c r="AL107" s="30"/>
      <c r="AM107" s="30"/>
      <c r="AN107" s="30"/>
      <c r="AO107" s="30"/>
      <c r="AP107" s="30"/>
      <c r="AQ107" s="30"/>
    </row>
    <row r="108" spans="21:49">
      <c r="U108" s="91"/>
      <c r="V108" s="92"/>
      <c r="W108" s="91"/>
      <c r="X108" s="91"/>
      <c r="Y108" s="91"/>
      <c r="Z108" s="93"/>
      <c r="AA108" s="85"/>
      <c r="AB108" s="85"/>
      <c r="AC108" s="85"/>
      <c r="AD108" s="85"/>
      <c r="AE108" s="85"/>
      <c r="AF108" s="85"/>
      <c r="AG108" s="85"/>
      <c r="AH108" s="85"/>
      <c r="AI108" s="85"/>
    </row>
    <row r="109" spans="21:49">
      <c r="U109" s="91"/>
      <c r="V109" s="92"/>
      <c r="W109" s="91"/>
      <c r="X109" s="91"/>
      <c r="Y109" s="91"/>
      <c r="Z109" s="93"/>
      <c r="AA109" s="85"/>
      <c r="AB109" s="85"/>
      <c r="AC109" s="85"/>
      <c r="AD109" s="85"/>
      <c r="AE109" s="85"/>
      <c r="AF109" s="85"/>
      <c r="AG109" s="85"/>
      <c r="AH109" s="85"/>
      <c r="AI109" s="85"/>
    </row>
    <row r="110" spans="21:49">
      <c r="U110" s="91"/>
      <c r="V110" s="92"/>
      <c r="W110" s="91"/>
      <c r="X110" s="91"/>
      <c r="Y110" s="91"/>
      <c r="Z110" s="93"/>
      <c r="AA110" s="85"/>
      <c r="AB110" s="85"/>
      <c r="AC110" s="85"/>
      <c r="AD110" s="85"/>
      <c r="AE110" s="85"/>
      <c r="AF110" s="85"/>
      <c r="AG110" s="85"/>
      <c r="AH110" s="85"/>
      <c r="AI110" s="85"/>
    </row>
    <row r="111" spans="21:49">
      <c r="Z111" s="5"/>
      <c r="AA111" s="22"/>
      <c r="AB111" s="22"/>
      <c r="AC111" s="22"/>
      <c r="AD111" s="22"/>
      <c r="AE111" s="22"/>
      <c r="AF111" s="22"/>
      <c r="AG111" s="22"/>
      <c r="AH111" s="22"/>
      <c r="AI111" s="22"/>
    </row>
    <row r="112" spans="21:49">
      <c r="Z112" s="5"/>
      <c r="AA112" s="97"/>
      <c r="AB112" s="97"/>
      <c r="AC112" s="97"/>
      <c r="AD112" s="97"/>
      <c r="AE112" s="97"/>
      <c r="AF112" s="97"/>
      <c r="AG112" s="97"/>
      <c r="AH112" s="97"/>
      <c r="AI112" s="97"/>
    </row>
    <row r="113" spans="26:49" ht="28" customHeight="1">
      <c r="Z113" s="5"/>
      <c r="AA113" s="92"/>
      <c r="AB113" s="98"/>
      <c r="AC113" s="92"/>
      <c r="AD113" s="92"/>
      <c r="AE113" s="98"/>
      <c r="AF113" s="92"/>
      <c r="AG113" s="92"/>
      <c r="AH113" s="98"/>
      <c r="AI113" s="92"/>
      <c r="AJ113" s="102"/>
      <c r="AK113" s="9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</row>
    <row r="114" spans="26:49">
      <c r="Z114" s="5"/>
      <c r="AG114" s="5"/>
      <c r="AH114" s="5"/>
      <c r="AJ114" s="91"/>
      <c r="AK114" s="93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</row>
    <row r="115" spans="26:49">
      <c r="Z115" s="5"/>
      <c r="AG115" s="5"/>
      <c r="AH115" s="5"/>
      <c r="AJ115" s="91"/>
      <c r="AK115" s="93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</row>
    <row r="116" spans="26:49">
      <c r="Z116" s="5"/>
      <c r="AG116" s="5"/>
      <c r="AH116" s="5"/>
      <c r="AJ116" s="91"/>
      <c r="AK116" s="93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</row>
    <row r="117" spans="26:49">
      <c r="Z117" s="5"/>
      <c r="AG117" s="5"/>
      <c r="AH117" s="5"/>
      <c r="AJ117" s="91"/>
      <c r="AK117" s="93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</row>
    <row r="118" spans="26:49">
      <c r="Z118" s="5"/>
      <c r="AG118" s="5"/>
      <c r="AH118" s="5"/>
      <c r="AJ118" s="91"/>
      <c r="AK118" s="93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</row>
    <row r="119" spans="26:49">
      <c r="AJ119" s="91"/>
      <c r="AK119" s="93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</row>
    <row r="120" spans="26:49">
      <c r="AJ120" s="91"/>
      <c r="AK120" s="93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</row>
    <row r="121" spans="26:49">
      <c r="AJ121" s="91"/>
      <c r="AK121" s="93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</row>
    <row r="122" spans="26:49">
      <c r="AJ122" s="91"/>
      <c r="AK122" s="93"/>
      <c r="AL122" s="85"/>
      <c r="AM122" s="85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</row>
    <row r="123" spans="26:49">
      <c r="AJ123" s="91"/>
      <c r="AK123" s="93"/>
      <c r="AL123" s="85"/>
      <c r="AM123" s="85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</row>
    <row r="124" spans="26:49">
      <c r="AJ124" s="91"/>
      <c r="AK124" s="93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</row>
    <row r="125" spans="26:49">
      <c r="AJ125" s="91"/>
      <c r="AK125" s="93"/>
      <c r="AL125" s="85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</row>
    <row r="126" spans="26:49">
      <c r="AJ126" s="91"/>
      <c r="AK126" s="93"/>
      <c r="AL126" s="85"/>
      <c r="AM126" s="85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</row>
    <row r="127" spans="26:49">
      <c r="AJ127" s="91"/>
      <c r="AK127" s="93"/>
      <c r="AL127" s="85"/>
      <c r="AM127" s="85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</row>
    <row r="128" spans="26:49">
      <c r="AJ128" s="91"/>
      <c r="AK128" s="93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</row>
    <row r="129" spans="36:49">
      <c r="AJ129" s="91"/>
      <c r="AK129" s="93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</row>
    <row r="130" spans="36:49"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</row>
    <row r="131" spans="36:49" ht="14" customHeight="1">
      <c r="AL131" s="97"/>
      <c r="AM131" s="97"/>
      <c r="AN131" s="97"/>
      <c r="AO131" s="97"/>
      <c r="AP131" s="97"/>
      <c r="AQ131" s="97"/>
      <c r="AR131" s="97"/>
      <c r="AS131" s="97"/>
      <c r="AT131" s="97"/>
      <c r="AU131" s="97"/>
      <c r="AV131" s="97"/>
      <c r="AW131" s="97"/>
    </row>
    <row r="132" spans="36:49">
      <c r="AL132" s="92"/>
      <c r="AM132" s="98"/>
      <c r="AN132" s="92"/>
      <c r="AO132" s="92"/>
      <c r="AP132" s="98"/>
      <c r="AQ132" s="92"/>
      <c r="AR132" s="92"/>
      <c r="AS132" s="98"/>
      <c r="AT132" s="92"/>
      <c r="AU132" s="92"/>
      <c r="AV132" s="98"/>
      <c r="AW132" s="92"/>
    </row>
    <row r="133" spans="36:49">
      <c r="AL133" s="30"/>
      <c r="AM133" s="30"/>
      <c r="AN133" s="30"/>
      <c r="AO133" s="30"/>
      <c r="AP133" s="30"/>
      <c r="AQ133" s="30"/>
    </row>
    <row r="134" spans="36:49">
      <c r="AL134" s="30"/>
      <c r="AM134" s="30"/>
      <c r="AN134" s="30"/>
      <c r="AO134" s="30"/>
      <c r="AP134" s="30"/>
      <c r="AQ134" s="30"/>
    </row>
    <row r="135" spans="36:49">
      <c r="AL135" s="30"/>
      <c r="AM135" s="30"/>
      <c r="AN135" s="30"/>
      <c r="AO135" s="30"/>
      <c r="AP135" s="30"/>
      <c r="AQ135" s="30"/>
    </row>
    <row r="136" spans="36:49">
      <c r="AL136" s="30"/>
      <c r="AM136" s="30"/>
      <c r="AN136" s="30"/>
      <c r="AO136" s="30"/>
      <c r="AP136" s="30"/>
      <c r="AQ136" s="30"/>
    </row>
    <row r="137" spans="36:49">
      <c r="AL137" s="30"/>
      <c r="AM137" s="30"/>
      <c r="AN137" s="30"/>
      <c r="AO137" s="30"/>
      <c r="AP137" s="30"/>
      <c r="AQ137" s="30"/>
    </row>
    <row r="138" spans="36:49">
      <c r="AL138" s="30"/>
      <c r="AM138" s="30"/>
      <c r="AN138" s="30"/>
      <c r="AO138" s="30"/>
      <c r="AP138" s="30"/>
      <c r="AQ138" s="30"/>
    </row>
  </sheetData>
  <mergeCells count="41">
    <mergeCell ref="Z32:AB32"/>
    <mergeCell ref="AC32:AE32"/>
    <mergeCell ref="AF32:AH32"/>
    <mergeCell ref="G7:H7"/>
    <mergeCell ref="H8:J8"/>
    <mergeCell ref="K8:M8"/>
    <mergeCell ref="N8:P8"/>
    <mergeCell ref="U11:X11"/>
    <mergeCell ref="Y12:Y28"/>
    <mergeCell ref="Z12:AH12"/>
    <mergeCell ref="Z29:AH29"/>
    <mergeCell ref="Z30:AB30"/>
    <mergeCell ref="AC30:AE30"/>
    <mergeCell ref="AF30:AH30"/>
    <mergeCell ref="H36:I36"/>
    <mergeCell ref="K36:L36"/>
    <mergeCell ref="N36:O36"/>
    <mergeCell ref="H37:J37"/>
    <mergeCell ref="K37:M37"/>
    <mergeCell ref="N37:P37"/>
    <mergeCell ref="U56:U59"/>
    <mergeCell ref="W56:W59"/>
    <mergeCell ref="X56:X59"/>
    <mergeCell ref="U60:U62"/>
    <mergeCell ref="W60:W71"/>
    <mergeCell ref="X60:X71"/>
    <mergeCell ref="U63:U65"/>
    <mergeCell ref="U66:U68"/>
    <mergeCell ref="U69:U71"/>
    <mergeCell ref="Y55:Y71"/>
    <mergeCell ref="Z55:AH55"/>
    <mergeCell ref="Z72:AH72"/>
    <mergeCell ref="Z73:AB73"/>
    <mergeCell ref="AC73:AE73"/>
    <mergeCell ref="AF73:AH73"/>
    <mergeCell ref="H67:I67"/>
    <mergeCell ref="K67:L67"/>
    <mergeCell ref="N67:O67"/>
    <mergeCell ref="H68:J68"/>
    <mergeCell ref="K68:M68"/>
    <mergeCell ref="N68:P68"/>
  </mergeCells>
  <conditionalFormatting sqref="Z13:AH28 Z12">
    <cfRule type="colorScale" priority="73">
      <colorScale>
        <cfvo type="min"/>
        <cfvo type="max"/>
        <color rgb="FFFD6452"/>
        <color rgb="FFA7D060"/>
      </colorScale>
    </cfRule>
    <cfRule type="colorScale" priority="77">
      <colorScale>
        <cfvo type="min"/>
        <cfvo type="max"/>
        <color theme="5"/>
        <color theme="6"/>
      </colorScale>
    </cfRule>
    <cfRule type="colorScale" priority="79">
      <colorScale>
        <cfvo type="min"/>
        <cfvo type="max"/>
        <color rgb="FFFFEF9C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13:AH28">
    <cfRule type="colorScale" priority="72">
      <colorScale>
        <cfvo type="num" val="0"/>
        <cfvo type="num" val="1"/>
        <color rgb="FFFD614D"/>
        <color rgb="FFA8D061"/>
      </colorScale>
    </cfRule>
  </conditionalFormatting>
  <conditionalFormatting sqref="Z56:AH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6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9">
      <colorScale>
        <cfvo type="min"/>
        <cfvo type="max"/>
        <color rgb="FFFCFCFF"/>
        <color rgb="FF63BE7B"/>
      </colorScale>
    </cfRule>
    <cfRule type="colorScale" priority="70">
      <colorScale>
        <cfvo type="min"/>
        <cfvo type="max"/>
        <color theme="5" tint="0.39997558519241921"/>
        <color theme="6" tint="0.39997558519241921"/>
      </colorScale>
    </cfRule>
    <cfRule type="colorScale" priority="71">
      <colorScale>
        <cfvo type="num" val="-100"/>
        <cfvo type="num" val="100"/>
        <color rgb="FFFD614D"/>
        <color rgb="FFA8D061"/>
      </colorScale>
    </cfRule>
  </conditionalFormatting>
  <conditionalFormatting sqref="Z56:AH72">
    <cfRule type="colorScale" priority="67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A95:AF110">
    <cfRule type="colorScale" priority="29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30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3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theme="5" tint="0.39997558519241921"/>
        <color theme="6" tint="0.39997558519241921"/>
      </colorScale>
    </cfRule>
    <cfRule type="colorScale" priority="37">
      <colorScale>
        <cfvo type="num" val="-100"/>
        <cfvo type="num" val="100"/>
        <color rgb="FFFD614D"/>
        <color rgb="FFA8D061"/>
      </colorScale>
    </cfRule>
  </conditionalFormatting>
  <conditionalFormatting sqref="AA95:AF111">
    <cfRule type="colorScale" priority="38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L90:AQ98">
    <cfRule type="colorScale" priority="81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82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5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7">
      <colorScale>
        <cfvo type="min"/>
        <cfvo type="max"/>
        <color rgb="FFFCFCFF"/>
        <color rgb="FF63BE7B"/>
      </colorScale>
    </cfRule>
    <cfRule type="colorScale" priority="88">
      <colorScale>
        <cfvo type="min"/>
        <cfvo type="max"/>
        <color theme="5" tint="0.39997558519241921"/>
        <color theme="6" tint="0.39997558519241921"/>
      </colorScale>
    </cfRule>
    <cfRule type="colorScale" priority="89">
      <colorScale>
        <cfvo type="num" val="-100"/>
        <cfvo type="num" val="100"/>
        <color rgb="FFFD614D"/>
        <color rgb="FFA8D061"/>
      </colorScale>
    </cfRule>
  </conditionalFormatting>
  <conditionalFormatting sqref="AL90:AQ99">
    <cfRule type="colorScale" priority="90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L114:AQ129">
    <cfRule type="colorScale" priority="49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50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3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theme="5" tint="0.39997558519241921"/>
        <color theme="6" tint="0.39997558519241921"/>
      </colorScale>
    </cfRule>
    <cfRule type="colorScale" priority="57">
      <colorScale>
        <cfvo type="num" val="-100"/>
        <cfvo type="num" val="100"/>
        <color rgb="FFFD614D"/>
        <color rgb="FFA8D061"/>
      </colorScale>
    </cfRule>
  </conditionalFormatting>
  <conditionalFormatting sqref="AL114:AQ130">
    <cfRule type="colorScale" priority="58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R90:AW98">
    <cfRule type="colorScale" priority="91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92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5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7">
      <colorScale>
        <cfvo type="min"/>
        <cfvo type="max"/>
        <color rgb="FFFCFCFF"/>
        <color rgb="FF63BE7B"/>
      </colorScale>
    </cfRule>
    <cfRule type="colorScale" priority="98">
      <colorScale>
        <cfvo type="min"/>
        <cfvo type="max"/>
        <color theme="5" tint="0.39997558519241921"/>
        <color theme="6" tint="0.39997558519241921"/>
      </colorScale>
    </cfRule>
    <cfRule type="colorScale" priority="99">
      <colorScale>
        <cfvo type="num" val="-100"/>
        <cfvo type="num" val="100"/>
        <color rgb="FFFD614D"/>
        <color rgb="FFA8D061"/>
      </colorScale>
    </cfRule>
  </conditionalFormatting>
  <conditionalFormatting sqref="AR90:AW99">
    <cfRule type="colorScale" priority="100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R114:AW129">
    <cfRule type="colorScale" priority="39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40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3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5">
      <colorScale>
        <cfvo type="min"/>
        <cfvo type="max"/>
        <color rgb="FFFCFCFF"/>
        <color rgb="FF63BE7B"/>
      </colorScale>
    </cfRule>
    <cfRule type="colorScale" priority="46">
      <colorScale>
        <cfvo type="min"/>
        <cfvo type="max"/>
        <color theme="5" tint="0.39997558519241921"/>
        <color theme="6" tint="0.39997558519241921"/>
      </colorScale>
    </cfRule>
    <cfRule type="colorScale" priority="47">
      <colorScale>
        <cfvo type="num" val="-100"/>
        <cfvo type="num" val="100"/>
        <color rgb="FFFD614D"/>
        <color rgb="FFA8D061"/>
      </colorScale>
    </cfRule>
  </conditionalFormatting>
  <conditionalFormatting sqref="AR114:AW130">
    <cfRule type="colorScale" priority="48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G95:AI98">
    <cfRule type="colorScale" priority="524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525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28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52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30">
      <colorScale>
        <cfvo type="min"/>
        <cfvo type="max"/>
        <color rgb="FFFCFCFF"/>
        <color rgb="FF63BE7B"/>
      </colorScale>
    </cfRule>
    <cfRule type="colorScale" priority="531">
      <colorScale>
        <cfvo type="min"/>
        <cfvo type="max"/>
        <color theme="5" tint="0.39997558519241921"/>
        <color theme="6" tint="0.39997558519241921"/>
      </colorScale>
    </cfRule>
    <cfRule type="colorScale" priority="532">
      <colorScale>
        <cfvo type="num" val="-100"/>
        <cfvo type="num" val="100"/>
        <color rgb="FFFD614D"/>
        <color rgb="FFA8D061"/>
      </colorScale>
    </cfRule>
    <cfRule type="colorScale" priority="533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G99:AI110">
    <cfRule type="colorScale" priority="534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535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38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53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40">
      <colorScale>
        <cfvo type="min"/>
        <cfvo type="max"/>
        <color rgb="FFFCFCFF"/>
        <color rgb="FF63BE7B"/>
      </colorScale>
    </cfRule>
    <cfRule type="colorScale" priority="541">
      <colorScale>
        <cfvo type="min"/>
        <cfvo type="max"/>
        <color theme="5" tint="0.39997558519241921"/>
        <color theme="6" tint="0.39997558519241921"/>
      </colorScale>
    </cfRule>
    <cfRule type="colorScale" priority="542">
      <colorScale>
        <cfvo type="num" val="-100"/>
        <cfvo type="num" val="100"/>
        <color rgb="FFFD614D"/>
        <color rgb="FFA8D061"/>
      </colorScale>
    </cfRule>
  </conditionalFormatting>
  <conditionalFormatting sqref="AG99:AI111">
    <cfRule type="colorScale" priority="543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3D5D-54EA-7040-B34C-BF700BD766FB}">
  <dimension ref="C2:CF181"/>
  <sheetViews>
    <sheetView showGridLines="0" zoomScale="25" zoomScaleNormal="125" workbookViewId="0">
      <selection activeCell="AG93" sqref="AG93"/>
    </sheetView>
  </sheetViews>
  <sheetFormatPr baseColWidth="10" defaultColWidth="8.83203125" defaultRowHeight="14"/>
  <cols>
    <col min="1" max="2" width="8.83203125" style="5"/>
    <col min="3" max="3" width="37.83203125" style="5" customWidth="1"/>
    <col min="4" max="4" width="6.5" style="5" customWidth="1"/>
    <col min="5" max="5" width="23.83203125" style="5" customWidth="1"/>
    <col min="6" max="6" width="14.6640625" style="5" customWidth="1"/>
    <col min="7" max="7" width="8.83203125" style="5"/>
    <col min="8" max="8" width="12.6640625" style="5" bestFit="1" customWidth="1"/>
    <col min="9" max="9" width="17.5" style="5" customWidth="1"/>
    <col min="10" max="10" width="12.6640625" style="5" customWidth="1"/>
    <col min="11" max="11" width="15" style="5" customWidth="1"/>
    <col min="12" max="12" width="16.5" style="5" customWidth="1"/>
    <col min="13" max="14" width="12.6640625" style="5" customWidth="1"/>
    <col min="15" max="15" width="17.1640625" style="5" customWidth="1"/>
    <col min="16" max="17" width="12.6640625" style="5" customWidth="1"/>
    <col min="18" max="19" width="8.83203125" style="5"/>
    <col min="20" max="20" width="11.1640625" style="5" customWidth="1"/>
    <col min="21" max="21" width="16.1640625" style="5" customWidth="1"/>
    <col min="22" max="22" width="5.1640625" style="5" customWidth="1"/>
    <col min="23" max="23" width="9.5" style="5" customWidth="1"/>
    <col min="24" max="24" width="4.6640625" style="5" customWidth="1"/>
    <col min="25" max="25" width="4.5" style="5" customWidth="1"/>
    <col min="26" max="26" width="7.83203125" style="30" customWidth="1"/>
    <col min="27" max="34" width="6.83203125" style="30" customWidth="1"/>
    <col min="35" max="35" width="6.83203125" style="5" customWidth="1"/>
    <col min="36" max="36" width="14.5" style="5" customWidth="1"/>
    <col min="37" max="37" width="6.33203125" style="5" customWidth="1"/>
    <col min="38" max="38" width="8.33203125" style="5" customWidth="1"/>
    <col min="39" max="39" width="5" style="5" customWidth="1"/>
    <col min="40" max="40" width="17.5" style="5" customWidth="1"/>
    <col min="41" max="41" width="6.6640625" style="5" customWidth="1"/>
    <col min="42" max="42" width="3" style="5" customWidth="1"/>
    <col min="43" max="60" width="6.83203125" style="5" customWidth="1"/>
    <col min="61" max="63" width="8.83203125" style="5"/>
    <col min="64" max="64" width="19.83203125" style="5" customWidth="1"/>
    <col min="65" max="65" width="6.33203125" style="5" customWidth="1"/>
    <col min="66" max="66" width="3.1640625" style="5" customWidth="1"/>
    <col min="67" max="84" width="6.33203125" style="5" customWidth="1"/>
    <col min="85" max="16384" width="8.83203125" style="5"/>
  </cols>
  <sheetData>
    <row r="2" spans="3:34">
      <c r="C2" s="22" t="s">
        <v>26</v>
      </c>
    </row>
    <row r="3" spans="3:34">
      <c r="C3" s="5" t="s">
        <v>27</v>
      </c>
    </row>
    <row r="4" spans="3:34">
      <c r="C4" s="5" t="s">
        <v>29</v>
      </c>
    </row>
    <row r="7" spans="3:34">
      <c r="C7" s="22" t="s">
        <v>21</v>
      </c>
      <c r="G7" s="245"/>
      <c r="H7" s="245"/>
      <c r="I7" s="23"/>
      <c r="J7" s="23"/>
      <c r="K7" s="23"/>
      <c r="L7" s="23"/>
      <c r="M7" s="23"/>
      <c r="N7" s="23"/>
      <c r="O7" s="23"/>
      <c r="P7" s="23"/>
      <c r="Q7" s="23"/>
    </row>
    <row r="8" spans="3:34">
      <c r="C8" s="385"/>
      <c r="D8" s="385"/>
      <c r="E8" s="385"/>
      <c r="F8" s="385"/>
      <c r="G8" s="386"/>
      <c r="H8" s="387" t="s">
        <v>7</v>
      </c>
      <c r="I8" s="387"/>
      <c r="J8" s="387"/>
      <c r="K8" s="387" t="s">
        <v>8</v>
      </c>
      <c r="L8" s="387"/>
      <c r="M8" s="387"/>
      <c r="N8" s="387" t="s">
        <v>23</v>
      </c>
      <c r="O8" s="387"/>
      <c r="P8" s="387"/>
      <c r="Q8" s="23"/>
    </row>
    <row r="9" spans="3:34">
      <c r="C9" s="78" t="s">
        <v>2</v>
      </c>
      <c r="D9" s="78" t="s">
        <v>0</v>
      </c>
      <c r="E9" s="78" t="s">
        <v>3</v>
      </c>
      <c r="F9" s="78" t="s">
        <v>0</v>
      </c>
      <c r="G9" s="346" t="s">
        <v>19</v>
      </c>
      <c r="H9" s="346" t="s">
        <v>28</v>
      </c>
      <c r="I9" s="346" t="s">
        <v>22</v>
      </c>
      <c r="J9" s="346" t="s">
        <v>24</v>
      </c>
      <c r="K9" s="346" t="s">
        <v>28</v>
      </c>
      <c r="L9" s="346" t="s">
        <v>20</v>
      </c>
      <c r="M9" s="346" t="s">
        <v>24</v>
      </c>
      <c r="N9" s="346" t="s">
        <v>28</v>
      </c>
      <c r="O9" s="346" t="s">
        <v>22</v>
      </c>
      <c r="P9" s="346" t="s">
        <v>24</v>
      </c>
      <c r="Q9" s="22"/>
    </row>
    <row r="10" spans="3:34">
      <c r="C10" s="345" t="s">
        <v>11</v>
      </c>
      <c r="D10" s="348">
        <v>0</v>
      </c>
      <c r="E10" s="345" t="s">
        <v>16</v>
      </c>
      <c r="F10" s="348" t="s">
        <v>17</v>
      </c>
      <c r="G10" s="345">
        <v>2050</v>
      </c>
      <c r="H10" s="349">
        <f>152*10^6</f>
        <v>152000000</v>
      </c>
      <c r="I10" s="349">
        <v>128124872</v>
      </c>
      <c r="J10" s="350">
        <f>I10/H10</f>
        <v>0.84292678947368416</v>
      </c>
      <c r="K10" s="351">
        <f>549.24*10^6</f>
        <v>549240000</v>
      </c>
      <c r="L10" s="349">
        <v>373878555</v>
      </c>
      <c r="M10" s="352">
        <f>L10/K10</f>
        <v>0.68071982193576575</v>
      </c>
      <c r="N10" s="349">
        <v>980000000</v>
      </c>
      <c r="O10" s="349">
        <v>751832670</v>
      </c>
      <c r="P10" s="352">
        <f>O10/N10</f>
        <v>0.76717619387755098</v>
      </c>
      <c r="Q10" s="21"/>
    </row>
    <row r="11" spans="3:34" ht="14" customHeight="1">
      <c r="C11" s="345" t="s">
        <v>11</v>
      </c>
      <c r="D11" s="348">
        <v>5</v>
      </c>
      <c r="E11" s="345" t="s">
        <v>16</v>
      </c>
      <c r="F11" s="348" t="s">
        <v>17</v>
      </c>
      <c r="G11" s="345">
        <v>2050</v>
      </c>
      <c r="H11" s="349">
        <f t="shared" ref="H11:H25" si="0">152*10^6</f>
        <v>152000000</v>
      </c>
      <c r="I11" s="349">
        <v>148259469.69999999</v>
      </c>
      <c r="J11" s="350">
        <f t="shared" ref="J11" si="1">I11/H11</f>
        <v>0.97539124802631572</v>
      </c>
      <c r="K11" s="351">
        <f t="shared" ref="K11" si="2">549.24*10^6</f>
        <v>549240000</v>
      </c>
      <c r="L11" s="349">
        <v>465963585</v>
      </c>
      <c r="M11" s="352">
        <f t="shared" ref="M11" si="3">L11/K11</f>
        <v>0.84837882346515181</v>
      </c>
      <c r="N11" s="349">
        <v>980000000</v>
      </c>
      <c r="O11" s="349">
        <v>876499007</v>
      </c>
      <c r="P11" s="352">
        <f>O11/N11</f>
        <v>0.89438674183673472</v>
      </c>
      <c r="Q11" s="21"/>
      <c r="U11" s="231"/>
      <c r="V11" s="231"/>
      <c r="W11" s="231"/>
      <c r="X11" s="231"/>
      <c r="Y11" s="23"/>
    </row>
    <row r="12" spans="3:34" ht="15" customHeight="1">
      <c r="C12" s="345" t="s">
        <v>11</v>
      </c>
      <c r="D12" s="348">
        <v>10</v>
      </c>
      <c r="E12" s="345" t="s">
        <v>16</v>
      </c>
      <c r="F12" s="348" t="s">
        <v>17</v>
      </c>
      <c r="G12" s="345">
        <v>2050</v>
      </c>
      <c r="H12" s="349">
        <f t="shared" si="0"/>
        <v>152000000</v>
      </c>
      <c r="I12" s="349">
        <v>150746858.80000001</v>
      </c>
      <c r="J12" s="350">
        <f t="shared" ref="J12:J13" si="4">I12/H12</f>
        <v>0.9917556500000001</v>
      </c>
      <c r="K12" s="351">
        <f t="shared" ref="K12:K25" si="5">549.24*10^6</f>
        <v>549240000</v>
      </c>
      <c r="L12" s="349">
        <v>483865815</v>
      </c>
      <c r="M12" s="352">
        <f t="shared" ref="M12:M13" si="6">L12/K12</f>
        <v>0.88097337229626393</v>
      </c>
      <c r="N12" s="349">
        <v>980000000</v>
      </c>
      <c r="O12" s="349">
        <v>901893615</v>
      </c>
      <c r="P12" s="352">
        <f>O12/N12</f>
        <v>0.92029960714285719</v>
      </c>
      <c r="Q12" s="21"/>
      <c r="U12" s="1" t="s">
        <v>2</v>
      </c>
      <c r="V12" s="1" t="s">
        <v>0</v>
      </c>
      <c r="W12" s="1" t="s">
        <v>3</v>
      </c>
      <c r="X12" s="1" t="s">
        <v>0</v>
      </c>
      <c r="Y12" s="246" t="s">
        <v>1</v>
      </c>
      <c r="Z12" s="249" t="s">
        <v>30</v>
      </c>
      <c r="AA12" s="250"/>
      <c r="AB12" s="250"/>
      <c r="AC12" s="250"/>
      <c r="AD12" s="250"/>
      <c r="AE12" s="250"/>
      <c r="AF12" s="250"/>
      <c r="AG12" s="250"/>
      <c r="AH12" s="251"/>
    </row>
    <row r="13" spans="3:34">
      <c r="C13" s="345" t="s">
        <v>11</v>
      </c>
      <c r="D13" s="348">
        <v>100</v>
      </c>
      <c r="E13" s="345" t="s">
        <v>16</v>
      </c>
      <c r="F13" s="348" t="s">
        <v>17</v>
      </c>
      <c r="G13" s="345">
        <v>2050</v>
      </c>
      <c r="H13" s="349">
        <f t="shared" si="0"/>
        <v>152000000</v>
      </c>
      <c r="I13" s="349">
        <v>151050240.19999999</v>
      </c>
      <c r="J13" s="350">
        <f t="shared" si="4"/>
        <v>0.9937515802631578</v>
      </c>
      <c r="K13" s="351">
        <f t="shared" si="5"/>
        <v>549240000</v>
      </c>
      <c r="L13" s="349">
        <v>488395356</v>
      </c>
      <c r="M13" s="352">
        <f t="shared" si="6"/>
        <v>0.88922029713786321</v>
      </c>
      <c r="N13" s="349">
        <v>980000000</v>
      </c>
      <c r="O13" s="349">
        <v>907586121</v>
      </c>
      <c r="P13" s="352">
        <f>O13/N13</f>
        <v>0.92610828673469392</v>
      </c>
      <c r="Q13" s="21"/>
      <c r="U13" s="2" t="s">
        <v>11</v>
      </c>
      <c r="V13" s="3">
        <v>0</v>
      </c>
      <c r="W13" s="2" t="s">
        <v>16</v>
      </c>
      <c r="X13" s="4" t="s">
        <v>17</v>
      </c>
      <c r="Y13" s="247"/>
      <c r="Z13" s="47">
        <f>J10</f>
        <v>0.84292678947368416</v>
      </c>
      <c r="AA13" s="51">
        <f>M10</f>
        <v>0.68071982193576575</v>
      </c>
      <c r="AB13" s="48">
        <f>P10</f>
        <v>0.76717619387755098</v>
      </c>
      <c r="AC13" s="49">
        <f>J39</f>
        <v>0</v>
      </c>
      <c r="AD13" s="51">
        <f>M39</f>
        <v>0</v>
      </c>
      <c r="AE13" s="50">
        <f>P39</f>
        <v>0</v>
      </c>
      <c r="AF13" s="51">
        <f>J70</f>
        <v>0.14834526578947368</v>
      </c>
      <c r="AG13" s="49">
        <f>M70</f>
        <v>0.17323910130361955</v>
      </c>
      <c r="AH13" s="50">
        <f>P70</f>
        <v>0.14599646734693877</v>
      </c>
    </row>
    <row r="14" spans="3:34">
      <c r="C14" s="345" t="s">
        <v>12</v>
      </c>
      <c r="D14" s="348">
        <v>-2</v>
      </c>
      <c r="E14" s="345" t="s">
        <v>10</v>
      </c>
      <c r="F14" s="348">
        <v>10</v>
      </c>
      <c r="G14" s="345">
        <v>2050</v>
      </c>
      <c r="H14" s="349">
        <f t="shared" si="0"/>
        <v>152000000</v>
      </c>
      <c r="I14" s="349">
        <v>149364318</v>
      </c>
      <c r="J14" s="350">
        <f t="shared" ref="J14:J25" si="7">I14/H14</f>
        <v>0.98265998684210532</v>
      </c>
      <c r="K14" s="351">
        <f t="shared" si="5"/>
        <v>549240000</v>
      </c>
      <c r="L14" s="349">
        <v>442455981</v>
      </c>
      <c r="M14" s="352">
        <f t="shared" ref="M14:M25" si="8">L14/K14</f>
        <v>0.80557858313305664</v>
      </c>
      <c r="N14" s="349">
        <v>980000000</v>
      </c>
      <c r="O14" s="349">
        <v>841164013</v>
      </c>
      <c r="P14" s="352">
        <f t="shared" ref="P14:P25" si="9">O14/N14</f>
        <v>0.85833062551020411</v>
      </c>
      <c r="Q14" s="21"/>
      <c r="U14" s="7" t="s">
        <v>11</v>
      </c>
      <c r="V14" s="8">
        <v>5</v>
      </c>
      <c r="W14" s="7" t="s">
        <v>16</v>
      </c>
      <c r="X14" s="9" t="s">
        <v>17</v>
      </c>
      <c r="Y14" s="247"/>
      <c r="Z14" s="52">
        <f>J11</f>
        <v>0.97539124802631572</v>
      </c>
      <c r="AA14" s="56">
        <f t="shared" ref="AA14:AA28" si="10">M11</f>
        <v>0.84837882346515181</v>
      </c>
      <c r="AB14" s="53">
        <f t="shared" ref="AB14:AB28" si="11">P11</f>
        <v>0.89438674183673472</v>
      </c>
      <c r="AC14" s="54">
        <f t="shared" ref="AC14:AC28" si="12">J40</f>
        <v>0</v>
      </c>
      <c r="AD14" s="56">
        <f t="shared" ref="AD14:AD28" si="13">M40</f>
        <v>0</v>
      </c>
      <c r="AE14" s="55">
        <f t="shared" ref="AE14:AE28" si="14">P40</f>
        <v>0</v>
      </c>
      <c r="AF14" s="56">
        <f t="shared" ref="AF14:AF28" si="15">J71</f>
        <v>0.22326499671052633</v>
      </c>
      <c r="AG14" s="54">
        <f t="shared" ref="AG14:AG28" si="16">M71</f>
        <v>0.22748612446289418</v>
      </c>
      <c r="AH14" s="55">
        <f t="shared" ref="AH14:AH28" si="17">P71</f>
        <v>0.16269892755102042</v>
      </c>
    </row>
    <row r="15" spans="3:34">
      <c r="C15" s="345" t="s">
        <v>12</v>
      </c>
      <c r="D15" s="348">
        <v>-5</v>
      </c>
      <c r="E15" s="345" t="s">
        <v>10</v>
      </c>
      <c r="F15" s="348">
        <v>10</v>
      </c>
      <c r="G15" s="345">
        <v>2050</v>
      </c>
      <c r="H15" s="349">
        <f t="shared" si="0"/>
        <v>152000000</v>
      </c>
      <c r="I15" s="349">
        <v>143993040.30000001</v>
      </c>
      <c r="J15" s="350">
        <f t="shared" si="7"/>
        <v>0.94732263355263169</v>
      </c>
      <c r="K15" s="351">
        <f t="shared" si="5"/>
        <v>549240000</v>
      </c>
      <c r="L15" s="349">
        <v>346045955</v>
      </c>
      <c r="M15" s="352">
        <f t="shared" si="8"/>
        <v>0.63004507137134946</v>
      </c>
      <c r="N15" s="349">
        <v>980000000</v>
      </c>
      <c r="O15" s="349">
        <v>674160129</v>
      </c>
      <c r="P15" s="352">
        <f t="shared" si="9"/>
        <v>0.68791849897959179</v>
      </c>
      <c r="Q15" s="21"/>
      <c r="U15" s="7" t="s">
        <v>11</v>
      </c>
      <c r="V15" s="8">
        <v>10</v>
      </c>
      <c r="W15" s="7" t="s">
        <v>16</v>
      </c>
      <c r="X15" s="9" t="s">
        <v>17</v>
      </c>
      <c r="Y15" s="247"/>
      <c r="Z15" s="52">
        <f t="shared" ref="Z15:Z28" si="18">J12</f>
        <v>0.9917556500000001</v>
      </c>
      <c r="AA15" s="56">
        <f t="shared" si="10"/>
        <v>0.88097337229626393</v>
      </c>
      <c r="AB15" s="53">
        <f t="shared" si="11"/>
        <v>0.92029960714285719</v>
      </c>
      <c r="AC15" s="54">
        <f t="shared" si="12"/>
        <v>0</v>
      </c>
      <c r="AD15" s="56">
        <f t="shared" si="13"/>
        <v>0</v>
      </c>
      <c r="AE15" s="55">
        <f t="shared" si="14"/>
        <v>0</v>
      </c>
      <c r="AF15" s="56">
        <f t="shared" si="15"/>
        <v>0.23406525657894736</v>
      </c>
      <c r="AG15" s="54">
        <f t="shared" si="16"/>
        <v>0.23675529823028185</v>
      </c>
      <c r="AH15" s="55">
        <f t="shared" si="17"/>
        <v>0.16709429795918368</v>
      </c>
    </row>
    <row r="16" spans="3:34">
      <c r="C16" s="345" t="s">
        <v>12</v>
      </c>
      <c r="D16" s="348">
        <v>-10</v>
      </c>
      <c r="E16" s="345" t="s">
        <v>10</v>
      </c>
      <c r="F16" s="348">
        <v>10</v>
      </c>
      <c r="G16" s="345">
        <v>2050</v>
      </c>
      <c r="H16" s="349">
        <f t="shared" si="0"/>
        <v>152000000</v>
      </c>
      <c r="I16" s="349">
        <v>105366127</v>
      </c>
      <c r="J16" s="350">
        <f t="shared" si="7"/>
        <v>0.69319820394736842</v>
      </c>
      <c r="K16" s="351">
        <f t="shared" si="5"/>
        <v>549240000</v>
      </c>
      <c r="L16" s="349">
        <v>150891922</v>
      </c>
      <c r="M16" s="352">
        <f>L16/K16</f>
        <v>0.27472857402956813</v>
      </c>
      <c r="N16" s="349">
        <v>980000000</v>
      </c>
      <c r="O16" s="349">
        <v>281623930</v>
      </c>
      <c r="P16" s="352">
        <f t="shared" si="9"/>
        <v>0.28737135714285716</v>
      </c>
      <c r="Q16" s="21"/>
      <c r="U16" s="10" t="s">
        <v>11</v>
      </c>
      <c r="V16" s="11">
        <v>100</v>
      </c>
      <c r="W16" s="10" t="s">
        <v>16</v>
      </c>
      <c r="X16" s="12" t="s">
        <v>17</v>
      </c>
      <c r="Y16" s="247"/>
      <c r="Z16" s="52">
        <f t="shared" si="18"/>
        <v>0.9937515802631578</v>
      </c>
      <c r="AA16" s="56">
        <f t="shared" si="10"/>
        <v>0.88922029713786321</v>
      </c>
      <c r="AB16" s="53">
        <f t="shared" si="11"/>
        <v>0.92610828673469392</v>
      </c>
      <c r="AC16" s="54">
        <f t="shared" si="12"/>
        <v>0</v>
      </c>
      <c r="AD16" s="56">
        <f>M42</f>
        <v>0</v>
      </c>
      <c r="AE16" s="55">
        <f t="shared" si="14"/>
        <v>0</v>
      </c>
      <c r="AF16" s="56">
        <f t="shared" si="15"/>
        <v>0.23822899539473683</v>
      </c>
      <c r="AG16" s="54">
        <f t="shared" si="16"/>
        <v>0.24006928300924915</v>
      </c>
      <c r="AH16" s="55">
        <f t="shared" si="17"/>
        <v>0.16885969693877551</v>
      </c>
    </row>
    <row r="17" spans="3:34">
      <c r="C17" s="345" t="s">
        <v>13</v>
      </c>
      <c r="D17" s="348">
        <v>-25</v>
      </c>
      <c r="E17" s="345" t="s">
        <v>10</v>
      </c>
      <c r="F17" s="348">
        <v>10</v>
      </c>
      <c r="G17" s="345">
        <v>2050</v>
      </c>
      <c r="H17" s="349">
        <f t="shared" si="0"/>
        <v>152000000</v>
      </c>
      <c r="I17" s="349">
        <v>149818819.30000001</v>
      </c>
      <c r="J17" s="350">
        <f t="shared" si="7"/>
        <v>0.98565012697368426</v>
      </c>
      <c r="K17" s="351">
        <f t="shared" si="5"/>
        <v>549240000</v>
      </c>
      <c r="L17" s="349">
        <v>470635172</v>
      </c>
      <c r="M17" s="352">
        <f t="shared" si="8"/>
        <v>0.85688437113101745</v>
      </c>
      <c r="N17" s="349">
        <v>980000000</v>
      </c>
      <c r="O17" s="349">
        <v>885615810</v>
      </c>
      <c r="P17" s="352">
        <f t="shared" si="9"/>
        <v>0.90368960204081628</v>
      </c>
      <c r="Q17" s="21"/>
      <c r="U17" s="7" t="s">
        <v>12</v>
      </c>
      <c r="V17" s="8">
        <v>-2</v>
      </c>
      <c r="W17" s="7" t="s">
        <v>10</v>
      </c>
      <c r="X17" s="9">
        <v>5</v>
      </c>
      <c r="Y17" s="247"/>
      <c r="Z17" s="52">
        <f>J14</f>
        <v>0.98265998684210532</v>
      </c>
      <c r="AA17" s="56">
        <f t="shared" si="10"/>
        <v>0.80557858313305664</v>
      </c>
      <c r="AB17" s="53">
        <f t="shared" si="11"/>
        <v>0.85833062551020411</v>
      </c>
      <c r="AC17" s="54">
        <f t="shared" si="12"/>
        <v>0</v>
      </c>
      <c r="AD17" s="56">
        <f t="shared" si="13"/>
        <v>0</v>
      </c>
      <c r="AE17" s="55">
        <f t="shared" si="14"/>
        <v>0</v>
      </c>
      <c r="AF17" s="56">
        <f t="shared" si="15"/>
        <v>0.18290805263157894</v>
      </c>
      <c r="AG17" s="54">
        <f t="shared" si="16"/>
        <v>0.18076588194596169</v>
      </c>
      <c r="AH17" s="55">
        <f t="shared" si="17"/>
        <v>0.12448333571428571</v>
      </c>
    </row>
    <row r="18" spans="3:34">
      <c r="C18" s="345" t="s">
        <v>13</v>
      </c>
      <c r="D18" s="348">
        <v>-50</v>
      </c>
      <c r="E18" s="345" t="s">
        <v>10</v>
      </c>
      <c r="F18" s="348">
        <v>10</v>
      </c>
      <c r="G18" s="345">
        <v>2050</v>
      </c>
      <c r="H18" s="349">
        <f t="shared" si="0"/>
        <v>152000000</v>
      </c>
      <c r="I18" s="349">
        <v>149641455.80000001</v>
      </c>
      <c r="J18" s="350">
        <v>0.98448326184210533</v>
      </c>
      <c r="K18" s="351">
        <v>549240000</v>
      </c>
      <c r="L18" s="349">
        <v>431606459</v>
      </c>
      <c r="M18" s="352">
        <v>0.78582488347534774</v>
      </c>
      <c r="N18" s="349">
        <v>980000000</v>
      </c>
      <c r="O18" s="349">
        <v>833780070</v>
      </c>
      <c r="P18" s="352">
        <f t="shared" si="9"/>
        <v>0.85079598979591842</v>
      </c>
      <c r="Q18" s="21"/>
      <c r="U18" s="7" t="s">
        <v>12</v>
      </c>
      <c r="V18" s="8">
        <v>-5</v>
      </c>
      <c r="W18" s="7" t="s">
        <v>10</v>
      </c>
      <c r="X18" s="9">
        <v>5</v>
      </c>
      <c r="Y18" s="247"/>
      <c r="Z18" s="52">
        <f t="shared" si="18"/>
        <v>0.94732263355263169</v>
      </c>
      <c r="AA18" s="56">
        <f t="shared" si="10"/>
        <v>0.63004507137134946</v>
      </c>
      <c r="AB18" s="53">
        <f t="shared" si="11"/>
        <v>0.68791849897959179</v>
      </c>
      <c r="AC18" s="54">
        <f t="shared" si="12"/>
        <v>0</v>
      </c>
      <c r="AD18" s="56">
        <f t="shared" si="13"/>
        <v>0</v>
      </c>
      <c r="AE18" s="55">
        <f t="shared" si="14"/>
        <v>0</v>
      </c>
      <c r="AF18" s="56">
        <f t="shared" si="15"/>
        <v>0.12023170723684211</v>
      </c>
      <c r="AG18" s="54">
        <f t="shared" si="16"/>
        <v>0.1204855527638191</v>
      </c>
      <c r="AH18" s="55">
        <f t="shared" si="17"/>
        <v>7.9073291836734699E-2</v>
      </c>
    </row>
    <row r="19" spans="3:34">
      <c r="C19" s="345" t="s">
        <v>13</v>
      </c>
      <c r="D19" s="348">
        <v>-80</v>
      </c>
      <c r="E19" s="345" t="s">
        <v>10</v>
      </c>
      <c r="F19" s="348">
        <v>10</v>
      </c>
      <c r="G19" s="345">
        <v>2050</v>
      </c>
      <c r="H19" s="349">
        <f t="shared" si="0"/>
        <v>152000000</v>
      </c>
      <c r="I19" s="349">
        <v>146613090.81999999</v>
      </c>
      <c r="J19" s="350">
        <f t="shared" si="7"/>
        <v>0.96455980802631569</v>
      </c>
      <c r="K19" s="351">
        <f t="shared" si="5"/>
        <v>549240000</v>
      </c>
      <c r="L19" s="349">
        <v>332985322.60000002</v>
      </c>
      <c r="M19" s="352">
        <f t="shared" si="8"/>
        <v>0.60626560811302899</v>
      </c>
      <c r="N19" s="349">
        <v>980000000</v>
      </c>
      <c r="O19" s="349">
        <v>676205982.70000005</v>
      </c>
      <c r="P19" s="352">
        <f t="shared" si="9"/>
        <v>0.6900061047959184</v>
      </c>
      <c r="Q19" s="21"/>
      <c r="U19" s="10" t="s">
        <v>12</v>
      </c>
      <c r="V19" s="11">
        <v>-10</v>
      </c>
      <c r="W19" s="10" t="s">
        <v>10</v>
      </c>
      <c r="X19" s="12">
        <v>5</v>
      </c>
      <c r="Y19" s="247"/>
      <c r="Z19" s="52">
        <f t="shared" si="18"/>
        <v>0.69319820394736842</v>
      </c>
      <c r="AA19" s="56">
        <f>M16</f>
        <v>0.27472857402956813</v>
      </c>
      <c r="AB19" s="53">
        <f t="shared" si="11"/>
        <v>0.28737135714285716</v>
      </c>
      <c r="AC19" s="54">
        <f t="shared" si="12"/>
        <v>0</v>
      </c>
      <c r="AD19" s="56">
        <f t="shared" si="13"/>
        <v>0</v>
      </c>
      <c r="AE19" s="55">
        <f t="shared" si="14"/>
        <v>0</v>
      </c>
      <c r="AF19" s="56">
        <f t="shared" si="15"/>
        <v>5.7198493421052633E-2</v>
      </c>
      <c r="AG19" s="54">
        <f t="shared" si="16"/>
        <v>5.6007703371932123E-2</v>
      </c>
      <c r="AH19" s="55">
        <f t="shared" si="17"/>
        <v>3.5712118367346939E-2</v>
      </c>
    </row>
    <row r="20" spans="3:34">
      <c r="C20" s="345" t="s">
        <v>14</v>
      </c>
      <c r="D20" s="348">
        <v>2</v>
      </c>
      <c r="E20" s="345" t="s">
        <v>10</v>
      </c>
      <c r="F20" s="348">
        <v>10</v>
      </c>
      <c r="G20" s="345">
        <v>2050</v>
      </c>
      <c r="H20" s="349">
        <f t="shared" si="0"/>
        <v>152000000</v>
      </c>
      <c r="I20" s="349">
        <v>151311229.90000001</v>
      </c>
      <c r="J20" s="350">
        <f t="shared" si="7"/>
        <v>0.99546861776315798</v>
      </c>
      <c r="K20" s="351">
        <f t="shared" si="5"/>
        <v>549240000</v>
      </c>
      <c r="L20" s="349">
        <v>510092958</v>
      </c>
      <c r="M20" s="352">
        <f t="shared" si="8"/>
        <v>0.92872507100720991</v>
      </c>
      <c r="N20" s="349">
        <v>980000000</v>
      </c>
      <c r="O20" s="349">
        <v>936700975</v>
      </c>
      <c r="P20" s="352">
        <f t="shared" si="9"/>
        <v>0.95581732142857145</v>
      </c>
      <c r="Q20" s="21"/>
      <c r="U20" s="7" t="s">
        <v>13</v>
      </c>
      <c r="V20" s="8">
        <v>-25</v>
      </c>
      <c r="W20" s="7" t="s">
        <v>10</v>
      </c>
      <c r="X20" s="9">
        <v>5</v>
      </c>
      <c r="Y20" s="247"/>
      <c r="Z20" s="52">
        <f t="shared" si="18"/>
        <v>0.98565012697368426</v>
      </c>
      <c r="AA20" s="56">
        <f t="shared" si="10"/>
        <v>0.85688437113101745</v>
      </c>
      <c r="AB20" s="53">
        <f t="shared" si="11"/>
        <v>0.90368960204081628</v>
      </c>
      <c r="AC20" s="54">
        <f t="shared" si="12"/>
        <v>0</v>
      </c>
      <c r="AD20" s="56">
        <f t="shared" si="13"/>
        <v>0</v>
      </c>
      <c r="AE20" s="55">
        <f t="shared" si="14"/>
        <v>0</v>
      </c>
      <c r="AF20" s="56">
        <f t="shared" si="15"/>
        <v>0.18665107960526317</v>
      </c>
      <c r="AG20" s="54">
        <f t="shared" si="16"/>
        <v>0.18886123370475566</v>
      </c>
      <c r="AH20" s="55">
        <f t="shared" si="17"/>
        <v>0.1308225918367347</v>
      </c>
    </row>
    <row r="21" spans="3:34">
      <c r="C21" s="345" t="s">
        <v>14</v>
      </c>
      <c r="D21" s="348">
        <v>5</v>
      </c>
      <c r="E21" s="345" t="s">
        <v>10</v>
      </c>
      <c r="F21" s="348">
        <v>10</v>
      </c>
      <c r="G21" s="345">
        <v>2050</v>
      </c>
      <c r="H21" s="349">
        <f t="shared" si="0"/>
        <v>152000000</v>
      </c>
      <c r="I21" s="349">
        <v>151590715</v>
      </c>
      <c r="J21" s="350">
        <f t="shared" si="7"/>
        <v>0.99730733552631579</v>
      </c>
      <c r="K21" s="351">
        <f t="shared" si="5"/>
        <v>549240000</v>
      </c>
      <c r="L21" s="349">
        <v>529949917</v>
      </c>
      <c r="M21" s="352">
        <f t="shared" si="8"/>
        <v>0.96487859041584734</v>
      </c>
      <c r="N21" s="349">
        <v>980000000</v>
      </c>
      <c r="O21" s="349">
        <v>960709986</v>
      </c>
      <c r="P21" s="352">
        <f t="shared" si="9"/>
        <v>0.98031631224489801</v>
      </c>
      <c r="Q21" s="21"/>
      <c r="U21" s="7" t="s">
        <v>13</v>
      </c>
      <c r="V21" s="8">
        <v>-50</v>
      </c>
      <c r="W21" s="7" t="s">
        <v>10</v>
      </c>
      <c r="X21" s="9">
        <v>5</v>
      </c>
      <c r="Y21" s="247"/>
      <c r="Z21" s="52">
        <f>J18</f>
        <v>0.98448326184210533</v>
      </c>
      <c r="AA21" s="56">
        <f>M18</f>
        <v>0.78582488347534774</v>
      </c>
      <c r="AB21" s="53">
        <f t="shared" si="11"/>
        <v>0.85079598979591842</v>
      </c>
      <c r="AC21" s="54">
        <f t="shared" si="12"/>
        <v>0</v>
      </c>
      <c r="AD21" s="56">
        <f t="shared" si="13"/>
        <v>0</v>
      </c>
      <c r="AE21" s="55">
        <f t="shared" si="14"/>
        <v>0</v>
      </c>
      <c r="AF21" s="56">
        <f t="shared" si="15"/>
        <v>0.13293084210526315</v>
      </c>
      <c r="AG21" s="54">
        <f t="shared" si="16"/>
        <v>0.13444117143689463</v>
      </c>
      <c r="AH21" s="55">
        <f t="shared" si="17"/>
        <v>9.1213362244897955E-2</v>
      </c>
    </row>
    <row r="22" spans="3:34">
      <c r="C22" s="345" t="s">
        <v>14</v>
      </c>
      <c r="D22" s="348">
        <v>10</v>
      </c>
      <c r="E22" s="345" t="s">
        <v>10</v>
      </c>
      <c r="F22" s="348">
        <v>10</v>
      </c>
      <c r="G22" s="345">
        <v>2050</v>
      </c>
      <c r="H22" s="349">
        <f t="shared" si="0"/>
        <v>152000000</v>
      </c>
      <c r="I22" s="349">
        <v>151660252</v>
      </c>
      <c r="J22" s="350">
        <f t="shared" si="7"/>
        <v>0.99776481578947374</v>
      </c>
      <c r="K22" s="351">
        <f t="shared" si="5"/>
        <v>549240000</v>
      </c>
      <c r="L22" s="349">
        <v>537938451</v>
      </c>
      <c r="M22" s="352">
        <f t="shared" si="8"/>
        <v>0.97942329582696086</v>
      </c>
      <c r="N22" s="349">
        <v>980000000</v>
      </c>
      <c r="O22" s="349">
        <v>971323330</v>
      </c>
      <c r="P22" s="352">
        <f t="shared" si="9"/>
        <v>0.9911462551020408</v>
      </c>
      <c r="Q22" s="21"/>
      <c r="U22" s="10" t="s">
        <v>13</v>
      </c>
      <c r="V22" s="11">
        <v>-80</v>
      </c>
      <c r="W22" s="10" t="s">
        <v>10</v>
      </c>
      <c r="X22" s="12">
        <v>5</v>
      </c>
      <c r="Y22" s="247"/>
      <c r="Z22" s="52">
        <f t="shared" si="18"/>
        <v>0.96455980802631569</v>
      </c>
      <c r="AA22" s="56">
        <f t="shared" si="10"/>
        <v>0.60626560811302899</v>
      </c>
      <c r="AB22" s="53">
        <f t="shared" si="11"/>
        <v>0.6900061047959184</v>
      </c>
      <c r="AC22" s="54">
        <f t="shared" si="12"/>
        <v>0</v>
      </c>
      <c r="AD22" s="56">
        <f t="shared" si="13"/>
        <v>0</v>
      </c>
      <c r="AE22" s="55">
        <f t="shared" si="14"/>
        <v>0</v>
      </c>
      <c r="AF22" s="56">
        <f t="shared" si="15"/>
        <v>5.9716146447368418E-2</v>
      </c>
      <c r="AG22" s="54">
        <f t="shared" si="16"/>
        <v>6.2669037032991037E-2</v>
      </c>
      <c r="AH22" s="55">
        <f t="shared" si="17"/>
        <v>3.7798699285714284E-2</v>
      </c>
    </row>
    <row r="23" spans="3:34">
      <c r="C23" s="345" t="s">
        <v>15</v>
      </c>
      <c r="D23" s="348">
        <v>25</v>
      </c>
      <c r="E23" s="345" t="s">
        <v>10</v>
      </c>
      <c r="F23" s="348">
        <v>10</v>
      </c>
      <c r="G23" s="345">
        <v>2050</v>
      </c>
      <c r="H23" s="349">
        <f t="shared" si="0"/>
        <v>152000000</v>
      </c>
      <c r="I23" s="349">
        <v>150946171.30000001</v>
      </c>
      <c r="J23" s="350">
        <f t="shared" si="7"/>
        <v>0.99306691644736855</v>
      </c>
      <c r="K23" s="351">
        <f t="shared" si="5"/>
        <v>549240000</v>
      </c>
      <c r="L23" s="349">
        <v>495506109</v>
      </c>
      <c r="M23" s="352">
        <f t="shared" si="8"/>
        <v>0.90216682870876119</v>
      </c>
      <c r="N23" s="349">
        <v>980000000</v>
      </c>
      <c r="O23" s="349">
        <v>916382403</v>
      </c>
      <c r="P23" s="352">
        <f t="shared" si="9"/>
        <v>0.9350840846938776</v>
      </c>
      <c r="Q23" s="21"/>
      <c r="U23" s="7" t="s">
        <v>14</v>
      </c>
      <c r="V23" s="8">
        <v>2</v>
      </c>
      <c r="W23" s="7" t="s">
        <v>10</v>
      </c>
      <c r="X23" s="9">
        <v>5</v>
      </c>
      <c r="Y23" s="247"/>
      <c r="Z23" s="52">
        <f t="shared" si="18"/>
        <v>0.99546861776315798</v>
      </c>
      <c r="AA23" s="56">
        <f t="shared" si="10"/>
        <v>0.92872507100720991</v>
      </c>
      <c r="AB23" s="53">
        <f t="shared" si="11"/>
        <v>0.95581732142857145</v>
      </c>
      <c r="AC23" s="54">
        <f t="shared" si="12"/>
        <v>0</v>
      </c>
      <c r="AD23" s="56">
        <f t="shared" si="13"/>
        <v>0</v>
      </c>
      <c r="AE23" s="55">
        <f t="shared" si="14"/>
        <v>0</v>
      </c>
      <c r="AF23" s="56">
        <f t="shared" si="15"/>
        <v>0.29852068026315787</v>
      </c>
      <c r="AG23" s="54">
        <f t="shared" si="16"/>
        <v>0.30305683671983102</v>
      </c>
      <c r="AH23" s="55">
        <f t="shared" si="17"/>
        <v>0.21879350612244897</v>
      </c>
    </row>
    <row r="24" spans="3:34">
      <c r="C24" s="345" t="s">
        <v>15</v>
      </c>
      <c r="D24" s="348">
        <v>50</v>
      </c>
      <c r="E24" s="345" t="s">
        <v>10</v>
      </c>
      <c r="F24" s="348">
        <v>10</v>
      </c>
      <c r="G24" s="345">
        <v>2050</v>
      </c>
      <c r="H24" s="349">
        <f t="shared" si="0"/>
        <v>152000000</v>
      </c>
      <c r="I24" s="349">
        <v>151084873.90000001</v>
      </c>
      <c r="J24" s="350">
        <f t="shared" si="7"/>
        <v>0.99397943355263163</v>
      </c>
      <c r="K24" s="351">
        <f t="shared" si="5"/>
        <v>549240000</v>
      </c>
      <c r="L24" s="349">
        <v>503456958</v>
      </c>
      <c r="M24" s="352">
        <f t="shared" si="8"/>
        <v>0.916642921127376</v>
      </c>
      <c r="N24" s="349">
        <v>980000000</v>
      </c>
      <c r="O24" s="349">
        <v>926161299</v>
      </c>
      <c r="P24" s="352">
        <f t="shared" si="9"/>
        <v>0.94506254999999995</v>
      </c>
      <c r="Q24" s="21"/>
      <c r="U24" s="7" t="s">
        <v>14</v>
      </c>
      <c r="V24" s="8">
        <v>5</v>
      </c>
      <c r="W24" s="7" t="s">
        <v>10</v>
      </c>
      <c r="X24" s="9">
        <v>5</v>
      </c>
      <c r="Y24" s="247"/>
      <c r="Z24" s="52">
        <f t="shared" si="18"/>
        <v>0.99730733552631579</v>
      </c>
      <c r="AA24" s="56">
        <f t="shared" si="10"/>
        <v>0.96487859041584734</v>
      </c>
      <c r="AB24" s="53">
        <f t="shared" si="11"/>
        <v>0.98031631224489801</v>
      </c>
      <c r="AC24" s="54">
        <f t="shared" si="12"/>
        <v>0</v>
      </c>
      <c r="AD24" s="56">
        <f t="shared" si="13"/>
        <v>0</v>
      </c>
      <c r="AE24" s="55">
        <f t="shared" si="14"/>
        <v>0</v>
      </c>
      <c r="AF24" s="56">
        <f t="shared" si="15"/>
        <v>0.39561750065789475</v>
      </c>
      <c r="AG24" s="54">
        <f t="shared" si="16"/>
        <v>0.40800419306678321</v>
      </c>
      <c r="AH24" s="55">
        <f t="shared" si="17"/>
        <v>0.31485587959183675</v>
      </c>
    </row>
    <row r="25" spans="3:34">
      <c r="C25" s="345" t="s">
        <v>15</v>
      </c>
      <c r="D25" s="348">
        <v>100</v>
      </c>
      <c r="E25" s="345" t="s">
        <v>10</v>
      </c>
      <c r="F25" s="348">
        <v>10</v>
      </c>
      <c r="G25" s="345">
        <v>2050</v>
      </c>
      <c r="H25" s="349">
        <f t="shared" si="0"/>
        <v>152000000</v>
      </c>
      <c r="I25" s="349">
        <v>151270910.09999999</v>
      </c>
      <c r="J25" s="350">
        <f t="shared" si="7"/>
        <v>0.99520335592105258</v>
      </c>
      <c r="K25" s="351">
        <f t="shared" si="5"/>
        <v>549240000</v>
      </c>
      <c r="L25" s="349">
        <v>513783731</v>
      </c>
      <c r="M25" s="352">
        <f t="shared" si="8"/>
        <v>0.93544485288762658</v>
      </c>
      <c r="N25" s="349">
        <v>980000000</v>
      </c>
      <c r="O25" s="349">
        <v>938694784</v>
      </c>
      <c r="P25" s="352">
        <f t="shared" si="9"/>
        <v>0.9578518204081633</v>
      </c>
      <c r="Q25" s="21"/>
      <c r="U25" s="10" t="s">
        <v>14</v>
      </c>
      <c r="V25" s="11">
        <v>10</v>
      </c>
      <c r="W25" s="10" t="s">
        <v>10</v>
      </c>
      <c r="X25" s="12">
        <v>5</v>
      </c>
      <c r="Y25" s="247"/>
      <c r="Z25" s="52">
        <f t="shared" si="18"/>
        <v>0.99776481578947374</v>
      </c>
      <c r="AA25" s="56">
        <f t="shared" si="10"/>
        <v>0.97942329582696086</v>
      </c>
      <c r="AB25" s="53">
        <f t="shared" si="11"/>
        <v>0.9911462551020408</v>
      </c>
      <c r="AC25" s="54">
        <f t="shared" si="12"/>
        <v>0</v>
      </c>
      <c r="AD25" s="56">
        <f t="shared" si="13"/>
        <v>0</v>
      </c>
      <c r="AE25" s="55">
        <f t="shared" si="14"/>
        <v>0</v>
      </c>
      <c r="AF25" s="56">
        <f t="shared" si="15"/>
        <v>0.48443623026315791</v>
      </c>
      <c r="AG25" s="54">
        <f t="shared" si="16"/>
        <v>0.53779279731993301</v>
      </c>
      <c r="AH25" s="55">
        <f t="shared" si="17"/>
        <v>0.48589799897959185</v>
      </c>
    </row>
    <row r="26" spans="3:34">
      <c r="D26" s="13"/>
      <c r="F26" s="13"/>
      <c r="H26" s="21"/>
      <c r="I26" s="21"/>
      <c r="J26" s="21"/>
      <c r="K26" s="21"/>
      <c r="L26" s="21"/>
      <c r="M26" s="21"/>
      <c r="N26" s="21"/>
      <c r="O26" s="21"/>
      <c r="P26" s="21"/>
      <c r="Q26" s="21"/>
      <c r="U26" s="7" t="s">
        <v>15</v>
      </c>
      <c r="V26" s="8">
        <v>25</v>
      </c>
      <c r="W26" s="7" t="s">
        <v>10</v>
      </c>
      <c r="X26" s="9">
        <v>5</v>
      </c>
      <c r="Y26" s="247"/>
      <c r="Z26" s="52">
        <f t="shared" si="18"/>
        <v>0.99306691644736855</v>
      </c>
      <c r="AA26" s="56">
        <f t="shared" si="10"/>
        <v>0.90216682870876119</v>
      </c>
      <c r="AB26" s="53">
        <f t="shared" si="11"/>
        <v>0.9350840846938776</v>
      </c>
      <c r="AC26" s="54">
        <f t="shared" si="12"/>
        <v>0</v>
      </c>
      <c r="AD26" s="56">
        <f t="shared" si="13"/>
        <v>0</v>
      </c>
      <c r="AE26" s="55">
        <f t="shared" si="14"/>
        <v>0</v>
      </c>
      <c r="AF26" s="56">
        <f t="shared" si="15"/>
        <v>0.27595505921052632</v>
      </c>
      <c r="AG26" s="54">
        <f t="shared" si="16"/>
        <v>0.27921472034083461</v>
      </c>
      <c r="AH26" s="55">
        <f t="shared" si="17"/>
        <v>0.20042678469387756</v>
      </c>
    </row>
    <row r="27" spans="3:34">
      <c r="H27" s="21"/>
      <c r="I27" s="21"/>
      <c r="J27" s="21"/>
      <c r="K27" s="21"/>
      <c r="L27" s="21"/>
      <c r="M27" s="21"/>
      <c r="N27" s="21"/>
      <c r="O27" s="21"/>
      <c r="P27" s="21"/>
      <c r="Q27" s="21"/>
      <c r="U27" s="7" t="s">
        <v>15</v>
      </c>
      <c r="V27" s="8">
        <v>50</v>
      </c>
      <c r="W27" s="7" t="s">
        <v>10</v>
      </c>
      <c r="X27" s="9">
        <v>5</v>
      </c>
      <c r="Y27" s="247"/>
      <c r="Z27" s="52">
        <f t="shared" si="18"/>
        <v>0.99397943355263163</v>
      </c>
      <c r="AA27" s="56">
        <f t="shared" si="10"/>
        <v>0.916642921127376</v>
      </c>
      <c r="AB27" s="53">
        <f t="shared" si="11"/>
        <v>0.94506254999999995</v>
      </c>
      <c r="AC27" s="54">
        <f t="shared" si="12"/>
        <v>0</v>
      </c>
      <c r="AD27" s="56">
        <f t="shared" si="13"/>
        <v>0</v>
      </c>
      <c r="AE27" s="55">
        <f t="shared" si="14"/>
        <v>0</v>
      </c>
      <c r="AF27" s="56">
        <f t="shared" si="15"/>
        <v>0.31331550789473689</v>
      </c>
      <c r="AG27" s="54">
        <f t="shared" si="16"/>
        <v>0.31710244337630178</v>
      </c>
      <c r="AH27" s="55">
        <f t="shared" si="17"/>
        <v>0.23115800714285714</v>
      </c>
    </row>
    <row r="28" spans="3:34">
      <c r="H28" s="21"/>
      <c r="I28" s="21"/>
      <c r="J28" s="21"/>
      <c r="K28" s="21"/>
      <c r="L28" s="21"/>
      <c r="M28" s="21"/>
      <c r="N28" s="21"/>
      <c r="O28" s="21"/>
      <c r="P28" s="21"/>
      <c r="Q28" s="21"/>
      <c r="U28" s="10" t="s">
        <v>15</v>
      </c>
      <c r="V28" s="11">
        <v>100</v>
      </c>
      <c r="W28" s="10" t="s">
        <v>10</v>
      </c>
      <c r="X28" s="12">
        <v>5</v>
      </c>
      <c r="Y28" s="248"/>
      <c r="Z28" s="57">
        <f t="shared" si="18"/>
        <v>0.99520335592105258</v>
      </c>
      <c r="AA28" s="61">
        <f t="shared" si="10"/>
        <v>0.93544485288762658</v>
      </c>
      <c r="AB28" s="58">
        <f t="shared" si="11"/>
        <v>0.9578518204081633</v>
      </c>
      <c r="AC28" s="59">
        <f t="shared" si="12"/>
        <v>0</v>
      </c>
      <c r="AD28" s="61">
        <f t="shared" si="13"/>
        <v>0</v>
      </c>
      <c r="AE28" s="60">
        <f t="shared" si="14"/>
        <v>0</v>
      </c>
      <c r="AF28" s="61">
        <f t="shared" si="15"/>
        <v>0.37747574210526313</v>
      </c>
      <c r="AG28" s="59">
        <f t="shared" si="16"/>
        <v>0.3817951824339087</v>
      </c>
      <c r="AH28" s="60">
        <f t="shared" si="17"/>
        <v>0.28591038061224489</v>
      </c>
    </row>
    <row r="29" spans="3:34">
      <c r="H29" s="21"/>
      <c r="I29" s="21"/>
      <c r="J29" s="21"/>
      <c r="K29" s="21"/>
      <c r="L29" s="21"/>
      <c r="M29" s="21"/>
      <c r="N29" s="21"/>
      <c r="O29" s="21"/>
      <c r="P29" s="21"/>
      <c r="Q29" s="21"/>
      <c r="V29" s="13"/>
      <c r="X29" s="13"/>
      <c r="Y29" s="14"/>
      <c r="Z29" s="252" t="s">
        <v>18</v>
      </c>
      <c r="AA29" s="253"/>
      <c r="AB29" s="253"/>
      <c r="AC29" s="253"/>
      <c r="AD29" s="253"/>
      <c r="AE29" s="253"/>
      <c r="AF29" s="253"/>
      <c r="AG29" s="253"/>
      <c r="AH29" s="254"/>
    </row>
    <row r="30" spans="3:34">
      <c r="H30" s="21"/>
      <c r="I30" s="21"/>
      <c r="J30" s="21"/>
      <c r="K30" s="21"/>
      <c r="L30" s="21"/>
      <c r="M30" s="21"/>
      <c r="N30" s="21"/>
      <c r="O30" s="21"/>
      <c r="P30" s="21"/>
      <c r="Q30" s="21"/>
      <c r="Y30" s="15"/>
      <c r="Z30" s="255" t="s">
        <v>4</v>
      </c>
      <c r="AA30" s="256"/>
      <c r="AB30" s="257"/>
      <c r="AC30" s="255" t="s">
        <v>5</v>
      </c>
      <c r="AD30" s="256"/>
      <c r="AE30" s="257"/>
      <c r="AF30" s="255" t="s">
        <v>6</v>
      </c>
      <c r="AG30" s="256"/>
      <c r="AH30" s="257"/>
    </row>
    <row r="31" spans="3:34" ht="45">
      <c r="H31" s="21"/>
      <c r="I31" s="21"/>
      <c r="J31" s="21"/>
      <c r="K31" s="21"/>
      <c r="L31" s="21"/>
      <c r="M31" s="21"/>
      <c r="N31" s="21"/>
      <c r="O31" s="21"/>
      <c r="P31" s="21"/>
      <c r="Q31" s="21"/>
      <c r="Z31" s="16" t="s">
        <v>7</v>
      </c>
      <c r="AA31" s="17" t="s">
        <v>8</v>
      </c>
      <c r="AB31" s="18" t="s">
        <v>9</v>
      </c>
      <c r="AC31" s="16" t="s">
        <v>7</v>
      </c>
      <c r="AD31" s="17" t="s">
        <v>8</v>
      </c>
      <c r="AE31" s="18" t="s">
        <v>9</v>
      </c>
      <c r="AF31" s="16" t="s">
        <v>7</v>
      </c>
      <c r="AG31" s="19" t="s">
        <v>8</v>
      </c>
      <c r="AH31" s="18" t="s">
        <v>9</v>
      </c>
    </row>
    <row r="32" spans="3:34">
      <c r="H32" s="21"/>
      <c r="I32" s="21"/>
      <c r="J32" s="21"/>
      <c r="K32" s="21"/>
      <c r="L32" s="21"/>
      <c r="M32" s="21"/>
      <c r="N32" s="21"/>
      <c r="O32" s="21"/>
      <c r="P32" s="21"/>
      <c r="Q32" s="21"/>
      <c r="Z32" s="232"/>
      <c r="AA32" s="232"/>
      <c r="AB32" s="232"/>
      <c r="AC32" s="232"/>
      <c r="AD32" s="232"/>
      <c r="AE32" s="232"/>
      <c r="AF32" s="232"/>
      <c r="AG32" s="232"/>
      <c r="AH32" s="232"/>
    </row>
    <row r="33" spans="3:26"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3:26"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3:26">
      <c r="C35" s="22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 spans="3:26" ht="14" customHeight="1">
      <c r="H36" s="231"/>
      <c r="I36" s="231"/>
      <c r="J36" s="23"/>
      <c r="K36" s="231"/>
      <c r="L36" s="231"/>
      <c r="M36" s="23"/>
      <c r="N36" s="231"/>
      <c r="O36" s="231"/>
    </row>
    <row r="37" spans="3:26">
      <c r="G37" s="22"/>
      <c r="H37" s="231"/>
      <c r="I37" s="231"/>
      <c r="J37" s="231"/>
      <c r="K37" s="231"/>
      <c r="L37" s="231"/>
      <c r="M37" s="231"/>
      <c r="N37" s="231"/>
      <c r="O37" s="231"/>
      <c r="P37" s="231"/>
      <c r="Q37" s="22"/>
    </row>
    <row r="38" spans="3:26">
      <c r="C38" s="74"/>
      <c r="D38" s="74"/>
      <c r="E38" s="74"/>
      <c r="F38" s="20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1"/>
    </row>
    <row r="39" spans="3:26">
      <c r="D39" s="13"/>
      <c r="F39" s="20"/>
      <c r="H39" s="20"/>
      <c r="I39" s="20"/>
      <c r="J39" s="46"/>
      <c r="K39" s="21"/>
      <c r="L39" s="20"/>
      <c r="M39" s="27"/>
      <c r="N39" s="20"/>
      <c r="O39" s="20"/>
      <c r="P39" s="27"/>
      <c r="Q39" s="21"/>
    </row>
    <row r="40" spans="3:26">
      <c r="D40" s="13"/>
      <c r="F40" s="13"/>
      <c r="H40" s="20"/>
      <c r="I40" s="20"/>
      <c r="J40" s="46"/>
      <c r="K40" s="21"/>
      <c r="L40" s="20"/>
      <c r="M40" s="27"/>
      <c r="N40" s="20"/>
      <c r="O40" s="20"/>
      <c r="P40" s="27"/>
      <c r="Q40" s="21"/>
      <c r="Z40" s="62"/>
    </row>
    <row r="41" spans="3:26" ht="15" customHeight="1">
      <c r="D41" s="13"/>
      <c r="F41" s="13"/>
      <c r="H41" s="20"/>
      <c r="I41" s="20"/>
      <c r="J41" s="46"/>
      <c r="K41" s="21"/>
      <c r="L41" s="20"/>
      <c r="M41" s="27"/>
      <c r="N41" s="20"/>
      <c r="O41" s="20"/>
      <c r="P41" s="27"/>
      <c r="Q41" s="21"/>
    </row>
    <row r="42" spans="3:26">
      <c r="D42" s="13"/>
      <c r="F42" s="13"/>
      <c r="H42" s="20"/>
      <c r="I42" s="20"/>
      <c r="J42" s="46"/>
      <c r="K42" s="21"/>
      <c r="L42" s="20"/>
      <c r="M42" s="27"/>
      <c r="N42" s="20"/>
      <c r="O42" s="20"/>
      <c r="P42" s="27"/>
      <c r="Q42" s="21"/>
    </row>
    <row r="43" spans="3:26">
      <c r="D43" s="13"/>
      <c r="F43" s="13"/>
      <c r="H43" s="20"/>
      <c r="I43" s="20"/>
      <c r="J43" s="46"/>
      <c r="K43" s="21"/>
      <c r="L43" s="20"/>
      <c r="M43" s="27"/>
      <c r="N43" s="20"/>
      <c r="O43" s="20"/>
      <c r="P43" s="27"/>
      <c r="Q43" s="21"/>
    </row>
    <row r="44" spans="3:26">
      <c r="D44" s="13"/>
      <c r="F44" s="13"/>
      <c r="H44" s="20"/>
      <c r="I44" s="20"/>
      <c r="J44" s="46"/>
      <c r="K44" s="21"/>
      <c r="L44" s="20"/>
      <c r="M44" s="27"/>
      <c r="N44" s="20"/>
      <c r="O44" s="20"/>
      <c r="P44" s="27"/>
      <c r="Q44" s="21"/>
    </row>
    <row r="45" spans="3:26">
      <c r="D45" s="13"/>
      <c r="F45" s="13"/>
      <c r="H45" s="20"/>
      <c r="I45" s="20"/>
      <c r="J45" s="46"/>
      <c r="K45" s="21"/>
      <c r="L45" s="20"/>
      <c r="M45" s="27"/>
      <c r="N45" s="20"/>
      <c r="O45" s="20"/>
      <c r="P45" s="27"/>
      <c r="Q45" s="21"/>
    </row>
    <row r="46" spans="3:26">
      <c r="D46" s="13"/>
      <c r="F46" s="13"/>
      <c r="H46" s="20"/>
      <c r="I46" s="20"/>
      <c r="J46" s="46"/>
      <c r="K46" s="21"/>
      <c r="L46" s="20"/>
      <c r="M46" s="27"/>
      <c r="N46" s="20"/>
      <c r="O46" s="20"/>
      <c r="P46" s="27"/>
      <c r="Q46" s="21"/>
    </row>
    <row r="47" spans="3:26">
      <c r="D47" s="13"/>
      <c r="F47" s="13"/>
      <c r="H47" s="20"/>
      <c r="I47" s="20"/>
      <c r="J47" s="46"/>
      <c r="K47" s="21"/>
      <c r="L47" s="20"/>
      <c r="M47" s="27"/>
      <c r="N47" s="20"/>
      <c r="O47" s="20"/>
      <c r="P47" s="27"/>
      <c r="Q47" s="21"/>
    </row>
    <row r="48" spans="3:26" ht="14" customHeight="1">
      <c r="D48" s="13"/>
      <c r="F48" s="13"/>
      <c r="H48" s="20"/>
      <c r="I48" s="20"/>
      <c r="J48" s="46"/>
      <c r="K48" s="21"/>
      <c r="L48" s="20"/>
      <c r="M48" s="27"/>
      <c r="N48" s="20"/>
      <c r="O48" s="20"/>
      <c r="P48" s="27"/>
      <c r="Q48" s="21"/>
    </row>
    <row r="49" spans="4:34">
      <c r="D49" s="13"/>
      <c r="F49" s="13"/>
      <c r="H49" s="20"/>
      <c r="I49" s="20"/>
      <c r="J49" s="46"/>
      <c r="K49" s="21"/>
      <c r="L49" s="20"/>
      <c r="M49" s="27"/>
      <c r="N49" s="20"/>
      <c r="O49" s="20"/>
      <c r="P49" s="27"/>
      <c r="Q49" s="21"/>
    </row>
    <row r="50" spans="4:34">
      <c r="D50" s="13"/>
      <c r="F50" s="13"/>
      <c r="H50" s="20"/>
      <c r="I50" s="20"/>
      <c r="J50" s="46"/>
      <c r="K50" s="21"/>
      <c r="L50" s="20"/>
      <c r="M50" s="27"/>
      <c r="N50" s="20"/>
      <c r="O50" s="20"/>
      <c r="P50" s="27"/>
      <c r="Q50" s="21"/>
    </row>
    <row r="51" spans="4:34">
      <c r="D51" s="13"/>
      <c r="F51" s="13"/>
      <c r="H51" s="20"/>
      <c r="I51" s="20"/>
      <c r="J51" s="46"/>
      <c r="K51" s="21"/>
      <c r="L51" s="20"/>
      <c r="M51" s="27"/>
      <c r="N51" s="20"/>
      <c r="O51" s="20"/>
      <c r="P51" s="27"/>
      <c r="Q51" s="21"/>
    </row>
    <row r="52" spans="4:34">
      <c r="D52" s="13"/>
      <c r="F52" s="13"/>
      <c r="H52" s="20"/>
      <c r="I52" s="21"/>
      <c r="J52" s="46"/>
      <c r="K52" s="21"/>
      <c r="L52" s="20"/>
      <c r="M52" s="27"/>
      <c r="N52" s="20"/>
      <c r="O52" s="20"/>
      <c r="P52" s="27"/>
      <c r="Q52" s="21"/>
    </row>
    <row r="53" spans="4:34">
      <c r="D53" s="13"/>
      <c r="F53" s="13"/>
      <c r="H53" s="20"/>
      <c r="I53" s="21"/>
      <c r="J53" s="46"/>
      <c r="K53" s="21"/>
      <c r="L53" s="20"/>
      <c r="M53" s="27"/>
      <c r="N53" s="20"/>
      <c r="O53" s="20"/>
      <c r="P53" s="27"/>
      <c r="Q53" s="21"/>
    </row>
    <row r="54" spans="4:34" ht="14" customHeight="1">
      <c r="D54" s="13"/>
      <c r="F54" s="13"/>
      <c r="H54" s="20"/>
      <c r="I54" s="21"/>
      <c r="J54" s="46"/>
      <c r="K54" s="21"/>
      <c r="L54" s="20"/>
      <c r="M54" s="27"/>
      <c r="N54" s="20"/>
      <c r="O54" s="20"/>
      <c r="P54" s="27"/>
      <c r="Q54" s="21"/>
    </row>
    <row r="55" spans="4:34" ht="14" customHeight="1">
      <c r="H55" s="21"/>
      <c r="I55" s="21"/>
      <c r="J55" s="21"/>
      <c r="K55" s="21"/>
      <c r="L55" s="21"/>
      <c r="M55" s="21"/>
      <c r="N55" s="21"/>
      <c r="O55" s="21"/>
      <c r="P55" s="21"/>
      <c r="Q55" s="21"/>
      <c r="U55" s="82" t="s">
        <v>2</v>
      </c>
      <c r="V55" s="82" t="s">
        <v>0</v>
      </c>
      <c r="W55" s="82" t="s">
        <v>3</v>
      </c>
      <c r="X55" s="83" t="s">
        <v>0</v>
      </c>
      <c r="Y55" s="233" t="s">
        <v>1</v>
      </c>
      <c r="Z55" s="236" t="s">
        <v>30</v>
      </c>
      <c r="AA55" s="237"/>
      <c r="AB55" s="237"/>
      <c r="AC55" s="237"/>
      <c r="AD55" s="237"/>
      <c r="AE55" s="237"/>
      <c r="AF55" s="237"/>
      <c r="AG55" s="237"/>
      <c r="AH55" s="238"/>
    </row>
    <row r="56" spans="4:34">
      <c r="H56" s="21"/>
      <c r="I56" s="21"/>
      <c r="J56" s="21"/>
      <c r="K56" s="21"/>
      <c r="L56" s="21"/>
      <c r="M56" s="21"/>
      <c r="N56" s="21"/>
      <c r="O56" s="21"/>
      <c r="P56" s="21"/>
      <c r="Q56" s="21"/>
      <c r="U56" s="239" t="s">
        <v>11</v>
      </c>
      <c r="V56" s="84">
        <v>0</v>
      </c>
      <c r="W56" s="242" t="s">
        <v>17</v>
      </c>
      <c r="X56" s="242" t="s">
        <v>17</v>
      </c>
      <c r="Y56" s="234"/>
      <c r="Z56" s="85">
        <f>(Z13-1)</f>
        <v>-0.15707321052631584</v>
      </c>
      <c r="AA56" s="85">
        <f t="shared" ref="AA56:AH56" si="19">(AA13-1)</f>
        <v>-0.31928017806423425</v>
      </c>
      <c r="AB56" s="86">
        <f t="shared" si="19"/>
        <v>-0.23282380612244902</v>
      </c>
      <c r="AC56" s="85">
        <f t="shared" si="19"/>
        <v>-1</v>
      </c>
      <c r="AD56" s="85">
        <f t="shared" si="19"/>
        <v>-1</v>
      </c>
      <c r="AE56" s="86">
        <f t="shared" si="19"/>
        <v>-1</v>
      </c>
      <c r="AF56" s="85">
        <f t="shared" si="19"/>
        <v>-0.85165473421052629</v>
      </c>
      <c r="AG56" s="85">
        <f t="shared" si="19"/>
        <v>-0.82676089869638048</v>
      </c>
      <c r="AH56" s="86">
        <f t="shared" si="19"/>
        <v>-0.85400353265306128</v>
      </c>
    </row>
    <row r="57" spans="4:34">
      <c r="H57" s="21"/>
      <c r="I57" s="21"/>
      <c r="J57" s="21"/>
      <c r="K57" s="21"/>
      <c r="L57" s="21"/>
      <c r="M57" s="21"/>
      <c r="N57" s="21"/>
      <c r="O57" s="21"/>
      <c r="P57" s="21"/>
      <c r="Q57" s="21"/>
      <c r="U57" s="240"/>
      <c r="V57" s="87">
        <v>5</v>
      </c>
      <c r="W57" s="243"/>
      <c r="X57" s="243"/>
      <c r="Y57" s="234"/>
      <c r="Z57" s="85">
        <f t="shared" ref="Z57:AH71" si="20">(Z14-1)</f>
        <v>-2.4608751973684284E-2</v>
      </c>
      <c r="AA57" s="85">
        <f t="shared" si="20"/>
        <v>-0.15162117653484819</v>
      </c>
      <c r="AB57" s="88">
        <f t="shared" si="20"/>
        <v>-0.10561325816326528</v>
      </c>
      <c r="AC57" s="85">
        <f t="shared" si="20"/>
        <v>-1</v>
      </c>
      <c r="AD57" s="85">
        <f t="shared" si="20"/>
        <v>-1</v>
      </c>
      <c r="AE57" s="88">
        <f t="shared" si="20"/>
        <v>-1</v>
      </c>
      <c r="AF57" s="85">
        <f t="shared" si="20"/>
        <v>-0.77673500328947365</v>
      </c>
      <c r="AG57" s="85">
        <f t="shared" si="20"/>
        <v>-0.77251387553710582</v>
      </c>
      <c r="AH57" s="88">
        <f t="shared" si="20"/>
        <v>-0.83730107244897956</v>
      </c>
    </row>
    <row r="58" spans="4:34">
      <c r="H58" s="21"/>
      <c r="I58" s="21"/>
      <c r="J58" s="21"/>
      <c r="K58" s="21"/>
      <c r="L58" s="21"/>
      <c r="M58" s="21"/>
      <c r="N58" s="21"/>
      <c r="O58" s="21"/>
      <c r="P58" s="21"/>
      <c r="Q58" s="21"/>
      <c r="U58" s="240"/>
      <c r="V58" s="87">
        <v>10</v>
      </c>
      <c r="W58" s="243"/>
      <c r="X58" s="243"/>
      <c r="Y58" s="234"/>
      <c r="Z58" s="85">
        <f>(Z15-1)</f>
        <v>-8.2443499999999004E-3</v>
      </c>
      <c r="AA58" s="85">
        <f t="shared" si="20"/>
        <v>-0.11902662770373607</v>
      </c>
      <c r="AB58" s="88">
        <f t="shared" si="20"/>
        <v>-7.970039285714281E-2</v>
      </c>
      <c r="AC58" s="85">
        <f t="shared" si="20"/>
        <v>-1</v>
      </c>
      <c r="AD58" s="85">
        <f t="shared" si="20"/>
        <v>-1</v>
      </c>
      <c r="AE58" s="88">
        <f t="shared" si="20"/>
        <v>-1</v>
      </c>
      <c r="AF58" s="85">
        <f t="shared" si="20"/>
        <v>-0.76593474342105261</v>
      </c>
      <c r="AG58" s="85">
        <f t="shared" si="20"/>
        <v>-0.76324470176971815</v>
      </c>
      <c r="AH58" s="88">
        <f t="shared" si="20"/>
        <v>-0.83290570204081638</v>
      </c>
    </row>
    <row r="59" spans="4:34">
      <c r="H59" s="21"/>
      <c r="I59" s="21"/>
      <c r="J59" s="21"/>
      <c r="K59" s="21"/>
      <c r="L59" s="21"/>
      <c r="M59" s="21"/>
      <c r="N59" s="21"/>
      <c r="O59" s="21"/>
      <c r="P59" s="21"/>
      <c r="Q59" s="21"/>
      <c r="U59" s="241"/>
      <c r="V59" s="89">
        <v>100</v>
      </c>
      <c r="W59" s="244"/>
      <c r="X59" s="244"/>
      <c r="Y59" s="234"/>
      <c r="Z59" s="85">
        <f t="shared" si="20"/>
        <v>-6.2484197368422034E-3</v>
      </c>
      <c r="AA59" s="85">
        <f t="shared" si="20"/>
        <v>-0.11077970286213679</v>
      </c>
      <c r="AB59" s="88">
        <f t="shared" si="20"/>
        <v>-7.389171326530608E-2</v>
      </c>
      <c r="AC59" s="85">
        <f t="shared" si="20"/>
        <v>-1</v>
      </c>
      <c r="AD59" s="85">
        <f t="shared" si="20"/>
        <v>-1</v>
      </c>
      <c r="AE59" s="88">
        <f t="shared" si="20"/>
        <v>-1</v>
      </c>
      <c r="AF59" s="85">
        <f t="shared" si="20"/>
        <v>-0.76177100460526315</v>
      </c>
      <c r="AG59" s="85">
        <f t="shared" si="20"/>
        <v>-0.75993071699075088</v>
      </c>
      <c r="AH59" s="88">
        <f t="shared" si="20"/>
        <v>-0.83114030306122455</v>
      </c>
    </row>
    <row r="60" spans="4:34">
      <c r="H60" s="21"/>
      <c r="I60" s="21"/>
      <c r="J60" s="21"/>
      <c r="K60" s="21"/>
      <c r="L60" s="21"/>
      <c r="M60" s="21"/>
      <c r="N60" s="21"/>
      <c r="O60" s="21"/>
      <c r="P60" s="21"/>
      <c r="Q60" s="21"/>
      <c r="U60" s="239" t="s">
        <v>37</v>
      </c>
      <c r="V60" s="84">
        <v>-2</v>
      </c>
      <c r="W60" s="242" t="s">
        <v>10</v>
      </c>
      <c r="X60" s="242">
        <v>5</v>
      </c>
      <c r="Y60" s="234"/>
      <c r="Z60" s="85">
        <f t="shared" si="20"/>
        <v>-1.7340013157894685E-2</v>
      </c>
      <c r="AA60" s="85">
        <f t="shared" si="20"/>
        <v>-0.19442141686694336</v>
      </c>
      <c r="AB60" s="88">
        <f t="shared" si="20"/>
        <v>-0.14166937448979589</v>
      </c>
      <c r="AC60" s="85">
        <f t="shared" si="20"/>
        <v>-1</v>
      </c>
      <c r="AD60" s="85">
        <f t="shared" si="20"/>
        <v>-1</v>
      </c>
      <c r="AE60" s="88">
        <f t="shared" si="20"/>
        <v>-1</v>
      </c>
      <c r="AF60" s="85">
        <f t="shared" si="20"/>
        <v>-0.81709194736842106</v>
      </c>
      <c r="AG60" s="85">
        <f t="shared" si="20"/>
        <v>-0.81923411805403834</v>
      </c>
      <c r="AH60" s="88">
        <f t="shared" si="20"/>
        <v>-0.87551666428571429</v>
      </c>
    </row>
    <row r="61" spans="4:34">
      <c r="H61" s="21"/>
      <c r="I61" s="21"/>
      <c r="J61" s="21"/>
      <c r="K61" s="21"/>
      <c r="L61" s="21"/>
      <c r="M61" s="21"/>
      <c r="N61" s="21"/>
      <c r="O61" s="21"/>
      <c r="P61" s="21"/>
      <c r="Q61" s="21"/>
      <c r="U61" s="240"/>
      <c r="V61" s="87">
        <v>-5</v>
      </c>
      <c r="W61" s="243"/>
      <c r="X61" s="243"/>
      <c r="Y61" s="234"/>
      <c r="Z61" s="85">
        <f t="shared" si="20"/>
        <v>-5.2677366447368312E-2</v>
      </c>
      <c r="AA61" s="85">
        <f t="shared" si="20"/>
        <v>-0.36995492862865054</v>
      </c>
      <c r="AB61" s="88">
        <f t="shared" si="20"/>
        <v>-0.31208150102040821</v>
      </c>
      <c r="AC61" s="85">
        <f t="shared" si="20"/>
        <v>-1</v>
      </c>
      <c r="AD61" s="85">
        <f t="shared" si="20"/>
        <v>-1</v>
      </c>
      <c r="AE61" s="88">
        <f t="shared" si="20"/>
        <v>-1</v>
      </c>
      <c r="AF61" s="85">
        <f t="shared" si="20"/>
        <v>-0.87976829276315793</v>
      </c>
      <c r="AG61" s="85">
        <f t="shared" si="20"/>
        <v>-0.87951444723618089</v>
      </c>
      <c r="AH61" s="88">
        <f t="shared" si="20"/>
        <v>-0.92092670816326527</v>
      </c>
    </row>
    <row r="62" spans="4:34">
      <c r="H62" s="21"/>
      <c r="I62" s="21"/>
      <c r="J62" s="21"/>
      <c r="K62" s="21"/>
      <c r="L62" s="21"/>
      <c r="M62" s="21"/>
      <c r="N62" s="21"/>
      <c r="O62" s="21"/>
      <c r="P62" s="21"/>
      <c r="Q62" s="21"/>
      <c r="U62" s="241"/>
      <c r="V62" s="89">
        <v>-10</v>
      </c>
      <c r="W62" s="243"/>
      <c r="X62" s="243"/>
      <c r="Y62" s="234"/>
      <c r="Z62" s="85">
        <f t="shared" si="20"/>
        <v>-0.30680179605263158</v>
      </c>
      <c r="AA62" s="85">
        <f>(AA19-1)</f>
        <v>-0.72527142597043182</v>
      </c>
      <c r="AB62" s="88">
        <f t="shared" si="20"/>
        <v>-0.71262864285714289</v>
      </c>
      <c r="AC62" s="85">
        <f t="shared" si="20"/>
        <v>-1</v>
      </c>
      <c r="AD62" s="85">
        <f t="shared" si="20"/>
        <v>-1</v>
      </c>
      <c r="AE62" s="88">
        <f t="shared" si="20"/>
        <v>-1</v>
      </c>
      <c r="AF62" s="85">
        <f t="shared" si="20"/>
        <v>-0.94280150657894735</v>
      </c>
      <c r="AG62" s="85">
        <f t="shared" si="20"/>
        <v>-0.94399229662806783</v>
      </c>
      <c r="AH62" s="88">
        <f t="shared" si="20"/>
        <v>-0.96428788163265311</v>
      </c>
    </row>
    <row r="63" spans="4:34">
      <c r="H63" s="21"/>
      <c r="I63" s="21"/>
      <c r="J63" s="21"/>
      <c r="K63" s="21"/>
      <c r="L63" s="21"/>
      <c r="M63" s="21"/>
      <c r="N63" s="21"/>
      <c r="O63" s="21"/>
      <c r="P63" s="21"/>
      <c r="Q63" s="21"/>
      <c r="U63" s="239" t="s">
        <v>38</v>
      </c>
      <c r="V63" s="84">
        <v>-25</v>
      </c>
      <c r="W63" s="243"/>
      <c r="X63" s="243"/>
      <c r="Y63" s="234"/>
      <c r="Z63" s="85">
        <f t="shared" si="20"/>
        <v>-1.434987302631574E-2</v>
      </c>
      <c r="AA63" s="85">
        <f t="shared" si="20"/>
        <v>-0.14311562886898255</v>
      </c>
      <c r="AB63" s="88">
        <f t="shared" si="20"/>
        <v>-9.6310397959183724E-2</v>
      </c>
      <c r="AC63" s="85">
        <f t="shared" si="20"/>
        <v>-1</v>
      </c>
      <c r="AD63" s="85">
        <f t="shared" si="20"/>
        <v>-1</v>
      </c>
      <c r="AE63" s="88">
        <f t="shared" si="20"/>
        <v>-1</v>
      </c>
      <c r="AF63" s="85">
        <f t="shared" si="20"/>
        <v>-0.81334892039473683</v>
      </c>
      <c r="AG63" s="85">
        <f t="shared" si="20"/>
        <v>-0.81113876629524428</v>
      </c>
      <c r="AH63" s="88">
        <f t="shared" si="20"/>
        <v>-0.86917740816326527</v>
      </c>
    </row>
    <row r="64" spans="4:34">
      <c r="H64" s="21"/>
      <c r="I64" s="21"/>
      <c r="J64" s="21"/>
      <c r="K64" s="21"/>
      <c r="L64" s="21"/>
      <c r="M64" s="21"/>
      <c r="N64" s="21"/>
      <c r="O64" s="21"/>
      <c r="P64" s="21"/>
      <c r="Q64" s="21"/>
      <c r="U64" s="240"/>
      <c r="V64" s="87">
        <v>-50</v>
      </c>
      <c r="W64" s="243"/>
      <c r="X64" s="243"/>
      <c r="Y64" s="234"/>
      <c r="Z64" s="85">
        <f>(Z21-1)</f>
        <v>-1.5516738157894672E-2</v>
      </c>
      <c r="AA64" s="85">
        <f t="shared" si="20"/>
        <v>-0.21417511652465226</v>
      </c>
      <c r="AB64" s="88">
        <f t="shared" si="20"/>
        <v>-0.14920401020408158</v>
      </c>
      <c r="AC64" s="85">
        <f t="shared" si="20"/>
        <v>-1</v>
      </c>
      <c r="AD64" s="85">
        <f t="shared" si="20"/>
        <v>-1</v>
      </c>
      <c r="AE64" s="88">
        <f t="shared" si="20"/>
        <v>-1</v>
      </c>
      <c r="AF64" s="85">
        <f t="shared" si="20"/>
        <v>-0.86706915789473682</v>
      </c>
      <c r="AG64" s="85">
        <f t="shared" si="20"/>
        <v>-0.8655588285631054</v>
      </c>
      <c r="AH64" s="88">
        <f t="shared" si="20"/>
        <v>-0.90878663775510204</v>
      </c>
    </row>
    <row r="65" spans="3:34">
      <c r="U65" s="241"/>
      <c r="V65" s="89">
        <v>-80</v>
      </c>
      <c r="W65" s="243"/>
      <c r="X65" s="243"/>
      <c r="Y65" s="234"/>
      <c r="Z65" s="85">
        <f>(Z22-1)</f>
        <v>-3.544019197368431E-2</v>
      </c>
      <c r="AA65" s="85">
        <f t="shared" si="20"/>
        <v>-0.39373439188697101</v>
      </c>
      <c r="AB65" s="88">
        <f t="shared" si="20"/>
        <v>-0.3099938952040816</v>
      </c>
      <c r="AC65" s="85">
        <f t="shared" si="20"/>
        <v>-1</v>
      </c>
      <c r="AD65" s="85">
        <f t="shared" si="20"/>
        <v>-1</v>
      </c>
      <c r="AE65" s="88">
        <f t="shared" si="20"/>
        <v>-1</v>
      </c>
      <c r="AF65" s="85">
        <f t="shared" si="20"/>
        <v>-0.94028385355263155</v>
      </c>
      <c r="AG65" s="85">
        <f t="shared" si="20"/>
        <v>-0.93733096296700902</v>
      </c>
      <c r="AH65" s="88">
        <f t="shared" si="20"/>
        <v>-0.96220130071428567</v>
      </c>
    </row>
    <row r="66" spans="3:34" ht="14" customHeight="1">
      <c r="C66" s="22" t="s">
        <v>33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U66" s="239" t="s">
        <v>39</v>
      </c>
      <c r="V66" s="84">
        <v>2</v>
      </c>
      <c r="W66" s="243"/>
      <c r="X66" s="243"/>
      <c r="Y66" s="234"/>
      <c r="Z66" s="85">
        <f t="shared" si="20"/>
        <v>-4.5313822368420187E-3</v>
      </c>
      <c r="AA66" s="85">
        <f t="shared" si="20"/>
        <v>-7.1274928992790088E-2</v>
      </c>
      <c r="AB66" s="88">
        <f t="shared" si="20"/>
        <v>-4.4182678571428546E-2</v>
      </c>
      <c r="AC66" s="85">
        <f t="shared" si="20"/>
        <v>-1</v>
      </c>
      <c r="AD66" s="85">
        <f t="shared" si="20"/>
        <v>-1</v>
      </c>
      <c r="AE66" s="88">
        <f t="shared" si="20"/>
        <v>-1</v>
      </c>
      <c r="AF66" s="85">
        <f t="shared" si="20"/>
        <v>-0.70147931973684208</v>
      </c>
      <c r="AG66" s="85">
        <f t="shared" si="20"/>
        <v>-0.69694316328016903</v>
      </c>
      <c r="AH66" s="88">
        <f t="shared" si="20"/>
        <v>-0.78120649387755103</v>
      </c>
    </row>
    <row r="67" spans="3:34">
      <c r="H67" s="231"/>
      <c r="I67" s="231"/>
      <c r="J67" s="23"/>
      <c r="K67" s="231"/>
      <c r="L67" s="231"/>
      <c r="M67" s="23"/>
      <c r="N67" s="231"/>
      <c r="O67" s="231"/>
      <c r="U67" s="240"/>
      <c r="V67" s="87">
        <v>5</v>
      </c>
      <c r="W67" s="243"/>
      <c r="X67" s="243"/>
      <c r="Y67" s="234"/>
      <c r="Z67" s="85">
        <f t="shared" si="20"/>
        <v>-2.6926644736842142E-3</v>
      </c>
      <c r="AA67" s="85">
        <f t="shared" si="20"/>
        <v>-3.5121409584152663E-2</v>
      </c>
      <c r="AB67" s="88">
        <f t="shared" si="20"/>
        <v>-1.9683687755101986E-2</v>
      </c>
      <c r="AC67" s="85">
        <f t="shared" si="20"/>
        <v>-1</v>
      </c>
      <c r="AD67" s="85">
        <f t="shared" si="20"/>
        <v>-1</v>
      </c>
      <c r="AE67" s="88">
        <f t="shared" si="20"/>
        <v>-1</v>
      </c>
      <c r="AF67" s="85">
        <f t="shared" si="20"/>
        <v>-0.60438249934210519</v>
      </c>
      <c r="AG67" s="85">
        <f t="shared" si="20"/>
        <v>-0.59199580693321674</v>
      </c>
      <c r="AH67" s="88">
        <f t="shared" si="20"/>
        <v>-0.68514412040816319</v>
      </c>
    </row>
    <row r="68" spans="3:34">
      <c r="C68" s="402"/>
      <c r="D68" s="402"/>
      <c r="E68" s="402"/>
      <c r="F68" s="402"/>
      <c r="G68" s="403"/>
      <c r="H68" s="404" t="s">
        <v>7</v>
      </c>
      <c r="I68" s="404"/>
      <c r="J68" s="404"/>
      <c r="K68" s="404" t="s">
        <v>8</v>
      </c>
      <c r="L68" s="404"/>
      <c r="M68" s="404"/>
      <c r="N68" s="404" t="s">
        <v>23</v>
      </c>
      <c r="O68" s="404"/>
      <c r="P68" s="404"/>
      <c r="Q68" s="22"/>
      <c r="U68" s="241"/>
      <c r="V68" s="89">
        <v>10</v>
      </c>
      <c r="W68" s="243"/>
      <c r="X68" s="243"/>
      <c r="Y68" s="234"/>
      <c r="Z68" s="85">
        <f t="shared" si="20"/>
        <v>-2.2351842105262643E-3</v>
      </c>
      <c r="AA68" s="85">
        <f t="shared" si="20"/>
        <v>-2.057670417303914E-2</v>
      </c>
      <c r="AB68" s="88">
        <f t="shared" si="20"/>
        <v>-8.8537448979592037E-3</v>
      </c>
      <c r="AC68" s="85">
        <f t="shared" si="20"/>
        <v>-1</v>
      </c>
      <c r="AD68" s="85">
        <f t="shared" si="20"/>
        <v>-1</v>
      </c>
      <c r="AE68" s="88">
        <f t="shared" si="20"/>
        <v>-1</v>
      </c>
      <c r="AF68" s="85">
        <f t="shared" si="20"/>
        <v>-0.51556376973684204</v>
      </c>
      <c r="AG68" s="85">
        <f t="shared" si="20"/>
        <v>-0.46220720268006699</v>
      </c>
      <c r="AH68" s="88">
        <f t="shared" si="20"/>
        <v>-0.51410200102040815</v>
      </c>
    </row>
    <row r="69" spans="3:34">
      <c r="C69" s="80" t="s">
        <v>2</v>
      </c>
      <c r="D69" s="80" t="s">
        <v>0</v>
      </c>
      <c r="E69" s="80" t="s">
        <v>3</v>
      </c>
      <c r="F69" s="80" t="s">
        <v>0</v>
      </c>
      <c r="G69" s="394" t="s">
        <v>19</v>
      </c>
      <c r="H69" s="394" t="s">
        <v>28</v>
      </c>
      <c r="I69" s="394" t="s">
        <v>22</v>
      </c>
      <c r="J69" s="394" t="s">
        <v>24</v>
      </c>
      <c r="K69" s="394" t="s">
        <v>28</v>
      </c>
      <c r="L69" s="394" t="s">
        <v>20</v>
      </c>
      <c r="M69" s="394" t="s">
        <v>24</v>
      </c>
      <c r="N69" s="394" t="s">
        <v>28</v>
      </c>
      <c r="O69" s="394" t="s">
        <v>22</v>
      </c>
      <c r="P69" s="394" t="s">
        <v>24</v>
      </c>
      <c r="Q69" s="21"/>
      <c r="U69" s="239" t="s">
        <v>40</v>
      </c>
      <c r="V69" s="87">
        <v>25</v>
      </c>
      <c r="W69" s="243"/>
      <c r="X69" s="243"/>
      <c r="Y69" s="234"/>
      <c r="Z69" s="85">
        <f t="shared" si="20"/>
        <v>-6.9330835526314472E-3</v>
      </c>
      <c r="AA69" s="85">
        <f t="shared" si="20"/>
        <v>-9.7833171291238807E-2</v>
      </c>
      <c r="AB69" s="88">
        <f t="shared" si="20"/>
        <v>-6.4915915306122396E-2</v>
      </c>
      <c r="AC69" s="85">
        <f t="shared" si="20"/>
        <v>-1</v>
      </c>
      <c r="AD69" s="85">
        <f t="shared" si="20"/>
        <v>-1</v>
      </c>
      <c r="AE69" s="88">
        <f t="shared" si="20"/>
        <v>-1</v>
      </c>
      <c r="AF69" s="85">
        <f t="shared" si="20"/>
        <v>-0.72404494078947368</v>
      </c>
      <c r="AG69" s="85">
        <f t="shared" si="20"/>
        <v>-0.72078527965916539</v>
      </c>
      <c r="AH69" s="88">
        <f t="shared" si="20"/>
        <v>-0.79957321530612246</v>
      </c>
    </row>
    <row r="70" spans="3:34">
      <c r="C70" s="393" t="s">
        <v>11</v>
      </c>
      <c r="D70" s="396">
        <v>0</v>
      </c>
      <c r="E70" s="393" t="s">
        <v>16</v>
      </c>
      <c r="F70" s="396" t="s">
        <v>17</v>
      </c>
      <c r="G70" s="393">
        <v>2050</v>
      </c>
      <c r="H70" s="397">
        <f>152*10^6</f>
        <v>152000000</v>
      </c>
      <c r="I70" s="397">
        <v>22548480.399999999</v>
      </c>
      <c r="J70" s="398">
        <f>I70/H70</f>
        <v>0.14834526578947368</v>
      </c>
      <c r="K70" s="399">
        <f>549.24*10^6</f>
        <v>549240000</v>
      </c>
      <c r="L70" s="397">
        <v>95149844</v>
      </c>
      <c r="M70" s="400">
        <f>L70/K70</f>
        <v>0.17323910130361955</v>
      </c>
      <c r="N70" s="397">
        <v>980000000</v>
      </c>
      <c r="O70" s="397">
        <v>143076538</v>
      </c>
      <c r="P70" s="400">
        <f>O70/N70</f>
        <v>0.14599646734693877</v>
      </c>
      <c r="Q70" s="21"/>
      <c r="U70" s="240"/>
      <c r="V70" s="87">
        <v>50</v>
      </c>
      <c r="W70" s="243"/>
      <c r="X70" s="243"/>
      <c r="Y70" s="234"/>
      <c r="Z70" s="85">
        <f t="shared" si="20"/>
        <v>-6.0205664473683695E-3</v>
      </c>
      <c r="AA70" s="85">
        <f t="shared" si="20"/>
        <v>-8.3357078872624002E-2</v>
      </c>
      <c r="AB70" s="88">
        <f t="shared" si="20"/>
        <v>-5.4937450000000054E-2</v>
      </c>
      <c r="AC70" s="85">
        <f t="shared" si="20"/>
        <v>-1</v>
      </c>
      <c r="AD70" s="85">
        <f t="shared" si="20"/>
        <v>-1</v>
      </c>
      <c r="AE70" s="88">
        <f t="shared" si="20"/>
        <v>-1</v>
      </c>
      <c r="AF70" s="85">
        <f t="shared" si="20"/>
        <v>-0.68668449210526306</v>
      </c>
      <c r="AG70" s="85">
        <f t="shared" si="20"/>
        <v>-0.68289755662369822</v>
      </c>
      <c r="AH70" s="88">
        <f t="shared" si="20"/>
        <v>-0.76884199285714283</v>
      </c>
    </row>
    <row r="71" spans="3:34">
      <c r="C71" s="393" t="s">
        <v>11</v>
      </c>
      <c r="D71" s="396">
        <v>5</v>
      </c>
      <c r="E71" s="393" t="s">
        <v>16</v>
      </c>
      <c r="F71" s="396" t="s">
        <v>17</v>
      </c>
      <c r="G71" s="393">
        <v>2050</v>
      </c>
      <c r="H71" s="397">
        <f t="shared" ref="H71:H85" si="21">152*10^6</f>
        <v>152000000</v>
      </c>
      <c r="I71" s="397">
        <v>33936279.5</v>
      </c>
      <c r="J71" s="398">
        <f t="shared" ref="J71:J73" si="22">I71/H71</f>
        <v>0.22326499671052633</v>
      </c>
      <c r="K71" s="399">
        <f t="shared" ref="K71:K73" si="23">549.24*10^6</f>
        <v>549240000</v>
      </c>
      <c r="L71" s="397">
        <v>124944479</v>
      </c>
      <c r="M71" s="400">
        <f t="shared" ref="M71:M73" si="24">L71/K71</f>
        <v>0.22748612446289418</v>
      </c>
      <c r="N71" s="397">
        <v>980000000</v>
      </c>
      <c r="O71" s="397">
        <v>159444949</v>
      </c>
      <c r="P71" s="400">
        <f>O71/N71</f>
        <v>0.16269892755102042</v>
      </c>
      <c r="Q71" s="21"/>
      <c r="U71" s="241"/>
      <c r="V71" s="89">
        <v>100</v>
      </c>
      <c r="W71" s="244"/>
      <c r="X71" s="244"/>
      <c r="Y71" s="235"/>
      <c r="Z71" s="85">
        <f t="shared" si="20"/>
        <v>-4.7966440789474207E-3</v>
      </c>
      <c r="AA71" s="85">
        <f t="shared" si="20"/>
        <v>-6.4555147112373423E-2</v>
      </c>
      <c r="AB71" s="90">
        <f t="shared" si="20"/>
        <v>-4.2148179591836699E-2</v>
      </c>
      <c r="AC71" s="85">
        <f t="shared" si="20"/>
        <v>-1</v>
      </c>
      <c r="AD71" s="85">
        <f t="shared" si="20"/>
        <v>-1</v>
      </c>
      <c r="AE71" s="90">
        <f t="shared" si="20"/>
        <v>-1</v>
      </c>
      <c r="AF71" s="85">
        <f t="shared" si="20"/>
        <v>-0.62252425789473687</v>
      </c>
      <c r="AG71" s="85">
        <f t="shared" si="20"/>
        <v>-0.61820481756609125</v>
      </c>
      <c r="AH71" s="90">
        <f t="shared" si="20"/>
        <v>-0.71408961938775506</v>
      </c>
    </row>
    <row r="72" spans="3:34">
      <c r="C72" s="393" t="s">
        <v>11</v>
      </c>
      <c r="D72" s="396">
        <v>10</v>
      </c>
      <c r="E72" s="393" t="s">
        <v>16</v>
      </c>
      <c r="F72" s="396" t="s">
        <v>17</v>
      </c>
      <c r="G72" s="393">
        <v>2050</v>
      </c>
      <c r="H72" s="397">
        <f t="shared" si="21"/>
        <v>152000000</v>
      </c>
      <c r="I72" s="397">
        <v>35577919</v>
      </c>
      <c r="J72" s="398">
        <f t="shared" si="22"/>
        <v>0.23406525657894736</v>
      </c>
      <c r="K72" s="399">
        <f t="shared" si="23"/>
        <v>549240000</v>
      </c>
      <c r="L72" s="397">
        <v>130035480</v>
      </c>
      <c r="M72" s="400">
        <f t="shared" si="24"/>
        <v>0.23675529823028185</v>
      </c>
      <c r="N72" s="397">
        <v>980000000</v>
      </c>
      <c r="O72" s="397">
        <v>163752412</v>
      </c>
      <c r="P72" s="400">
        <f>O72/N72</f>
        <v>0.16709429795918368</v>
      </c>
      <c r="Q72" s="21"/>
      <c r="Z72" s="225" t="s">
        <v>18</v>
      </c>
      <c r="AA72" s="226"/>
      <c r="AB72" s="226"/>
      <c r="AC72" s="226"/>
      <c r="AD72" s="226"/>
      <c r="AE72" s="226"/>
      <c r="AF72" s="226"/>
      <c r="AG72" s="226"/>
      <c r="AH72" s="227"/>
    </row>
    <row r="73" spans="3:34" ht="31" customHeight="1">
      <c r="C73" s="393" t="s">
        <v>11</v>
      </c>
      <c r="D73" s="396">
        <v>100</v>
      </c>
      <c r="E73" s="393" t="s">
        <v>16</v>
      </c>
      <c r="F73" s="396" t="s">
        <v>17</v>
      </c>
      <c r="G73" s="393">
        <v>2050</v>
      </c>
      <c r="H73" s="397">
        <f t="shared" si="21"/>
        <v>152000000</v>
      </c>
      <c r="I73" s="397">
        <v>36210807.299999997</v>
      </c>
      <c r="J73" s="398">
        <f t="shared" si="22"/>
        <v>0.23822899539473683</v>
      </c>
      <c r="K73" s="399">
        <f t="shared" si="23"/>
        <v>549240000</v>
      </c>
      <c r="L73" s="397">
        <v>131855653</v>
      </c>
      <c r="M73" s="400">
        <f t="shared" si="24"/>
        <v>0.24006928300924915</v>
      </c>
      <c r="N73" s="397">
        <v>980000000</v>
      </c>
      <c r="O73" s="397">
        <v>165482503</v>
      </c>
      <c r="P73" s="400">
        <f>O73/N73</f>
        <v>0.16885969693877551</v>
      </c>
      <c r="Q73" s="21"/>
      <c r="Z73" s="228" t="s">
        <v>4</v>
      </c>
      <c r="AA73" s="229"/>
      <c r="AB73" s="230"/>
      <c r="AC73" s="228" t="s">
        <v>5</v>
      </c>
      <c r="AD73" s="229"/>
      <c r="AE73" s="230"/>
      <c r="AF73" s="228" t="s">
        <v>6</v>
      </c>
      <c r="AG73" s="229"/>
      <c r="AH73" s="230"/>
    </row>
    <row r="74" spans="3:34" ht="43" customHeight="1">
      <c r="C74" s="393" t="s">
        <v>12</v>
      </c>
      <c r="D74" s="396">
        <v>-2</v>
      </c>
      <c r="E74" s="393" t="s">
        <v>10</v>
      </c>
      <c r="F74" s="396">
        <v>10</v>
      </c>
      <c r="G74" s="393">
        <v>2050</v>
      </c>
      <c r="H74" s="397">
        <f t="shared" si="21"/>
        <v>152000000</v>
      </c>
      <c r="I74" s="397">
        <v>27802024</v>
      </c>
      <c r="J74" s="398">
        <f t="shared" ref="J74:J85" si="25">I74/H74</f>
        <v>0.18290805263157894</v>
      </c>
      <c r="K74" s="399">
        <f t="shared" ref="K74:K85" si="26">549.24*10^6</f>
        <v>549240000</v>
      </c>
      <c r="L74" s="397">
        <v>99283853</v>
      </c>
      <c r="M74" s="400">
        <f t="shared" ref="M74:M85" si="27">L74/K74</f>
        <v>0.18076588194596169</v>
      </c>
      <c r="N74" s="397">
        <v>980000000</v>
      </c>
      <c r="O74" s="397">
        <v>121993669</v>
      </c>
      <c r="P74" s="400">
        <f t="shared" ref="P74:P85" si="28">O74/N74</f>
        <v>0.12448333571428571</v>
      </c>
      <c r="Q74" s="21"/>
      <c r="Z74" s="16" t="s">
        <v>7</v>
      </c>
      <c r="AA74" s="19" t="s">
        <v>8</v>
      </c>
      <c r="AB74" s="16" t="s">
        <v>9</v>
      </c>
      <c r="AC74" s="16" t="s">
        <v>7</v>
      </c>
      <c r="AD74" s="19" t="s">
        <v>8</v>
      </c>
      <c r="AE74" s="16" t="s">
        <v>9</v>
      </c>
      <c r="AF74" s="16" t="s">
        <v>7</v>
      </c>
      <c r="AG74" s="19" t="s">
        <v>8</v>
      </c>
      <c r="AH74" s="16" t="s">
        <v>9</v>
      </c>
    </row>
    <row r="75" spans="3:34">
      <c r="C75" s="393" t="s">
        <v>12</v>
      </c>
      <c r="D75" s="396">
        <v>-5</v>
      </c>
      <c r="E75" s="393" t="s">
        <v>10</v>
      </c>
      <c r="F75" s="396">
        <v>10</v>
      </c>
      <c r="G75" s="393">
        <v>2050</v>
      </c>
      <c r="H75" s="397">
        <f t="shared" si="21"/>
        <v>152000000</v>
      </c>
      <c r="I75" s="397">
        <v>18275219.5</v>
      </c>
      <c r="J75" s="398">
        <f t="shared" si="25"/>
        <v>0.12023170723684211</v>
      </c>
      <c r="K75" s="399">
        <f t="shared" si="26"/>
        <v>549240000</v>
      </c>
      <c r="L75" s="397">
        <v>66175485</v>
      </c>
      <c r="M75" s="400">
        <f t="shared" si="27"/>
        <v>0.1204855527638191</v>
      </c>
      <c r="N75" s="397">
        <v>980000000</v>
      </c>
      <c r="O75" s="397">
        <v>77491826</v>
      </c>
      <c r="P75" s="400">
        <f t="shared" si="28"/>
        <v>7.9073291836734699E-2</v>
      </c>
      <c r="Q75" s="21"/>
    </row>
    <row r="76" spans="3:34">
      <c r="C76" s="393" t="s">
        <v>12</v>
      </c>
      <c r="D76" s="396">
        <v>-10</v>
      </c>
      <c r="E76" s="393" t="s">
        <v>10</v>
      </c>
      <c r="F76" s="396">
        <v>10</v>
      </c>
      <c r="G76" s="393">
        <v>2050</v>
      </c>
      <c r="H76" s="397">
        <f t="shared" si="21"/>
        <v>152000000</v>
      </c>
      <c r="I76" s="397">
        <v>8694171</v>
      </c>
      <c r="J76" s="398">
        <f t="shared" si="25"/>
        <v>5.7198493421052633E-2</v>
      </c>
      <c r="K76" s="399">
        <f t="shared" si="26"/>
        <v>549240000</v>
      </c>
      <c r="L76" s="397">
        <v>30761671</v>
      </c>
      <c r="M76" s="400">
        <f t="shared" si="27"/>
        <v>5.6007703371932123E-2</v>
      </c>
      <c r="N76" s="397">
        <v>980000000</v>
      </c>
      <c r="O76" s="397">
        <v>34997876</v>
      </c>
      <c r="P76" s="400">
        <f t="shared" si="28"/>
        <v>3.5712118367346939E-2</v>
      </c>
      <c r="Q76" s="21"/>
    </row>
    <row r="77" spans="3:34">
      <c r="C77" s="393" t="s">
        <v>13</v>
      </c>
      <c r="D77" s="396">
        <v>-25</v>
      </c>
      <c r="E77" s="393" t="s">
        <v>10</v>
      </c>
      <c r="F77" s="396">
        <v>10</v>
      </c>
      <c r="G77" s="393">
        <v>2050</v>
      </c>
      <c r="H77" s="397">
        <f t="shared" si="21"/>
        <v>152000000</v>
      </c>
      <c r="I77" s="397">
        <v>28370964.100000001</v>
      </c>
      <c r="J77" s="398">
        <f t="shared" si="25"/>
        <v>0.18665107960526317</v>
      </c>
      <c r="K77" s="399">
        <f t="shared" si="26"/>
        <v>549240000</v>
      </c>
      <c r="L77" s="397">
        <v>103730144</v>
      </c>
      <c r="M77" s="400">
        <f t="shared" si="27"/>
        <v>0.18886123370475566</v>
      </c>
      <c r="N77" s="397">
        <v>980000000</v>
      </c>
      <c r="O77" s="397">
        <v>128206140</v>
      </c>
      <c r="P77" s="400">
        <f t="shared" si="28"/>
        <v>0.1308225918367347</v>
      </c>
      <c r="Q77" s="21"/>
    </row>
    <row r="78" spans="3:34">
      <c r="C78" s="393" t="s">
        <v>13</v>
      </c>
      <c r="D78" s="396">
        <v>-50</v>
      </c>
      <c r="E78" s="393" t="s">
        <v>10</v>
      </c>
      <c r="F78" s="396">
        <v>10</v>
      </c>
      <c r="G78" s="393">
        <v>2050</v>
      </c>
      <c r="H78" s="397">
        <f t="shared" si="21"/>
        <v>152000000</v>
      </c>
      <c r="I78" s="397">
        <v>20205488</v>
      </c>
      <c r="J78" s="398">
        <f t="shared" si="25"/>
        <v>0.13293084210526315</v>
      </c>
      <c r="K78" s="399">
        <f t="shared" si="26"/>
        <v>549240000</v>
      </c>
      <c r="L78" s="397">
        <v>73840469</v>
      </c>
      <c r="M78" s="400">
        <f t="shared" si="27"/>
        <v>0.13444117143689463</v>
      </c>
      <c r="N78" s="397">
        <v>980000000</v>
      </c>
      <c r="O78" s="397">
        <v>89389095</v>
      </c>
      <c r="P78" s="400">
        <f t="shared" si="28"/>
        <v>9.1213362244897955E-2</v>
      </c>
      <c r="Q78" s="21"/>
    </row>
    <row r="79" spans="3:34">
      <c r="C79" s="393" t="s">
        <v>13</v>
      </c>
      <c r="D79" s="396">
        <v>-80</v>
      </c>
      <c r="E79" s="393" t="s">
        <v>10</v>
      </c>
      <c r="F79" s="396">
        <v>10</v>
      </c>
      <c r="G79" s="393">
        <v>2050</v>
      </c>
      <c r="H79" s="397">
        <f t="shared" si="21"/>
        <v>152000000</v>
      </c>
      <c r="I79" s="397">
        <v>9076854.2599999998</v>
      </c>
      <c r="J79" s="398">
        <f t="shared" si="25"/>
        <v>5.9716146447368418E-2</v>
      </c>
      <c r="K79" s="399">
        <f t="shared" si="26"/>
        <v>549240000</v>
      </c>
      <c r="L79" s="397">
        <v>34420341.899999999</v>
      </c>
      <c r="M79" s="400">
        <f t="shared" si="27"/>
        <v>6.2669037032991037E-2</v>
      </c>
      <c r="N79" s="397">
        <v>980000000</v>
      </c>
      <c r="O79" s="397">
        <v>37042725.299999997</v>
      </c>
      <c r="P79" s="400">
        <f t="shared" si="28"/>
        <v>3.7798699285714284E-2</v>
      </c>
      <c r="Q79" s="21"/>
      <c r="AD79" s="30" t="s">
        <v>34</v>
      </c>
    </row>
    <row r="80" spans="3:34">
      <c r="C80" s="393" t="s">
        <v>14</v>
      </c>
      <c r="D80" s="396">
        <v>2</v>
      </c>
      <c r="E80" s="393" t="s">
        <v>10</v>
      </c>
      <c r="F80" s="396">
        <v>10</v>
      </c>
      <c r="G80" s="393">
        <v>2050</v>
      </c>
      <c r="H80" s="397">
        <f t="shared" si="21"/>
        <v>152000000</v>
      </c>
      <c r="I80" s="397">
        <v>45375143.399999999</v>
      </c>
      <c r="J80" s="398">
        <f t="shared" si="25"/>
        <v>0.29852068026315787</v>
      </c>
      <c r="K80" s="399">
        <f t="shared" si="26"/>
        <v>549240000</v>
      </c>
      <c r="L80" s="397">
        <v>166450937</v>
      </c>
      <c r="M80" s="400">
        <f t="shared" si="27"/>
        <v>0.30305683671983102</v>
      </c>
      <c r="N80" s="397">
        <v>980000000</v>
      </c>
      <c r="O80" s="397">
        <v>214417636</v>
      </c>
      <c r="P80" s="400">
        <f t="shared" si="28"/>
        <v>0.21879350612244897</v>
      </c>
      <c r="Q80" s="21"/>
    </row>
    <row r="81" spans="3:60">
      <c r="C81" s="393" t="s">
        <v>14</v>
      </c>
      <c r="D81" s="396">
        <v>5</v>
      </c>
      <c r="E81" s="393" t="s">
        <v>10</v>
      </c>
      <c r="F81" s="396">
        <v>10</v>
      </c>
      <c r="G81" s="393">
        <v>2050</v>
      </c>
      <c r="H81" s="397">
        <f t="shared" si="21"/>
        <v>152000000</v>
      </c>
      <c r="I81" s="397">
        <v>60133860.100000001</v>
      </c>
      <c r="J81" s="398">
        <f t="shared" si="25"/>
        <v>0.39561750065789475</v>
      </c>
      <c r="K81" s="399">
        <f t="shared" si="26"/>
        <v>549240000</v>
      </c>
      <c r="L81" s="397">
        <v>224092223</v>
      </c>
      <c r="M81" s="400">
        <f t="shared" si="27"/>
        <v>0.40800419306678321</v>
      </c>
      <c r="N81" s="397">
        <v>980000000</v>
      </c>
      <c r="O81" s="397">
        <v>308558762</v>
      </c>
      <c r="P81" s="400">
        <f t="shared" si="28"/>
        <v>0.31485587959183675</v>
      </c>
      <c r="Q81" s="21"/>
    </row>
    <row r="82" spans="3:60">
      <c r="C82" s="393" t="s">
        <v>14</v>
      </c>
      <c r="D82" s="396">
        <v>10</v>
      </c>
      <c r="E82" s="393" t="s">
        <v>10</v>
      </c>
      <c r="F82" s="396">
        <v>10</v>
      </c>
      <c r="G82" s="393">
        <v>2050</v>
      </c>
      <c r="H82" s="397">
        <f t="shared" si="21"/>
        <v>152000000</v>
      </c>
      <c r="I82" s="397">
        <v>73634307</v>
      </c>
      <c r="J82" s="398">
        <f t="shared" si="25"/>
        <v>0.48443623026315791</v>
      </c>
      <c r="K82" s="399">
        <f t="shared" si="26"/>
        <v>549240000</v>
      </c>
      <c r="L82" s="397">
        <v>295377316</v>
      </c>
      <c r="M82" s="400">
        <f t="shared" si="27"/>
        <v>0.53779279731993301</v>
      </c>
      <c r="N82" s="397">
        <v>980000000</v>
      </c>
      <c r="O82" s="397">
        <v>476180039</v>
      </c>
      <c r="P82" s="400">
        <f t="shared" si="28"/>
        <v>0.48589799897959185</v>
      </c>
      <c r="Q82" s="21"/>
    </row>
    <row r="83" spans="3:60">
      <c r="C83" s="393" t="s">
        <v>15</v>
      </c>
      <c r="D83" s="396">
        <v>25</v>
      </c>
      <c r="E83" s="393" t="s">
        <v>10</v>
      </c>
      <c r="F83" s="396">
        <v>10</v>
      </c>
      <c r="G83" s="393">
        <v>2050</v>
      </c>
      <c r="H83" s="397">
        <f t="shared" si="21"/>
        <v>152000000</v>
      </c>
      <c r="I83" s="397">
        <v>41945169</v>
      </c>
      <c r="J83" s="398">
        <f t="shared" si="25"/>
        <v>0.27595505921052632</v>
      </c>
      <c r="K83" s="399">
        <f t="shared" si="26"/>
        <v>549240000</v>
      </c>
      <c r="L83" s="397">
        <v>153355893</v>
      </c>
      <c r="M83" s="400">
        <f t="shared" si="27"/>
        <v>0.27921472034083461</v>
      </c>
      <c r="N83" s="397">
        <v>980000000</v>
      </c>
      <c r="O83" s="397">
        <v>196418249</v>
      </c>
      <c r="P83" s="400">
        <f t="shared" si="28"/>
        <v>0.20042678469387756</v>
      </c>
      <c r="Q83" s="21"/>
      <c r="AD83" s="81"/>
    </row>
    <row r="84" spans="3:60">
      <c r="C84" s="393" t="s">
        <v>15</v>
      </c>
      <c r="D84" s="396">
        <v>50</v>
      </c>
      <c r="E84" s="393" t="s">
        <v>10</v>
      </c>
      <c r="F84" s="396">
        <v>10</v>
      </c>
      <c r="G84" s="393">
        <v>2050</v>
      </c>
      <c r="H84" s="397">
        <f t="shared" si="21"/>
        <v>152000000</v>
      </c>
      <c r="I84" s="397">
        <v>47623957.200000003</v>
      </c>
      <c r="J84" s="398">
        <f t="shared" si="25"/>
        <v>0.31331550789473689</v>
      </c>
      <c r="K84" s="399">
        <f t="shared" si="26"/>
        <v>549240000</v>
      </c>
      <c r="L84" s="397">
        <v>174165346</v>
      </c>
      <c r="M84" s="400">
        <f t="shared" si="27"/>
        <v>0.31710244337630178</v>
      </c>
      <c r="N84" s="397">
        <v>980000000</v>
      </c>
      <c r="O84" s="397">
        <v>226534847</v>
      </c>
      <c r="P84" s="400">
        <f t="shared" si="28"/>
        <v>0.23115800714285714</v>
      </c>
      <c r="Q84" s="21"/>
    </row>
    <row r="85" spans="3:60">
      <c r="C85" s="393" t="s">
        <v>15</v>
      </c>
      <c r="D85" s="396">
        <v>100</v>
      </c>
      <c r="E85" s="393" t="s">
        <v>10</v>
      </c>
      <c r="F85" s="396">
        <v>10</v>
      </c>
      <c r="G85" s="393">
        <v>2050</v>
      </c>
      <c r="H85" s="397">
        <f t="shared" si="21"/>
        <v>152000000</v>
      </c>
      <c r="I85" s="397">
        <v>57376312.799999997</v>
      </c>
      <c r="J85" s="398">
        <f t="shared" si="25"/>
        <v>0.37747574210526313</v>
      </c>
      <c r="K85" s="399">
        <f t="shared" si="26"/>
        <v>549240000</v>
      </c>
      <c r="L85" s="397">
        <v>209697186</v>
      </c>
      <c r="M85" s="400">
        <f t="shared" si="27"/>
        <v>0.3817951824339087</v>
      </c>
      <c r="N85" s="397">
        <v>980000000</v>
      </c>
      <c r="O85" s="397">
        <v>280192173</v>
      </c>
      <c r="P85" s="400">
        <f t="shared" si="28"/>
        <v>0.28591038061224489</v>
      </c>
      <c r="Q85" s="21"/>
    </row>
    <row r="86" spans="3:60"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 spans="3:60"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 spans="3:60">
      <c r="Z88" s="5"/>
      <c r="AG88" s="5"/>
      <c r="AH88" s="5"/>
      <c r="AJ88" s="85"/>
      <c r="AK88" s="85"/>
    </row>
    <row r="89" spans="3:60">
      <c r="Z89" s="5"/>
      <c r="AG89" s="5"/>
      <c r="AH89" s="5"/>
      <c r="AJ89" s="85"/>
      <c r="AK89" s="85"/>
    </row>
    <row r="90" spans="3:60">
      <c r="Z90" s="5"/>
      <c r="AG90" s="5"/>
      <c r="AH90" s="5"/>
      <c r="AJ90" s="85"/>
      <c r="AK90" s="85"/>
      <c r="AL90" s="369"/>
    </row>
    <row r="91" spans="3:60">
      <c r="Z91" s="5"/>
      <c r="AG91" s="5"/>
      <c r="AH91" s="5"/>
      <c r="AJ91" s="85"/>
      <c r="AK91" s="85"/>
    </row>
    <row r="92" spans="3:60">
      <c r="Z92" s="5"/>
      <c r="AG92" s="5"/>
      <c r="AH92" s="5"/>
      <c r="AJ92" s="85"/>
      <c r="AK92" s="85"/>
    </row>
    <row r="93" spans="3:60"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</row>
    <row r="94" spans="3:60"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</row>
    <row r="95" spans="3:60" ht="14" customHeight="1">
      <c r="AJ95" s="94" t="s">
        <v>2</v>
      </c>
      <c r="AK95" s="82" t="s">
        <v>0</v>
      </c>
      <c r="AL95" s="82" t="s">
        <v>3</v>
      </c>
      <c r="AM95" s="285" t="s">
        <v>0</v>
      </c>
      <c r="AN95" s="286"/>
      <c r="AO95" s="287"/>
      <c r="AP95" s="233" t="s">
        <v>1</v>
      </c>
      <c r="AQ95" s="297" t="s">
        <v>30</v>
      </c>
      <c r="AR95" s="298"/>
      <c r="AS95" s="298"/>
      <c r="AT95" s="298"/>
      <c r="AU95" s="298"/>
      <c r="AV95" s="299"/>
      <c r="AW95" s="269" t="s">
        <v>30</v>
      </c>
      <c r="AX95" s="269"/>
      <c r="AY95" s="269"/>
      <c r="AZ95" s="269"/>
      <c r="BA95" s="269"/>
      <c r="BB95" s="270"/>
      <c r="BC95" s="271" t="s">
        <v>30</v>
      </c>
      <c r="BD95" s="271"/>
      <c r="BE95" s="271"/>
      <c r="BF95" s="271"/>
      <c r="BG95" s="271"/>
      <c r="BH95" s="272"/>
    </row>
    <row r="96" spans="3:60">
      <c r="AJ96" s="239" t="s">
        <v>11</v>
      </c>
      <c r="AK96" s="84">
        <v>0</v>
      </c>
      <c r="AL96" s="242" t="s">
        <v>17</v>
      </c>
      <c r="AM96" s="242" t="s">
        <v>17</v>
      </c>
      <c r="AN96" s="242" t="s">
        <v>17</v>
      </c>
      <c r="AO96" s="242" t="s">
        <v>17</v>
      </c>
      <c r="AP96" s="234"/>
      <c r="AQ96" s="104">
        <v>-0.15707321052631601</v>
      </c>
      <c r="AR96" s="104">
        <v>-0.31928017806423425</v>
      </c>
      <c r="AS96" s="104">
        <v>-0.23282380612244902</v>
      </c>
      <c r="AT96" s="104">
        <v>-0.85165473421052629</v>
      </c>
      <c r="AU96" s="104">
        <v>-0.82676089869638048</v>
      </c>
      <c r="AV96" s="105">
        <v>-0.85400353265306128</v>
      </c>
      <c r="AW96" s="106">
        <v>-0.15707321052631584</v>
      </c>
      <c r="AX96" s="106">
        <v>-0.31928017806423425</v>
      </c>
      <c r="AY96" s="107">
        <v>-0.23282380612244902</v>
      </c>
      <c r="AZ96" s="106">
        <v>-0.85165473421052629</v>
      </c>
      <c r="BA96" s="106">
        <v>-0.82676089869638048</v>
      </c>
      <c r="BB96" s="105">
        <v>-0.85400353265306128</v>
      </c>
      <c r="BC96" s="106">
        <v>-0.15707321052631584</v>
      </c>
      <c r="BD96" s="106">
        <v>-0.31928017806423425</v>
      </c>
      <c r="BE96" s="107">
        <v>-0.23282380612244902</v>
      </c>
      <c r="BF96" s="106">
        <v>-0.85165473421052629</v>
      </c>
      <c r="BG96" s="106">
        <v>-0.82676089869638048</v>
      </c>
      <c r="BH96" s="107">
        <v>-0.85400353265306128</v>
      </c>
    </row>
    <row r="97" spans="21:60">
      <c r="AJ97" s="240"/>
      <c r="AK97" s="87">
        <v>5</v>
      </c>
      <c r="AL97" s="243"/>
      <c r="AM97" s="243"/>
      <c r="AN97" s="243"/>
      <c r="AO97" s="243"/>
      <c r="AP97" s="234"/>
      <c r="AQ97" s="104">
        <v>-2.4608751973684284E-2</v>
      </c>
      <c r="AR97" s="104">
        <v>-0.15162117653484819</v>
      </c>
      <c r="AS97" s="104">
        <v>-0.10561325816326528</v>
      </c>
      <c r="AT97" s="104">
        <v>-0.77673500328947365</v>
      </c>
      <c r="AU97" s="104">
        <v>-0.77251387553710582</v>
      </c>
      <c r="AV97" s="108">
        <v>-0.83730107244897956</v>
      </c>
      <c r="AW97" s="106">
        <v>-2.4608751973684284E-2</v>
      </c>
      <c r="AX97" s="106">
        <v>-0.15162117653484819</v>
      </c>
      <c r="AY97" s="109">
        <v>-0.10561325816326528</v>
      </c>
      <c r="AZ97" s="106">
        <v>-0.77673500328947365</v>
      </c>
      <c r="BA97" s="106">
        <v>-0.77251387553710582</v>
      </c>
      <c r="BB97" s="108">
        <v>-0.83730107244897956</v>
      </c>
      <c r="BC97" s="106">
        <v>-2.4608751973684284E-2</v>
      </c>
      <c r="BD97" s="106">
        <v>-0.15162117653484819</v>
      </c>
      <c r="BE97" s="109">
        <v>-0.10561325816326528</v>
      </c>
      <c r="BF97" s="106">
        <v>-0.77673500328947365</v>
      </c>
      <c r="BG97" s="106">
        <v>-0.77251387553710582</v>
      </c>
      <c r="BH97" s="109">
        <v>-0.83730107244897956</v>
      </c>
    </row>
    <row r="98" spans="21:60">
      <c r="AJ98" s="240"/>
      <c r="AK98" s="87">
        <v>10</v>
      </c>
      <c r="AL98" s="243"/>
      <c r="AM98" s="243"/>
      <c r="AN98" s="243"/>
      <c r="AO98" s="243"/>
      <c r="AP98" s="234"/>
      <c r="AQ98" s="104">
        <v>-8.2443499999999004E-3</v>
      </c>
      <c r="AR98" s="104">
        <v>-0.11902662770373607</v>
      </c>
      <c r="AS98" s="104">
        <v>-7.970039285714281E-2</v>
      </c>
      <c r="AT98" s="104">
        <v>-0.76593474342105261</v>
      </c>
      <c r="AU98" s="104">
        <v>-0.76324470176971815</v>
      </c>
      <c r="AV98" s="108">
        <v>-0.83290570204081638</v>
      </c>
      <c r="AW98" s="106">
        <v>-8.2443499999999004E-3</v>
      </c>
      <c r="AX98" s="106">
        <v>-0.11902662770373607</v>
      </c>
      <c r="AY98" s="109">
        <v>-7.970039285714281E-2</v>
      </c>
      <c r="AZ98" s="106">
        <v>-0.76593474342105261</v>
      </c>
      <c r="BA98" s="106">
        <v>-0.76324470176971815</v>
      </c>
      <c r="BB98" s="108">
        <v>-0.83290570204081638</v>
      </c>
      <c r="BC98" s="106">
        <v>-8.2443499999999004E-3</v>
      </c>
      <c r="BD98" s="106">
        <v>-0.11902662770373607</v>
      </c>
      <c r="BE98" s="109">
        <v>-7.970039285714281E-2</v>
      </c>
      <c r="BF98" s="106">
        <v>-0.76593474342105261</v>
      </c>
      <c r="BG98" s="106">
        <v>-0.76324470176971815</v>
      </c>
      <c r="BH98" s="109">
        <v>-0.83290570204081638</v>
      </c>
    </row>
    <row r="99" spans="21:60">
      <c r="AJ99" s="241"/>
      <c r="AK99" s="89">
        <v>100</v>
      </c>
      <c r="AL99" s="244"/>
      <c r="AM99" s="244"/>
      <c r="AN99" s="244"/>
      <c r="AO99" s="244"/>
      <c r="AP99" s="234"/>
      <c r="AQ99" s="104">
        <v>-6.2484197368422034E-3</v>
      </c>
      <c r="AR99" s="104">
        <v>-0.11077970286213679</v>
      </c>
      <c r="AS99" s="104">
        <v>-7.389171326530608E-2</v>
      </c>
      <c r="AT99" s="104">
        <v>-0.76177100460526315</v>
      </c>
      <c r="AU99" s="104">
        <v>-0.75993071699075088</v>
      </c>
      <c r="AV99" s="108">
        <v>-0.83114030306122455</v>
      </c>
      <c r="AW99" s="106">
        <v>-6.2484197368422034E-3</v>
      </c>
      <c r="AX99" s="106">
        <v>-0.11077970286213679</v>
      </c>
      <c r="AY99" s="109">
        <v>-7.389171326530608E-2</v>
      </c>
      <c r="AZ99" s="106">
        <v>-0.76177100460526315</v>
      </c>
      <c r="BA99" s="106">
        <v>-0.75993071699075088</v>
      </c>
      <c r="BB99" s="108">
        <v>-0.83114030306122455</v>
      </c>
      <c r="BC99" s="106">
        <v>-6.2484197368422034E-3</v>
      </c>
      <c r="BD99" s="106">
        <v>-0.11077970286213679</v>
      </c>
      <c r="BE99" s="109">
        <v>-7.389171326530608E-2</v>
      </c>
      <c r="BF99" s="106">
        <v>-0.76177100460526315</v>
      </c>
      <c r="BG99" s="106">
        <v>-0.75993071699075088</v>
      </c>
      <c r="BH99" s="109">
        <v>-0.83114030306122455</v>
      </c>
    </row>
    <row r="100" spans="21:60" ht="15" customHeight="1">
      <c r="AJ100" s="239" t="s">
        <v>37</v>
      </c>
      <c r="AK100" s="84">
        <v>-2</v>
      </c>
      <c r="AL100" s="242" t="s">
        <v>10</v>
      </c>
      <c r="AM100" s="291">
        <v>5</v>
      </c>
      <c r="AN100" s="294">
        <v>10</v>
      </c>
      <c r="AO100" s="288">
        <v>100</v>
      </c>
      <c r="AP100" s="265"/>
      <c r="AQ100" s="104">
        <v>-3.2780230263157906E-2</v>
      </c>
      <c r="AR100" s="104">
        <v>-0.15930577707377469</v>
      </c>
      <c r="AS100" s="104">
        <v>-9.6707404081632697E-2</v>
      </c>
      <c r="AT100" s="104">
        <v>-0.79172159605263159</v>
      </c>
      <c r="AU100" s="104">
        <v>-0.63750395273468796</v>
      </c>
      <c r="AV100" s="108">
        <v>-0.70692487959183681</v>
      </c>
      <c r="AW100" s="106">
        <v>-1.7340013157894685E-2</v>
      </c>
      <c r="AX100" s="106">
        <v>-0.19442141686694336</v>
      </c>
      <c r="AY100" s="109">
        <v>-0.14166937448979589</v>
      </c>
      <c r="AZ100" s="106">
        <v>-0.81709194736842106</v>
      </c>
      <c r="BA100" s="106">
        <v>-0.81923411805403834</v>
      </c>
      <c r="BB100" s="108">
        <v>-0.87551666428571429</v>
      </c>
      <c r="BC100" s="106">
        <v>-1.4732401315789456E-2</v>
      </c>
      <c r="BD100" s="106">
        <v>-0.18810400189352561</v>
      </c>
      <c r="BE100" s="109">
        <v>-0.13652177857142855</v>
      </c>
      <c r="BF100" s="106">
        <v>-0.81523267960526313</v>
      </c>
      <c r="BG100" s="106">
        <v>-0.81752990860097596</v>
      </c>
      <c r="BH100" s="109">
        <v>-0.87474726122448976</v>
      </c>
    </row>
    <row r="101" spans="21:60">
      <c r="AJ101" s="240"/>
      <c r="AK101" s="87">
        <v>-5</v>
      </c>
      <c r="AL101" s="243"/>
      <c r="AM101" s="292"/>
      <c r="AN101" s="295"/>
      <c r="AO101" s="289"/>
      <c r="AP101" s="265"/>
      <c r="AQ101" s="104">
        <v>-2.5298690789473666E-2</v>
      </c>
      <c r="AR101" s="104">
        <v>-0.29180300415119076</v>
      </c>
      <c r="AS101" s="104">
        <v>-0.14030498469387753</v>
      </c>
      <c r="AT101" s="104">
        <v>-0.59245653289473688</v>
      </c>
      <c r="AU101" s="104">
        <v>-0.83138967664409003</v>
      </c>
      <c r="AV101" s="108">
        <v>-0.80550137551020407</v>
      </c>
      <c r="AW101" s="106">
        <v>-5.2677366447368312E-2</v>
      </c>
      <c r="AX101" s="106">
        <v>-0.36995492862865054</v>
      </c>
      <c r="AY101" s="109">
        <v>-0.31208150102040821</v>
      </c>
      <c r="AZ101" s="106">
        <v>-0.87976829276315793</v>
      </c>
      <c r="BA101" s="106">
        <v>-0.87951444723618089</v>
      </c>
      <c r="BB101" s="108">
        <v>-0.92092670816326527</v>
      </c>
      <c r="BC101" s="106">
        <v>-5.0186613815789594E-2</v>
      </c>
      <c r="BD101" s="106">
        <v>-0.36593924331803951</v>
      </c>
      <c r="BE101" s="109">
        <v>-0.30947980510204076</v>
      </c>
      <c r="BF101" s="106">
        <v>-0.87934760460526318</v>
      </c>
      <c r="BG101" s="106">
        <v>-0.87899963768115941</v>
      </c>
      <c r="BH101" s="109">
        <v>-0.92074256836734691</v>
      </c>
    </row>
    <row r="102" spans="21:60">
      <c r="AJ102" s="241"/>
      <c r="AK102" s="89">
        <v>-10</v>
      </c>
      <c r="AL102" s="243"/>
      <c r="AM102" s="292"/>
      <c r="AN102" s="295"/>
      <c r="AO102" s="289"/>
      <c r="AP102" s="265"/>
      <c r="AQ102" s="104">
        <v>-8.1890703947368415E-2</v>
      </c>
      <c r="AR102" s="104">
        <v>-0.63173887735780343</v>
      </c>
      <c r="AS102" s="104">
        <v>-0.43740731734693883</v>
      </c>
      <c r="AT102" s="104">
        <v>-0.75557736184210522</v>
      </c>
      <c r="AU102" s="104">
        <v>-0.91753296919379501</v>
      </c>
      <c r="AV102" s="108">
        <v>-0.90083952142857138</v>
      </c>
      <c r="AW102" s="106">
        <v>-0.30680179605263158</v>
      </c>
      <c r="AX102" s="106">
        <v>-0.72527142597043182</v>
      </c>
      <c r="AY102" s="109">
        <v>-0.71262864285714289</v>
      </c>
      <c r="AZ102" s="106">
        <v>-0.94280150657894735</v>
      </c>
      <c r="BA102" s="106">
        <v>-0.94399229662806783</v>
      </c>
      <c r="BB102" s="108">
        <v>-0.96428788163265311</v>
      </c>
      <c r="BC102" s="106">
        <v>-0.30590886842105258</v>
      </c>
      <c r="BD102" s="106">
        <v>-0.7249336829072901</v>
      </c>
      <c r="BE102" s="109">
        <v>-0.71239090816326534</v>
      </c>
      <c r="BF102" s="106">
        <v>-0.94274671710526314</v>
      </c>
      <c r="BG102" s="106">
        <v>-0.94395074830675119</v>
      </c>
      <c r="BH102" s="109">
        <v>-0.96427199387755103</v>
      </c>
    </row>
    <row r="103" spans="21:60">
      <c r="AJ103" s="239" t="s">
        <v>38</v>
      </c>
      <c r="AK103" s="84">
        <v>-25</v>
      </c>
      <c r="AL103" s="243"/>
      <c r="AM103" s="292"/>
      <c r="AN103" s="295"/>
      <c r="AO103" s="289"/>
      <c r="AP103" s="265"/>
      <c r="AQ103" s="104">
        <v>-3.0861792105263186E-2</v>
      </c>
      <c r="AR103" s="104">
        <v>-0.17459545007646926</v>
      </c>
      <c r="AS103" s="104">
        <v>-0.11939057040816325</v>
      </c>
      <c r="AT103" s="104">
        <v>-0.82068419078947374</v>
      </c>
      <c r="AU103" s="104">
        <v>-0.81674340907435727</v>
      </c>
      <c r="AV103" s="108">
        <v>-0.87173249591836732</v>
      </c>
      <c r="AW103" s="106">
        <v>-1.434987302631574E-2</v>
      </c>
      <c r="AX103" s="106">
        <v>-0.14311562886898299</v>
      </c>
      <c r="AY103" s="109">
        <v>-9.6310397959183724E-2</v>
      </c>
      <c r="AZ103" s="106">
        <v>-0.81334892039473683</v>
      </c>
      <c r="BA103" s="106">
        <v>-0.81113876629524428</v>
      </c>
      <c r="BB103" s="108">
        <v>-0.86917740816326527</v>
      </c>
      <c r="BC103" s="106">
        <v>-1.2420051973684232E-2</v>
      </c>
      <c r="BD103" s="106">
        <v>-0.13440043514674826</v>
      </c>
      <c r="BE103" s="109">
        <v>-9.1063096938775456E-2</v>
      </c>
      <c r="BF103" s="106">
        <v>-0.81057791184210526</v>
      </c>
      <c r="BG103" s="106">
        <v>-0.80903914317966641</v>
      </c>
      <c r="BH103" s="109">
        <v>-0.86807388265306118</v>
      </c>
    </row>
    <row r="104" spans="21:60">
      <c r="AJ104" s="240"/>
      <c r="AK104" s="87">
        <v>-50</v>
      </c>
      <c r="AL104" s="243"/>
      <c r="AM104" s="292"/>
      <c r="AN104" s="295"/>
      <c r="AO104" s="289"/>
      <c r="AP104" s="265"/>
      <c r="AQ104" s="104">
        <v>-3.1251692763157979E-2</v>
      </c>
      <c r="AR104" s="104">
        <v>-0.24121596023596237</v>
      </c>
      <c r="AS104" s="104">
        <v>-0.17283861122448985</v>
      </c>
      <c r="AT104" s="104">
        <v>-0.87102119736842099</v>
      </c>
      <c r="AU104" s="104">
        <v>-0.86842226349136986</v>
      </c>
      <c r="AV104" s="108">
        <v>-0.91003579489795916</v>
      </c>
      <c r="AW104" s="106">
        <v>-1.5516738157894672E-2</v>
      </c>
      <c r="AX104" s="106">
        <v>-0.21417511652465226</v>
      </c>
      <c r="AY104" s="109">
        <v>-0.14920401020408158</v>
      </c>
      <c r="AZ104" s="106">
        <v>-0.86706915789473682</v>
      </c>
      <c r="BA104" s="106">
        <v>-0.8655588285631054</v>
      </c>
      <c r="BB104" s="108">
        <v>-0.90878663775510204</v>
      </c>
      <c r="BC104" s="106">
        <v>-1.3481996052631673E-2</v>
      </c>
      <c r="BD104" s="106">
        <v>-0.20727565727186659</v>
      </c>
      <c r="BE104" s="109">
        <v>-0.1442571795918367</v>
      </c>
      <c r="BF104" s="106">
        <v>-0.86566120394736845</v>
      </c>
      <c r="BG104" s="106">
        <v>-0.86450081203117035</v>
      </c>
      <c r="BH104" s="109">
        <v>-0.90822798163265306</v>
      </c>
    </row>
    <row r="105" spans="21:60" ht="14" customHeight="1">
      <c r="AJ105" s="241"/>
      <c r="AK105" s="89">
        <v>-80</v>
      </c>
      <c r="AL105" s="243"/>
      <c r="AM105" s="292"/>
      <c r="AN105" s="295"/>
      <c r="AO105" s="289"/>
      <c r="AP105" s="265"/>
      <c r="AQ105" s="104">
        <v>-5.0372980855263205E-2</v>
      </c>
      <c r="AR105" s="104">
        <v>-0.41136191992571547</v>
      </c>
      <c r="AS105" s="104">
        <v>-0.3257954047959184</v>
      </c>
      <c r="AT105" s="104">
        <v>-0.94130409355263156</v>
      </c>
      <c r="AU105" s="104">
        <v>-0.93802414845968973</v>
      </c>
      <c r="AV105" s="108">
        <v>-0.96241982081632649</v>
      </c>
      <c r="AW105" s="106">
        <v>-3.544019197368431E-2</v>
      </c>
      <c r="AX105" s="106">
        <v>-0.39373439188697101</v>
      </c>
      <c r="AY105" s="109">
        <v>-0.3099938952040816</v>
      </c>
      <c r="AZ105" s="106">
        <v>-0.94028385355263155</v>
      </c>
      <c r="BA105" s="106">
        <v>-0.93733096296700902</v>
      </c>
      <c r="BB105" s="108">
        <v>-0.96220130071428567</v>
      </c>
      <c r="BC105" s="106">
        <v>-3.3203064210526212E-2</v>
      </c>
      <c r="BD105" s="106">
        <v>-0.39024585645619403</v>
      </c>
      <c r="BE105" s="109">
        <v>-0.30625845020408171</v>
      </c>
      <c r="BF105" s="106">
        <v>-0.93997789078947369</v>
      </c>
      <c r="BG105" s="106">
        <v>-0.93708079564489111</v>
      </c>
      <c r="BH105" s="109">
        <v>-0.96212023377551015</v>
      </c>
    </row>
    <row r="106" spans="21:60">
      <c r="AJ106" s="239" t="s">
        <v>39</v>
      </c>
      <c r="AK106" s="84">
        <v>2</v>
      </c>
      <c r="AL106" s="243"/>
      <c r="AM106" s="292"/>
      <c r="AN106" s="295"/>
      <c r="AO106" s="289"/>
      <c r="AP106" s="265"/>
      <c r="AQ106" s="104">
        <v>-4.0689011842105383E-2</v>
      </c>
      <c r="AR106" s="104">
        <v>-0.11707787488165466</v>
      </c>
      <c r="AS106" s="104">
        <v>-7.7295947959183708E-2</v>
      </c>
      <c r="AT106" s="104">
        <v>-0.95520870276315795</v>
      </c>
      <c r="AU106" s="104">
        <v>-0.71143020355400188</v>
      </c>
      <c r="AV106" s="108">
        <v>-0.82460840612244901</v>
      </c>
      <c r="AW106" s="110">
        <v>-4.5313822368420187E-3</v>
      </c>
      <c r="AX106" s="110">
        <v>-7.1274928992790088E-2</v>
      </c>
      <c r="AY106" s="111">
        <v>-4.4182678571428546E-2</v>
      </c>
      <c r="AZ106" s="110">
        <v>-0.70147931973684208</v>
      </c>
      <c r="BA106" s="110">
        <v>-0.69694316328016903</v>
      </c>
      <c r="BB106" s="112">
        <v>-0.78120649387755103</v>
      </c>
      <c r="BC106" s="110">
        <v>-2.5152710526314959E-3</v>
      </c>
      <c r="BD106" s="110">
        <v>-6.2234318330784411E-2</v>
      </c>
      <c r="BE106" s="111">
        <v>-3.8230268367346887E-2</v>
      </c>
      <c r="BF106" s="110">
        <v>-0.69294000394736843</v>
      </c>
      <c r="BG106" s="110">
        <v>-0.68994990896511543</v>
      </c>
      <c r="BH106" s="111">
        <v>-0.77730720918367346</v>
      </c>
    </row>
    <row r="107" spans="21:60">
      <c r="AJ107" s="240"/>
      <c r="AK107" s="87">
        <v>5</v>
      </c>
      <c r="AL107" s="243"/>
      <c r="AM107" s="292"/>
      <c r="AN107" s="295"/>
      <c r="AO107" s="289"/>
      <c r="AP107" s="265"/>
      <c r="AQ107" s="104">
        <v>-2.5501842763157812E-2</v>
      </c>
      <c r="AR107" s="104">
        <v>-9.7746988566018489E-2</v>
      </c>
      <c r="AS107" s="104">
        <v>-5.9264992857142818E-2</v>
      </c>
      <c r="AT107" s="104">
        <v>-0.92864222039473687</v>
      </c>
      <c r="AU107" s="104">
        <v>-0.65294522977204861</v>
      </c>
      <c r="AV107" s="108">
        <v>-0.77918479081632652</v>
      </c>
      <c r="AW107" s="106">
        <v>-2.6926644736842142E-3</v>
      </c>
      <c r="AX107" s="106">
        <v>-3.5121409584152663E-2</v>
      </c>
      <c r="AY107" s="109">
        <v>-1.9683687755101986E-2</v>
      </c>
      <c r="AZ107" s="106">
        <v>-0.60438249934210519</v>
      </c>
      <c r="BA107" s="106">
        <v>-0.59199580693321674</v>
      </c>
      <c r="BB107" s="108">
        <v>-0.68514412040816319</v>
      </c>
      <c r="BC107" s="106">
        <v>-6.6703947368418337E-4</v>
      </c>
      <c r="BD107" s="106">
        <v>-2.4760738474983612E-2</v>
      </c>
      <c r="BE107" s="109">
        <v>-1.3546229591836711E-2</v>
      </c>
      <c r="BF107" s="106">
        <v>-0.57872361513157888</v>
      </c>
      <c r="BG107" s="106">
        <v>-0.57149806823974947</v>
      </c>
      <c r="BH107" s="109">
        <v>-0.67603664387755102</v>
      </c>
    </row>
    <row r="108" spans="21:60">
      <c r="U108" s="147"/>
      <c r="V108" s="147"/>
      <c r="W108" s="147"/>
      <c r="X108" s="147"/>
      <c r="Y108" s="147"/>
      <c r="Z108" s="148"/>
      <c r="AA108" s="148"/>
      <c r="AB108" s="148"/>
      <c r="AC108" s="148"/>
      <c r="AD108" s="148"/>
      <c r="AE108" s="148"/>
      <c r="AF108" s="148"/>
      <c r="AG108" s="148"/>
      <c r="AH108" s="148"/>
      <c r="AI108" s="147"/>
      <c r="AJ108" s="241"/>
      <c r="AK108" s="89">
        <v>10</v>
      </c>
      <c r="AL108" s="243"/>
      <c r="AM108" s="292"/>
      <c r="AN108" s="295"/>
      <c r="AO108" s="289"/>
      <c r="AP108" s="265"/>
      <c r="AQ108" s="104">
        <v>-2.0201349342105268E-2</v>
      </c>
      <c r="AR108" s="104">
        <v>-0.13378854417012598</v>
      </c>
      <c r="AS108" s="104">
        <v>-4.4398923469387785E-2</v>
      </c>
      <c r="AT108" s="104">
        <v>-0.89555729539473683</v>
      </c>
      <c r="AU108" s="104">
        <v>-0.75120008011069839</v>
      </c>
      <c r="AV108" s="108">
        <v>-0.65321425306122449</v>
      </c>
      <c r="AW108" s="106">
        <v>-2.2351842105262643E-3</v>
      </c>
      <c r="AX108" s="106">
        <v>-2.057670417303914E-2</v>
      </c>
      <c r="AY108" s="109">
        <v>-8.8537448979592037E-3</v>
      </c>
      <c r="AZ108" s="106">
        <v>-0.51556376973684204</v>
      </c>
      <c r="BA108" s="106">
        <v>-0.46220720268006699</v>
      </c>
      <c r="BB108" s="108">
        <v>-0.51410200102040815</v>
      </c>
      <c r="BC108" s="106">
        <v>-7.0638157894764575E-5</v>
      </c>
      <c r="BD108" s="106">
        <v>-5.086390284757103E-3</v>
      </c>
      <c r="BE108" s="109">
        <v>-2.3224357142856977E-3</v>
      </c>
      <c r="BF108" s="106">
        <v>-0.37229267763157892</v>
      </c>
      <c r="BG108" s="106">
        <v>-0.35995916539217832</v>
      </c>
      <c r="BH108" s="109">
        <v>-0.46770592040816328</v>
      </c>
    </row>
    <row r="109" spans="21:60">
      <c r="U109" s="149"/>
      <c r="V109" s="150"/>
      <c r="W109" s="150"/>
      <c r="X109" s="153"/>
      <c r="Y109" s="153"/>
      <c r="Z109" s="15"/>
      <c r="AA109" s="154"/>
      <c r="AB109" s="154"/>
      <c r="AC109" s="154"/>
      <c r="AD109" s="154"/>
      <c r="AE109" s="154"/>
      <c r="AF109" s="154"/>
      <c r="AG109" s="154"/>
      <c r="AH109" s="154"/>
      <c r="AI109" s="154"/>
      <c r="AJ109" s="239" t="s">
        <v>40</v>
      </c>
      <c r="AK109" s="87">
        <v>25</v>
      </c>
      <c r="AL109" s="243"/>
      <c r="AM109" s="292"/>
      <c r="AN109" s="295"/>
      <c r="AO109" s="289"/>
      <c r="AP109" s="265"/>
      <c r="AQ109" s="104">
        <v>-2.2805965131578843E-2</v>
      </c>
      <c r="AR109" s="104">
        <v>-0.13136957432087981</v>
      </c>
      <c r="AS109" s="104">
        <v>-9.129450204081635E-2</v>
      </c>
      <c r="AT109" s="104">
        <v>-0.73802748355263159</v>
      </c>
      <c r="AU109" s="104">
        <v>-0.73369618745903431</v>
      </c>
      <c r="AV109" s="108">
        <v>-0.80612786224489796</v>
      </c>
      <c r="AW109" s="106">
        <v>-6.9330835526314472E-3</v>
      </c>
      <c r="AX109" s="106">
        <v>-9.7833171291238807E-2</v>
      </c>
      <c r="AY109" s="109">
        <v>-6.4915915306122396E-2</v>
      </c>
      <c r="AZ109" s="106">
        <v>-0.72404494078947368</v>
      </c>
      <c r="BA109" s="106">
        <v>-0.72078527965916539</v>
      </c>
      <c r="BB109" s="108">
        <v>-0.79957321530612246</v>
      </c>
      <c r="BC109" s="106">
        <v>-4.8711763157895938E-3</v>
      </c>
      <c r="BD109" s="106">
        <v>-8.9240827325030914E-2</v>
      </c>
      <c r="BE109" s="109">
        <v>-5.8938373469387795E-2</v>
      </c>
      <c r="BF109" s="106">
        <v>-0.71823616842105265</v>
      </c>
      <c r="BG109" s="106">
        <v>-0.71615928919962135</v>
      </c>
      <c r="BH109" s="109">
        <v>-0.79706096326530607</v>
      </c>
    </row>
    <row r="110" spans="21:60">
      <c r="U110" s="97"/>
      <c r="V110" s="98"/>
      <c r="W110" s="97"/>
      <c r="X110" s="97"/>
      <c r="Y110" s="97"/>
      <c r="Z110" s="15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240"/>
      <c r="AK110" s="87">
        <v>50</v>
      </c>
      <c r="AL110" s="243"/>
      <c r="AM110" s="292"/>
      <c r="AN110" s="295"/>
      <c r="AO110" s="289"/>
      <c r="AP110" s="265"/>
      <c r="AQ110" s="104">
        <v>-2.1913732894736859E-2</v>
      </c>
      <c r="AR110" s="104">
        <v>-0.11745660549122428</v>
      </c>
      <c r="AS110" s="104">
        <v>-8.1489811224489839E-2</v>
      </c>
      <c r="AT110" s="104">
        <v>-0.70500890263157889</v>
      </c>
      <c r="AU110" s="104">
        <v>-0.69919701223508857</v>
      </c>
      <c r="AV110" s="108">
        <v>-0.77745994693877551</v>
      </c>
      <c r="AW110" s="106">
        <v>-6.0205664473683695E-3</v>
      </c>
      <c r="AX110" s="106">
        <v>-8.3357078872624002E-2</v>
      </c>
      <c r="AY110" s="109">
        <v>-5.4937450000000054E-2</v>
      </c>
      <c r="AZ110" s="106">
        <v>-0.68668449210526306</v>
      </c>
      <c r="BA110" s="106">
        <v>-0.68289755662369822</v>
      </c>
      <c r="BB110" s="108">
        <v>-0.76884199285714283</v>
      </c>
      <c r="BC110" s="106">
        <v>-3.9728644736842789E-3</v>
      </c>
      <c r="BD110" s="106">
        <v>-7.4502758357002374E-2</v>
      </c>
      <c r="BE110" s="109">
        <v>-4.885948265306117E-2</v>
      </c>
      <c r="BF110" s="106">
        <v>-0.67917565789473677</v>
      </c>
      <c r="BG110" s="106">
        <v>-0.67691239713058038</v>
      </c>
      <c r="BH110" s="109">
        <v>-0.76552254081632654</v>
      </c>
    </row>
    <row r="111" spans="21:60">
      <c r="U111" s="97"/>
      <c r="V111" s="98"/>
      <c r="W111" s="97"/>
      <c r="X111" s="97"/>
      <c r="Y111" s="97"/>
      <c r="Z111" s="15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241"/>
      <c r="AK111" s="89">
        <v>100</v>
      </c>
      <c r="AL111" s="244"/>
      <c r="AM111" s="293"/>
      <c r="AN111" s="296"/>
      <c r="AO111" s="290"/>
      <c r="AP111" s="266"/>
      <c r="AQ111" s="104">
        <v>-2.0728544736842158E-2</v>
      </c>
      <c r="AR111" s="104">
        <v>-0.10054243682179009</v>
      </c>
      <c r="AS111" s="104">
        <v>-6.9123351020408119E-2</v>
      </c>
      <c r="AT111" s="104">
        <v>-0.65124847631578953</v>
      </c>
      <c r="AU111" s="104">
        <v>-0.64114364758575482</v>
      </c>
      <c r="AV111" s="113">
        <v>-0.72651309183673463</v>
      </c>
      <c r="AW111" s="106">
        <v>-4.7966440789474207E-3</v>
      </c>
      <c r="AX111" s="106">
        <v>-6.4555147112373423E-2</v>
      </c>
      <c r="AY111" s="114">
        <v>-4.2148179591836699E-2</v>
      </c>
      <c r="AZ111" s="106">
        <v>-0.62252425789473687</v>
      </c>
      <c r="BA111" s="106">
        <v>-0.61820481756609125</v>
      </c>
      <c r="BB111" s="113">
        <v>-0.71408961938775506</v>
      </c>
      <c r="BC111" s="106">
        <v>-2.8781059210526427E-3</v>
      </c>
      <c r="BD111" s="106">
        <v>-5.5699590343019412E-2</v>
      </c>
      <c r="BE111" s="114">
        <v>-3.6192242857142842E-2</v>
      </c>
      <c r="BF111" s="106">
        <v>-0.61201162039473678</v>
      </c>
      <c r="BG111" s="106">
        <v>-0.60948444031752969</v>
      </c>
      <c r="BH111" s="114">
        <v>-0.70903007040816324</v>
      </c>
    </row>
    <row r="112" spans="21:60">
      <c r="U112" s="97"/>
      <c r="V112" s="98"/>
      <c r="W112" s="97"/>
      <c r="X112" s="97"/>
      <c r="Y112" s="97"/>
      <c r="Z112" s="15"/>
      <c r="AA112" s="151"/>
      <c r="AB112" s="151"/>
      <c r="AC112" s="151"/>
      <c r="AD112" s="151"/>
      <c r="AE112" s="151"/>
      <c r="AF112" s="151"/>
      <c r="AG112" s="151"/>
      <c r="AH112" s="151"/>
      <c r="AI112" s="151"/>
      <c r="AQ112" s="225" t="s">
        <v>18</v>
      </c>
      <c r="AR112" s="226"/>
      <c r="AS112" s="226"/>
      <c r="AT112" s="226"/>
      <c r="AU112" s="226"/>
      <c r="AV112" s="268"/>
      <c r="AW112" s="225" t="s">
        <v>18</v>
      </c>
      <c r="AX112" s="226"/>
      <c r="AY112" s="226"/>
      <c r="AZ112" s="226"/>
      <c r="BA112" s="226"/>
      <c r="BB112" s="268"/>
      <c r="BC112" s="226" t="s">
        <v>18</v>
      </c>
      <c r="BD112" s="226"/>
      <c r="BE112" s="226"/>
      <c r="BF112" s="226"/>
      <c r="BG112" s="226"/>
      <c r="BH112" s="227"/>
    </row>
    <row r="113" spans="21:84" ht="30" customHeight="1">
      <c r="U113" s="97"/>
      <c r="V113" s="98"/>
      <c r="W113" s="97"/>
      <c r="X113" s="97"/>
      <c r="Y113" s="97"/>
      <c r="Z113" s="15"/>
      <c r="AA113" s="151"/>
      <c r="AB113" s="151"/>
      <c r="AC113" s="151"/>
      <c r="AD113" s="151"/>
      <c r="AE113" s="151"/>
      <c r="AF113" s="151"/>
      <c r="AG113" s="151"/>
      <c r="AH113" s="151"/>
      <c r="AI113" s="151"/>
      <c r="AQ113" s="228" t="s">
        <v>4</v>
      </c>
      <c r="AR113" s="229"/>
      <c r="AS113" s="230"/>
      <c r="AT113" s="228" t="s">
        <v>6</v>
      </c>
      <c r="AU113" s="229"/>
      <c r="AV113" s="267"/>
      <c r="AW113" s="229" t="s">
        <v>4</v>
      </c>
      <c r="AX113" s="229"/>
      <c r="AY113" s="230"/>
      <c r="AZ113" s="228" t="s">
        <v>6</v>
      </c>
      <c r="BA113" s="229"/>
      <c r="BB113" s="267"/>
      <c r="BC113" s="229" t="s">
        <v>4</v>
      </c>
      <c r="BD113" s="229"/>
      <c r="BE113" s="230"/>
      <c r="BF113" s="228" t="s">
        <v>6</v>
      </c>
      <c r="BG113" s="229"/>
      <c r="BH113" s="230"/>
    </row>
    <row r="114" spans="21:84" ht="36" customHeight="1">
      <c r="U114" s="97"/>
      <c r="V114" s="98"/>
      <c r="W114" s="97"/>
      <c r="X114" s="97"/>
      <c r="Y114" s="97"/>
      <c r="Z114" s="15"/>
      <c r="AA114" s="151"/>
      <c r="AB114" s="151"/>
      <c r="AC114" s="151"/>
      <c r="AD114" s="151"/>
      <c r="AE114" s="151"/>
      <c r="AF114" s="151"/>
      <c r="AG114" s="151"/>
      <c r="AH114" s="151"/>
      <c r="AI114" s="151"/>
      <c r="AP114" s="75"/>
      <c r="AQ114" s="16" t="s">
        <v>7</v>
      </c>
      <c r="AR114" s="19" t="s">
        <v>8</v>
      </c>
      <c r="AS114" s="16" t="s">
        <v>9</v>
      </c>
      <c r="AT114" s="16" t="s">
        <v>7</v>
      </c>
      <c r="AU114" s="19" t="s">
        <v>8</v>
      </c>
      <c r="AV114" s="100" t="s">
        <v>9</v>
      </c>
      <c r="AW114" s="18" t="s">
        <v>7</v>
      </c>
      <c r="AX114" s="19" t="s">
        <v>8</v>
      </c>
      <c r="AY114" s="16" t="s">
        <v>9</v>
      </c>
      <c r="AZ114" s="16" t="s">
        <v>7</v>
      </c>
      <c r="BA114" s="19" t="s">
        <v>8</v>
      </c>
      <c r="BB114" s="100" t="s">
        <v>9</v>
      </c>
      <c r="BC114" s="18" t="s">
        <v>7</v>
      </c>
      <c r="BD114" s="19" t="s">
        <v>8</v>
      </c>
      <c r="BE114" s="16" t="s">
        <v>9</v>
      </c>
      <c r="BF114" s="16" t="s">
        <v>7</v>
      </c>
      <c r="BG114" s="19" t="s">
        <v>8</v>
      </c>
      <c r="BH114" s="16" t="s">
        <v>9</v>
      </c>
    </row>
    <row r="115" spans="21:84">
      <c r="U115" s="97"/>
      <c r="V115" s="98"/>
      <c r="W115" s="97"/>
      <c r="X115" s="97"/>
      <c r="Y115" s="97"/>
      <c r="Z115" s="15"/>
      <c r="AA115" s="151"/>
      <c r="AB115" s="151"/>
      <c r="AC115" s="151"/>
      <c r="AD115" s="151"/>
      <c r="AE115" s="151"/>
      <c r="AF115" s="151"/>
      <c r="AG115" s="151"/>
      <c r="AH115" s="151"/>
      <c r="AI115" s="151"/>
      <c r="AW115" s="30"/>
      <c r="AX115" s="30"/>
      <c r="AY115" s="30"/>
      <c r="AZ115" s="30"/>
      <c r="BA115" s="30"/>
      <c r="BB115" s="30"/>
    </row>
    <row r="116" spans="21:84">
      <c r="U116" s="97"/>
      <c r="V116" s="98"/>
      <c r="W116" s="97"/>
      <c r="X116" s="97"/>
      <c r="Y116" s="97"/>
      <c r="Z116" s="15"/>
      <c r="AA116" s="151"/>
      <c r="AB116" s="151"/>
      <c r="AC116" s="151"/>
      <c r="AD116" s="151"/>
      <c r="AE116" s="151"/>
      <c r="AF116" s="151"/>
      <c r="AG116" s="151"/>
      <c r="AH116" s="151"/>
      <c r="AI116" s="151"/>
      <c r="AW116" s="30"/>
      <c r="AX116" s="30"/>
      <c r="AY116" s="30"/>
      <c r="AZ116" s="30"/>
      <c r="BA116" s="30"/>
      <c r="BB116" s="30"/>
    </row>
    <row r="117" spans="21:84">
      <c r="U117" s="97"/>
      <c r="V117" s="98"/>
      <c r="W117" s="97"/>
      <c r="X117" s="97"/>
      <c r="Y117" s="97"/>
      <c r="Z117" s="15"/>
      <c r="AA117" s="151"/>
      <c r="AB117" s="151"/>
      <c r="AC117" s="151"/>
      <c r="AD117" s="151"/>
      <c r="AE117" s="151"/>
      <c r="AF117" s="151"/>
      <c r="AG117" s="151"/>
      <c r="AH117" s="151"/>
      <c r="AI117" s="151"/>
      <c r="AW117" s="30"/>
      <c r="AX117" s="30"/>
      <c r="AY117" s="30"/>
      <c r="AZ117" s="30"/>
      <c r="BA117" s="30"/>
      <c r="BB117" s="30"/>
    </row>
    <row r="118" spans="21:84">
      <c r="U118" s="97"/>
      <c r="V118" s="98"/>
      <c r="W118" s="97"/>
      <c r="X118" s="97"/>
      <c r="Y118" s="97"/>
      <c r="Z118" s="15"/>
      <c r="AA118" s="151"/>
      <c r="AB118" s="151"/>
      <c r="AC118" s="151"/>
      <c r="AD118" s="151"/>
      <c r="AE118" s="151"/>
      <c r="AF118" s="151"/>
      <c r="AG118" s="151"/>
      <c r="AH118" s="151"/>
      <c r="AI118" s="151"/>
      <c r="AW118" s="30"/>
      <c r="AX118" s="30"/>
      <c r="AY118" s="30"/>
      <c r="AZ118" s="30"/>
      <c r="BA118" s="30"/>
      <c r="BB118" s="30"/>
    </row>
    <row r="119" spans="21:84">
      <c r="U119" s="97"/>
      <c r="V119" s="98"/>
      <c r="W119" s="97"/>
      <c r="X119" s="97"/>
      <c r="Y119" s="97"/>
      <c r="Z119" s="15"/>
      <c r="AA119" s="151"/>
      <c r="AB119" s="151"/>
      <c r="AC119" s="151"/>
      <c r="AD119" s="151"/>
      <c r="AE119" s="151"/>
      <c r="AF119" s="151"/>
      <c r="AG119" s="151"/>
      <c r="AH119" s="151"/>
      <c r="AI119" s="151"/>
      <c r="AW119" s="30"/>
      <c r="AX119" s="30"/>
      <c r="AY119" s="30"/>
      <c r="AZ119" s="30"/>
      <c r="BA119" s="30"/>
      <c r="BB119" s="30"/>
    </row>
    <row r="120" spans="21:84">
      <c r="U120" s="97"/>
      <c r="V120" s="98"/>
      <c r="W120" s="97"/>
      <c r="X120" s="97"/>
      <c r="Y120" s="97"/>
      <c r="Z120" s="15"/>
      <c r="AA120" s="151"/>
      <c r="AB120" s="151"/>
      <c r="AC120" s="151"/>
      <c r="AD120" s="151"/>
      <c r="AE120" s="151"/>
      <c r="AF120" s="151"/>
      <c r="AG120" s="151"/>
      <c r="AH120" s="151"/>
      <c r="AI120" s="151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</row>
    <row r="121" spans="21:84">
      <c r="U121" s="97"/>
      <c r="V121" s="98"/>
      <c r="W121" s="97"/>
      <c r="X121" s="97"/>
      <c r="Y121" s="97"/>
      <c r="Z121" s="15"/>
      <c r="AA121" s="151"/>
      <c r="AB121" s="151"/>
      <c r="AC121" s="151"/>
      <c r="AD121" s="151"/>
      <c r="AE121" s="151"/>
      <c r="AF121" s="151"/>
      <c r="AG121" s="151"/>
      <c r="AH121" s="151"/>
      <c r="AI121" s="151"/>
    </row>
    <row r="122" spans="21:84">
      <c r="U122" s="97"/>
      <c r="V122" s="98"/>
      <c r="W122" s="97"/>
      <c r="X122" s="97"/>
      <c r="Y122" s="97"/>
      <c r="Z122" s="15"/>
      <c r="AA122" s="151"/>
      <c r="AB122" s="151"/>
      <c r="AC122" s="151"/>
      <c r="AD122" s="151"/>
      <c r="AE122" s="151"/>
      <c r="AF122" s="151"/>
      <c r="AG122" s="151"/>
      <c r="AH122" s="151"/>
      <c r="AI122" s="151"/>
    </row>
    <row r="123" spans="21:84">
      <c r="U123" s="97"/>
      <c r="V123" s="98"/>
      <c r="W123" s="97"/>
      <c r="X123" s="97"/>
      <c r="Y123" s="97"/>
      <c r="Z123" s="15"/>
      <c r="AA123" s="151"/>
      <c r="AB123" s="151"/>
      <c r="AC123" s="151"/>
      <c r="AD123" s="151"/>
      <c r="AE123" s="151"/>
      <c r="AF123" s="151"/>
      <c r="AG123" s="151"/>
      <c r="AH123" s="151"/>
      <c r="AI123" s="151"/>
    </row>
    <row r="124" spans="21:84">
      <c r="U124" s="97"/>
      <c r="V124" s="98"/>
      <c r="W124" s="97"/>
      <c r="X124" s="97"/>
      <c r="Y124" s="97"/>
      <c r="Z124" s="15"/>
      <c r="AA124" s="151"/>
      <c r="AB124" s="151"/>
      <c r="AC124" s="151"/>
      <c r="AD124" s="151"/>
      <c r="AE124" s="151"/>
      <c r="AF124" s="151"/>
      <c r="AG124" s="151"/>
      <c r="AH124" s="151"/>
      <c r="AI124" s="151"/>
    </row>
    <row r="125" spans="21:84">
      <c r="U125" s="97"/>
      <c r="V125" s="98"/>
      <c r="W125" s="97"/>
      <c r="X125" s="97"/>
      <c r="Y125" s="97"/>
      <c r="Z125" s="15"/>
      <c r="AA125" s="151"/>
      <c r="AB125" s="151"/>
      <c r="AC125" s="151"/>
      <c r="AD125" s="151"/>
      <c r="AE125" s="151"/>
      <c r="AF125" s="151"/>
      <c r="AG125" s="151"/>
      <c r="AH125" s="151"/>
      <c r="AI125" s="151"/>
    </row>
    <row r="126" spans="21:84">
      <c r="U126" s="147"/>
      <c r="V126" s="147"/>
      <c r="W126" s="147"/>
      <c r="X126" s="147"/>
      <c r="Y126" s="147"/>
      <c r="Z126" s="147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22"/>
      <c r="AK126" s="101"/>
      <c r="AL126" s="101"/>
      <c r="AM126" s="115"/>
      <c r="AN126" s="94" t="s">
        <v>2</v>
      </c>
      <c r="AO126" s="82" t="s">
        <v>45</v>
      </c>
      <c r="AP126" s="233" t="s">
        <v>1</v>
      </c>
      <c r="AQ126" s="236" t="s">
        <v>30</v>
      </c>
      <c r="AR126" s="237"/>
      <c r="AS126" s="237"/>
      <c r="AT126" s="237"/>
      <c r="AU126" s="237"/>
      <c r="AV126" s="279"/>
      <c r="AW126" s="237" t="s">
        <v>30</v>
      </c>
      <c r="AX126" s="237"/>
      <c r="AY126" s="237"/>
      <c r="AZ126" s="237"/>
      <c r="BA126" s="237"/>
      <c r="BB126" s="279"/>
      <c r="BC126" s="237" t="s">
        <v>30</v>
      </c>
      <c r="BD126" s="237"/>
      <c r="BE126" s="237"/>
      <c r="BF126" s="237"/>
      <c r="BG126" s="237"/>
      <c r="BH126" s="238"/>
      <c r="BL126" s="63" t="s">
        <v>2</v>
      </c>
      <c r="BM126" s="64" t="s">
        <v>45</v>
      </c>
      <c r="BN126" s="303" t="s">
        <v>1</v>
      </c>
      <c r="BO126" s="300" t="s">
        <v>30</v>
      </c>
      <c r="BP126" s="301"/>
      <c r="BQ126" s="301"/>
      <c r="BR126" s="301"/>
      <c r="BS126" s="301"/>
      <c r="BT126" s="301"/>
      <c r="BU126" s="301"/>
      <c r="BV126" s="301"/>
      <c r="BW126" s="301"/>
      <c r="BX126" s="301"/>
      <c r="BY126" s="301"/>
      <c r="BZ126" s="301"/>
      <c r="CA126" s="301"/>
      <c r="CB126" s="301"/>
      <c r="CC126" s="301"/>
      <c r="CD126" s="301"/>
      <c r="CE126" s="301"/>
      <c r="CF126" s="302"/>
    </row>
    <row r="127" spans="21:84">
      <c r="U127" s="147"/>
      <c r="V127" s="147"/>
      <c r="W127" s="147"/>
      <c r="X127" s="147"/>
      <c r="Y127" s="147"/>
      <c r="Z127" s="147"/>
      <c r="AA127" s="152"/>
      <c r="AB127" s="152"/>
      <c r="AC127" s="152"/>
      <c r="AD127" s="152"/>
      <c r="AE127" s="152"/>
      <c r="AF127" s="152"/>
      <c r="AG127" s="152"/>
      <c r="AH127" s="152"/>
      <c r="AI127" s="152"/>
      <c r="AJ127" s="22"/>
      <c r="AK127" s="101"/>
      <c r="AL127" s="101"/>
      <c r="AM127" s="115"/>
      <c r="AN127" s="116"/>
      <c r="AO127" s="117"/>
      <c r="AP127" s="234"/>
      <c r="AQ127" s="280" t="s">
        <v>42</v>
      </c>
      <c r="AR127" s="281"/>
      <c r="AS127" s="281"/>
      <c r="AT127" s="281"/>
      <c r="AU127" s="282"/>
      <c r="AV127" s="283"/>
      <c r="AW127" s="280" t="s">
        <v>43</v>
      </c>
      <c r="AX127" s="281"/>
      <c r="AY127" s="281"/>
      <c r="AZ127" s="281"/>
      <c r="BA127" s="281"/>
      <c r="BB127" s="283"/>
      <c r="BC127" s="280" t="s">
        <v>44</v>
      </c>
      <c r="BD127" s="281"/>
      <c r="BE127" s="281"/>
      <c r="BF127" s="281"/>
      <c r="BG127" s="281"/>
      <c r="BH127" s="284"/>
      <c r="BL127" s="168"/>
      <c r="BM127" s="158"/>
      <c r="BN127" s="304"/>
      <c r="BO127" s="307" t="s">
        <v>42</v>
      </c>
      <c r="BP127" s="308"/>
      <c r="BQ127" s="309"/>
      <c r="BR127" s="309"/>
      <c r="BS127" s="309"/>
      <c r="BT127" s="310"/>
      <c r="BU127" s="307" t="s">
        <v>43</v>
      </c>
      <c r="BV127" s="308"/>
      <c r="BW127" s="308"/>
      <c r="BX127" s="308"/>
      <c r="BY127" s="308"/>
      <c r="BZ127" s="311"/>
      <c r="CA127" s="309" t="s">
        <v>44</v>
      </c>
      <c r="CB127" s="309"/>
      <c r="CC127" s="309"/>
      <c r="CD127" s="309"/>
      <c r="CE127" s="308"/>
      <c r="CF127" s="311"/>
    </row>
    <row r="128" spans="21:84" ht="14" customHeight="1">
      <c r="U128" s="147"/>
      <c r="V128" s="147"/>
      <c r="W128" s="147"/>
      <c r="X128" s="147"/>
      <c r="Y128" s="147"/>
      <c r="Z128" s="147"/>
      <c r="AA128" s="97"/>
      <c r="AB128" s="97"/>
      <c r="AC128" s="97"/>
      <c r="AD128" s="97"/>
      <c r="AE128" s="97"/>
      <c r="AF128" s="97"/>
      <c r="AG128" s="97"/>
      <c r="AH128" s="97"/>
      <c r="AI128" s="97"/>
      <c r="AJ128" s="264"/>
      <c r="AK128" s="92"/>
      <c r="AL128" s="273"/>
      <c r="AM128" s="274"/>
      <c r="AN128" s="239" t="s">
        <v>11</v>
      </c>
      <c r="AO128" s="84">
        <v>0</v>
      </c>
      <c r="AP128" s="234"/>
      <c r="AQ128" s="118">
        <v>-15.707321052631585</v>
      </c>
      <c r="AR128" s="118">
        <v>-31.928017806423426</v>
      </c>
      <c r="AS128" s="119">
        <v>-23.2823806122449</v>
      </c>
      <c r="AT128" s="118">
        <v>-85.165473421052624</v>
      </c>
      <c r="AU128" s="120">
        <v>-82.676089869638048</v>
      </c>
      <c r="AV128" s="121">
        <v>-85.400353265306123</v>
      </c>
      <c r="AW128" s="118">
        <f t="shared" ref="AW128:BH128" si="29">AW96*100</f>
        <v>-15.707321052631585</v>
      </c>
      <c r="AX128" s="118">
        <f t="shared" si="29"/>
        <v>-31.928017806423426</v>
      </c>
      <c r="AY128" s="119">
        <f t="shared" si="29"/>
        <v>-23.2823806122449</v>
      </c>
      <c r="AZ128" s="118">
        <f t="shared" si="29"/>
        <v>-85.165473421052624</v>
      </c>
      <c r="BA128" s="118">
        <f t="shared" si="29"/>
        <v>-82.676089869638048</v>
      </c>
      <c r="BB128" s="121">
        <f t="shared" si="29"/>
        <v>-85.400353265306123</v>
      </c>
      <c r="BC128" s="118">
        <f t="shared" si="29"/>
        <v>-15.707321052631585</v>
      </c>
      <c r="BD128" s="118">
        <f t="shared" si="29"/>
        <v>-31.928017806423426</v>
      </c>
      <c r="BE128" s="119">
        <f t="shared" si="29"/>
        <v>-23.2823806122449</v>
      </c>
      <c r="BF128" s="118">
        <f t="shared" si="29"/>
        <v>-85.165473421052624</v>
      </c>
      <c r="BG128" s="118">
        <f t="shared" si="29"/>
        <v>-82.676089869638048</v>
      </c>
      <c r="BH128" s="119">
        <f t="shared" si="29"/>
        <v>-85.400353265306123</v>
      </c>
      <c r="BL128" s="312" t="s">
        <v>11</v>
      </c>
      <c r="BM128" s="65">
        <v>0</v>
      </c>
      <c r="BN128" s="304"/>
      <c r="BO128" s="163">
        <v>-15.707321052631601</v>
      </c>
      <c r="BP128" s="164">
        <v>-85.165473421052624</v>
      </c>
      <c r="BQ128" s="159">
        <v>-31.928017806423426</v>
      </c>
      <c r="BR128" s="161">
        <v>-82.676089869638048</v>
      </c>
      <c r="BS128" s="159">
        <v>-23.2823806122449</v>
      </c>
      <c r="BT128" s="161">
        <v>-85.400353265306123</v>
      </c>
      <c r="BU128" s="172">
        <v>-15.707321052631585</v>
      </c>
      <c r="BV128" s="172">
        <v>-85.165473421052624</v>
      </c>
      <c r="BW128" s="170">
        <v>-31.928017806423426</v>
      </c>
      <c r="BX128" s="171">
        <v>-82.676089869638048</v>
      </c>
      <c r="BY128" s="172">
        <v>-23.2823806122449</v>
      </c>
      <c r="BZ128" s="171">
        <v>-85.400353265306123</v>
      </c>
      <c r="CA128" s="172">
        <v>-15.707321052631585</v>
      </c>
      <c r="CB128" s="172">
        <v>-85.165473421052624</v>
      </c>
      <c r="CC128" s="170">
        <v>-31.928017806423426</v>
      </c>
      <c r="CD128" s="171">
        <v>-82.676089869638048</v>
      </c>
      <c r="CE128" s="169">
        <v>-23.2823806122449</v>
      </c>
      <c r="CF128" s="171">
        <v>-85.400353265306123</v>
      </c>
    </row>
    <row r="129" spans="21:84" ht="15" customHeight="1">
      <c r="U129" s="147"/>
      <c r="V129" s="147"/>
      <c r="W129" s="147"/>
      <c r="X129" s="147"/>
      <c r="Y129" s="147"/>
      <c r="Z129" s="147"/>
      <c r="AA129" s="98"/>
      <c r="AB129" s="98"/>
      <c r="AC129" s="98"/>
      <c r="AD129" s="98"/>
      <c r="AE129" s="98"/>
      <c r="AF129" s="98"/>
      <c r="AG129" s="98"/>
      <c r="AH129" s="98"/>
      <c r="AI129" s="98"/>
      <c r="AJ129" s="264"/>
      <c r="AK129" s="92"/>
      <c r="AL129" s="273"/>
      <c r="AM129" s="274"/>
      <c r="AN129" s="240"/>
      <c r="AO129" s="87">
        <v>5</v>
      </c>
      <c r="AP129" s="234"/>
      <c r="AQ129" s="118">
        <v>-2.4608751973684284</v>
      </c>
      <c r="AR129" s="118">
        <v>-15.162117653484819</v>
      </c>
      <c r="AS129" s="122">
        <v>-10.561325816326528</v>
      </c>
      <c r="AT129" s="118">
        <v>-77.67350032894737</v>
      </c>
      <c r="AU129" s="118">
        <v>-77.251387553710586</v>
      </c>
      <c r="AV129" s="123">
        <v>-83.730107244897951</v>
      </c>
      <c r="AW129" s="118">
        <f t="shared" ref="AW129:BH129" si="30">AW97*100</f>
        <v>-2.4608751973684284</v>
      </c>
      <c r="AX129" s="118">
        <f t="shared" si="30"/>
        <v>-15.162117653484819</v>
      </c>
      <c r="AY129" s="122">
        <f t="shared" si="30"/>
        <v>-10.561325816326528</v>
      </c>
      <c r="AZ129" s="118">
        <f t="shared" si="30"/>
        <v>-77.67350032894737</v>
      </c>
      <c r="BA129" s="118">
        <f t="shared" si="30"/>
        <v>-77.251387553710586</v>
      </c>
      <c r="BB129" s="123">
        <f t="shared" si="30"/>
        <v>-83.730107244897951</v>
      </c>
      <c r="BC129" s="118">
        <f t="shared" si="30"/>
        <v>-2.4608751973684284</v>
      </c>
      <c r="BD129" s="118">
        <f t="shared" si="30"/>
        <v>-15.162117653484819</v>
      </c>
      <c r="BE129" s="122">
        <f t="shared" si="30"/>
        <v>-10.561325816326528</v>
      </c>
      <c r="BF129" s="118">
        <f t="shared" si="30"/>
        <v>-77.67350032894737</v>
      </c>
      <c r="BG129" s="118">
        <f t="shared" si="30"/>
        <v>-77.251387553710586</v>
      </c>
      <c r="BH129" s="122">
        <f t="shared" si="30"/>
        <v>-83.730107244897951</v>
      </c>
      <c r="BL129" s="313"/>
      <c r="BM129" s="66">
        <v>5</v>
      </c>
      <c r="BN129" s="304"/>
      <c r="BO129" s="163">
        <v>-2.4608751973684284</v>
      </c>
      <c r="BP129" s="164">
        <v>-77.67350032894737</v>
      </c>
      <c r="BQ129" s="163">
        <v>-15.162117653484819</v>
      </c>
      <c r="BR129" s="164">
        <v>-77.251387553710586</v>
      </c>
      <c r="BS129" s="162">
        <v>-10.561325816326528</v>
      </c>
      <c r="BT129" s="164">
        <v>-83.730107244897951</v>
      </c>
      <c r="BU129" s="169">
        <v>-2.4608751973684284</v>
      </c>
      <c r="BV129" s="169">
        <v>-77.67350032894737</v>
      </c>
      <c r="BW129" s="173">
        <v>-15.162117653484819</v>
      </c>
      <c r="BX129" s="174">
        <v>-77.251387553710586</v>
      </c>
      <c r="BY129" s="169">
        <v>-10.561325816326528</v>
      </c>
      <c r="BZ129" s="174">
        <v>-83.730107244897951</v>
      </c>
      <c r="CA129" s="169">
        <v>-2.4608751973684284</v>
      </c>
      <c r="CB129" s="169">
        <v>-77.67350032894737</v>
      </c>
      <c r="CC129" s="173">
        <v>-15.162117653484819</v>
      </c>
      <c r="CD129" s="174">
        <v>-77.251387553710586</v>
      </c>
      <c r="CE129" s="169">
        <v>-10.561325816326528</v>
      </c>
      <c r="CF129" s="174">
        <v>-83.730107244897951</v>
      </c>
    </row>
    <row r="130" spans="21:84">
      <c r="U130" s="147"/>
      <c r="V130" s="147"/>
      <c r="W130" s="147"/>
      <c r="X130" s="147"/>
      <c r="Y130" s="147"/>
      <c r="Z130" s="147"/>
      <c r="AA130" s="148"/>
      <c r="AB130" s="148"/>
      <c r="AC130" s="148"/>
      <c r="AD130" s="148"/>
      <c r="AE130" s="148"/>
      <c r="AF130" s="148"/>
      <c r="AG130" s="147"/>
      <c r="AH130" s="147"/>
      <c r="AI130" s="147"/>
      <c r="AJ130" s="264"/>
      <c r="AK130" s="92"/>
      <c r="AL130" s="273"/>
      <c r="AM130" s="274"/>
      <c r="AN130" s="240"/>
      <c r="AO130" s="87">
        <v>10</v>
      </c>
      <c r="AP130" s="234"/>
      <c r="AQ130" s="118">
        <v>-0.82443499999999004</v>
      </c>
      <c r="AR130" s="118">
        <v>-11.902662770373606</v>
      </c>
      <c r="AS130" s="122">
        <v>-7.9700392857142806</v>
      </c>
      <c r="AT130" s="118">
        <v>-76.593474342105267</v>
      </c>
      <c r="AU130" s="118">
        <v>-76.324470176971815</v>
      </c>
      <c r="AV130" s="123">
        <v>-83.290570204081632</v>
      </c>
      <c r="AW130" s="118">
        <f>AW98*100</f>
        <v>-0.82443499999999004</v>
      </c>
      <c r="AX130" s="118">
        <f>AX98*100</f>
        <v>-11.902662770373606</v>
      </c>
      <c r="AY130" s="122">
        <f t="shared" ref="AY130:BH130" si="31">AY98*100</f>
        <v>-7.9700392857142806</v>
      </c>
      <c r="AZ130" s="118">
        <f t="shared" si="31"/>
        <v>-76.593474342105267</v>
      </c>
      <c r="BA130" s="118">
        <f t="shared" si="31"/>
        <v>-76.324470176971815</v>
      </c>
      <c r="BB130" s="123">
        <f t="shared" si="31"/>
        <v>-83.290570204081632</v>
      </c>
      <c r="BC130" s="118">
        <f t="shared" si="31"/>
        <v>-0.82443499999999004</v>
      </c>
      <c r="BD130" s="118">
        <f t="shared" si="31"/>
        <v>-11.902662770373606</v>
      </c>
      <c r="BE130" s="122">
        <f t="shared" si="31"/>
        <v>-7.9700392857142806</v>
      </c>
      <c r="BF130" s="118">
        <f t="shared" si="31"/>
        <v>-76.593474342105267</v>
      </c>
      <c r="BG130" s="118">
        <f t="shared" si="31"/>
        <v>-76.324470176971815</v>
      </c>
      <c r="BH130" s="122">
        <f t="shared" si="31"/>
        <v>-83.290570204081632</v>
      </c>
      <c r="BL130" s="313"/>
      <c r="BM130" s="66">
        <v>10</v>
      </c>
      <c r="BN130" s="304"/>
      <c r="BO130" s="163">
        <v>-0.82443499999999004</v>
      </c>
      <c r="BP130" s="164">
        <v>-76.593474342105267</v>
      </c>
      <c r="BQ130" s="163">
        <v>-11.902662770373606</v>
      </c>
      <c r="BR130" s="164">
        <v>-76.324470176971815</v>
      </c>
      <c r="BS130" s="162">
        <v>-7.9700392857142806</v>
      </c>
      <c r="BT130" s="164">
        <v>-83.290570204081632</v>
      </c>
      <c r="BU130" s="169">
        <v>-0.82443499999999004</v>
      </c>
      <c r="BV130" s="169">
        <v>-76.593474342105267</v>
      </c>
      <c r="BW130" s="173">
        <v>-11.902662770373606</v>
      </c>
      <c r="BX130" s="174">
        <v>-76.324470176971815</v>
      </c>
      <c r="BY130" s="169">
        <v>-7.9700392857142806</v>
      </c>
      <c r="BZ130" s="174">
        <v>-83.290570204081632</v>
      </c>
      <c r="CA130" s="169">
        <v>-0.82443499999999004</v>
      </c>
      <c r="CB130" s="169">
        <v>-76.593474342105267</v>
      </c>
      <c r="CC130" s="173">
        <v>-11.902662770373606</v>
      </c>
      <c r="CD130" s="174">
        <v>-76.324470176971815</v>
      </c>
      <c r="CE130" s="169">
        <v>-7.9700392857142806</v>
      </c>
      <c r="CF130" s="174">
        <v>-83.290570204081632</v>
      </c>
    </row>
    <row r="131" spans="21:84">
      <c r="U131" s="147"/>
      <c r="V131" s="147"/>
      <c r="W131" s="147"/>
      <c r="X131" s="147"/>
      <c r="Y131" s="147"/>
      <c r="Z131" s="147"/>
      <c r="AA131" s="148"/>
      <c r="AB131" s="148"/>
      <c r="AC131" s="148"/>
      <c r="AD131" s="148"/>
      <c r="AE131" s="148"/>
      <c r="AF131" s="148"/>
      <c r="AG131" s="147"/>
      <c r="AH131" s="147"/>
      <c r="AI131" s="147"/>
      <c r="AJ131" s="264"/>
      <c r="AK131" s="92"/>
      <c r="AL131" s="273"/>
      <c r="AM131" s="274"/>
      <c r="AN131" s="241"/>
      <c r="AO131" s="89">
        <v>100</v>
      </c>
      <c r="AP131" s="234"/>
      <c r="AQ131" s="124">
        <v>-0.62484197368422034</v>
      </c>
      <c r="AR131" s="125">
        <v>-11.077970286213679</v>
      </c>
      <c r="AS131" s="126">
        <v>-7.389171326530608</v>
      </c>
      <c r="AT131" s="125">
        <v>-76.177100460526319</v>
      </c>
      <c r="AU131" s="118">
        <v>-75.993071699075088</v>
      </c>
      <c r="AV131" s="127">
        <v>-83.114030306122459</v>
      </c>
      <c r="AW131" s="125">
        <f t="shared" ref="AW131:BH131" si="32">AW99*100</f>
        <v>-0.62484197368422034</v>
      </c>
      <c r="AX131" s="118">
        <f t="shared" si="32"/>
        <v>-11.077970286213679</v>
      </c>
      <c r="AY131" s="126">
        <f t="shared" si="32"/>
        <v>-7.389171326530608</v>
      </c>
      <c r="AZ131" s="125">
        <f t="shared" si="32"/>
        <v>-76.177100460526319</v>
      </c>
      <c r="BA131" s="125">
        <f t="shared" si="32"/>
        <v>-75.993071699075088</v>
      </c>
      <c r="BB131" s="127">
        <f t="shared" si="32"/>
        <v>-83.114030306122459</v>
      </c>
      <c r="BC131" s="125">
        <f t="shared" si="32"/>
        <v>-0.62484197368422034</v>
      </c>
      <c r="BD131" s="125">
        <f t="shared" si="32"/>
        <v>-11.077970286213679</v>
      </c>
      <c r="BE131" s="126">
        <f t="shared" si="32"/>
        <v>-7.389171326530608</v>
      </c>
      <c r="BF131" s="125">
        <f t="shared" si="32"/>
        <v>-76.177100460526319</v>
      </c>
      <c r="BG131" s="125">
        <f t="shared" si="32"/>
        <v>-75.993071699075088</v>
      </c>
      <c r="BH131" s="126">
        <f t="shared" si="32"/>
        <v>-83.114030306122459</v>
      </c>
      <c r="BL131" s="314"/>
      <c r="BM131" s="67">
        <v>100</v>
      </c>
      <c r="BN131" s="304"/>
      <c r="BO131" s="166">
        <v>-0.62484197368422034</v>
      </c>
      <c r="BP131" s="167">
        <v>-76.177100460526319</v>
      </c>
      <c r="BQ131" s="166">
        <v>-11.077970286213679</v>
      </c>
      <c r="BR131" s="167">
        <v>-75.993071699075088</v>
      </c>
      <c r="BS131" s="165">
        <v>-7.389171326530608</v>
      </c>
      <c r="BT131" s="167">
        <v>-83.114030306122459</v>
      </c>
      <c r="BU131" s="176">
        <v>-0.62484197368422034</v>
      </c>
      <c r="BV131" s="176">
        <v>-76.177100460526319</v>
      </c>
      <c r="BW131" s="175">
        <v>-11.077970286213679</v>
      </c>
      <c r="BX131" s="177">
        <v>-75.993071699075088</v>
      </c>
      <c r="BY131" s="176">
        <v>-7.389171326530608</v>
      </c>
      <c r="BZ131" s="177">
        <v>-83.114030306122459</v>
      </c>
      <c r="CA131" s="176">
        <v>-0.62484197368422034</v>
      </c>
      <c r="CB131" s="176">
        <v>-76.177100460526319</v>
      </c>
      <c r="CC131" s="175">
        <v>-11.077970286213679</v>
      </c>
      <c r="CD131" s="177">
        <v>-75.993071699075088</v>
      </c>
      <c r="CE131" s="176">
        <v>-7.389171326530608</v>
      </c>
      <c r="CF131" s="177">
        <v>-83.114030306122459</v>
      </c>
    </row>
    <row r="132" spans="21:84">
      <c r="U132" s="147"/>
      <c r="V132" s="147"/>
      <c r="W132" s="147"/>
      <c r="X132" s="147"/>
      <c r="Y132" s="147"/>
      <c r="Z132" s="147"/>
      <c r="AA132" s="148"/>
      <c r="AB132" s="148"/>
      <c r="AC132" s="148"/>
      <c r="AD132" s="148"/>
      <c r="AE132" s="148"/>
      <c r="AF132" s="148"/>
      <c r="AG132" s="147"/>
      <c r="AH132" s="147"/>
      <c r="AI132" s="147"/>
      <c r="AJ132" s="264"/>
      <c r="AK132" s="92"/>
      <c r="AL132" s="273"/>
      <c r="AM132" s="274"/>
      <c r="AN132" s="239" t="s">
        <v>37</v>
      </c>
      <c r="AO132" s="84">
        <v>-2</v>
      </c>
      <c r="AP132" s="265"/>
      <c r="AQ132" s="118">
        <v>-3.2780230263157906</v>
      </c>
      <c r="AR132" s="118">
        <v>-22.23270501056005</v>
      </c>
      <c r="AS132" s="122">
        <v>-16.498253367346937</v>
      </c>
      <c r="AT132" s="118">
        <v>-82.251192171052637</v>
      </c>
      <c r="AU132" s="120">
        <v>-82.368528147986311</v>
      </c>
      <c r="AV132" s="123">
        <v>-87.750627448979586</v>
      </c>
      <c r="AW132" s="118">
        <f t="shared" ref="AW132:BH132" si="33">AW100*100</f>
        <v>-1.7340013157894685</v>
      </c>
      <c r="AX132" s="118">
        <f t="shared" si="33"/>
        <v>-19.442141686694335</v>
      </c>
      <c r="AY132" s="122">
        <f t="shared" si="33"/>
        <v>-14.166937448979589</v>
      </c>
      <c r="AZ132" s="118">
        <f t="shared" si="33"/>
        <v>-81.709194736842107</v>
      </c>
      <c r="BA132" s="118">
        <f t="shared" si="33"/>
        <v>-81.92341180540383</v>
      </c>
      <c r="BB132" s="123">
        <f t="shared" si="33"/>
        <v>-87.551666428571423</v>
      </c>
      <c r="BC132" s="118">
        <f t="shared" si="33"/>
        <v>-1.4732401315789456</v>
      </c>
      <c r="BD132" s="118">
        <f t="shared" si="33"/>
        <v>-18.81040018935256</v>
      </c>
      <c r="BE132" s="122">
        <f t="shared" si="33"/>
        <v>-13.652177857142856</v>
      </c>
      <c r="BF132" s="118">
        <f t="shared" si="33"/>
        <v>-81.523267960526312</v>
      </c>
      <c r="BG132" s="118">
        <f t="shared" si="33"/>
        <v>-81.752990860097597</v>
      </c>
      <c r="BH132" s="122">
        <f t="shared" si="33"/>
        <v>-87.474726122448971</v>
      </c>
      <c r="BL132" s="312" t="s">
        <v>47</v>
      </c>
      <c r="BM132" s="65">
        <v>-2</v>
      </c>
      <c r="BN132" s="305"/>
      <c r="BO132" s="163">
        <v>-3.2780230263157906</v>
      </c>
      <c r="BP132" s="164">
        <v>-82.251192171052637</v>
      </c>
      <c r="BQ132" s="163">
        <v>-22.23270501056005</v>
      </c>
      <c r="BR132" s="164">
        <v>-82.368528147986311</v>
      </c>
      <c r="BS132" s="162">
        <v>-16.498253367346937</v>
      </c>
      <c r="BT132" s="164">
        <v>-87.750627448979586</v>
      </c>
      <c r="BU132" s="169">
        <v>-1.7340013157894685</v>
      </c>
      <c r="BV132" s="169">
        <v>-81.709194736842107</v>
      </c>
      <c r="BW132" s="173">
        <v>-19.442141686694335</v>
      </c>
      <c r="BX132" s="174">
        <v>-81.92341180540383</v>
      </c>
      <c r="BY132" s="169">
        <v>-14.166937448979589</v>
      </c>
      <c r="BZ132" s="174">
        <v>-87.551666428571423</v>
      </c>
      <c r="CA132" s="169">
        <v>-1.4732401315789456</v>
      </c>
      <c r="CB132" s="169">
        <v>-81.523267960526312</v>
      </c>
      <c r="CC132" s="173">
        <v>-18.81040018935256</v>
      </c>
      <c r="CD132" s="174">
        <v>-81.752990860097597</v>
      </c>
      <c r="CE132" s="169">
        <v>-13.652177857142856</v>
      </c>
      <c r="CF132" s="174">
        <v>-87.474726122448971</v>
      </c>
    </row>
    <row r="133" spans="21:84">
      <c r="U133" s="147"/>
      <c r="V133" s="147"/>
      <c r="W133" s="147"/>
      <c r="X133" s="147"/>
      <c r="Y133" s="147"/>
      <c r="Z133" s="147"/>
      <c r="AA133" s="148"/>
      <c r="AB133" s="148"/>
      <c r="AC133" s="148"/>
      <c r="AD133" s="148"/>
      <c r="AE133" s="148"/>
      <c r="AF133" s="148"/>
      <c r="AG133" s="147"/>
      <c r="AH133" s="147"/>
      <c r="AI133" s="147"/>
      <c r="AJ133" s="264"/>
      <c r="AK133" s="92"/>
      <c r="AL133" s="273"/>
      <c r="AM133" s="274"/>
      <c r="AN133" s="240"/>
      <c r="AO133" s="87">
        <v>-5</v>
      </c>
      <c r="AP133" s="265"/>
      <c r="AQ133" s="118">
        <v>-6.9427976315789568</v>
      </c>
      <c r="AR133" s="118">
        <v>-38.763426553055133</v>
      </c>
      <c r="AS133" s="122">
        <v>-32.566661632653059</v>
      </c>
      <c r="AT133" s="118">
        <v>-88.147611052631575</v>
      </c>
      <c r="AU133" s="118">
        <v>-88.11889101303619</v>
      </c>
      <c r="AV133" s="123">
        <v>-92.150019897959183</v>
      </c>
      <c r="AW133" s="118">
        <f t="shared" ref="AW133:BH133" si="34">AW101*100</f>
        <v>-5.2677366447368312</v>
      </c>
      <c r="AX133" s="118">
        <f t="shared" si="34"/>
        <v>-36.995492862865056</v>
      </c>
      <c r="AY133" s="122">
        <f t="shared" si="34"/>
        <v>-31.208150102040822</v>
      </c>
      <c r="AZ133" s="118">
        <f t="shared" si="34"/>
        <v>-87.976829276315797</v>
      </c>
      <c r="BA133" s="118">
        <f t="shared" si="34"/>
        <v>-87.951444723618096</v>
      </c>
      <c r="BB133" s="123">
        <f t="shared" si="34"/>
        <v>-92.092670816326532</v>
      </c>
      <c r="BC133" s="118">
        <f t="shared" si="34"/>
        <v>-5.0186613815789594</v>
      </c>
      <c r="BD133" s="118">
        <f t="shared" si="34"/>
        <v>-36.593924331803947</v>
      </c>
      <c r="BE133" s="122">
        <f t="shared" si="34"/>
        <v>-30.947980510204076</v>
      </c>
      <c r="BF133" s="118">
        <f t="shared" si="34"/>
        <v>-87.93476046052632</v>
      </c>
      <c r="BG133" s="118">
        <f t="shared" si="34"/>
        <v>-87.899963768115938</v>
      </c>
      <c r="BH133" s="122">
        <f t="shared" si="34"/>
        <v>-92.074256836734691</v>
      </c>
      <c r="BL133" s="313"/>
      <c r="BM133" s="66">
        <v>-5</v>
      </c>
      <c r="BN133" s="305"/>
      <c r="BO133" s="163">
        <v>-6.9427976315789568</v>
      </c>
      <c r="BP133" s="164">
        <v>-88.147611052631575</v>
      </c>
      <c r="BQ133" s="163">
        <v>-38.763426553055133</v>
      </c>
      <c r="BR133" s="164">
        <v>-88.11889101303619</v>
      </c>
      <c r="BS133" s="162">
        <v>-32.566661632653059</v>
      </c>
      <c r="BT133" s="164">
        <v>-92.150019897959183</v>
      </c>
      <c r="BU133" s="169">
        <v>-5.2677366447368312</v>
      </c>
      <c r="BV133" s="169">
        <v>-87.976829276315797</v>
      </c>
      <c r="BW133" s="173">
        <v>-36.995492862865056</v>
      </c>
      <c r="BX133" s="174">
        <v>-87.951444723618096</v>
      </c>
      <c r="BY133" s="169">
        <v>-31.208150102040822</v>
      </c>
      <c r="BZ133" s="174">
        <v>-92.092670816326532</v>
      </c>
      <c r="CA133" s="169">
        <v>-5.0186613815789594</v>
      </c>
      <c r="CB133" s="169">
        <v>-87.93476046052632</v>
      </c>
      <c r="CC133" s="173">
        <v>-36.593924331803947</v>
      </c>
      <c r="CD133" s="174">
        <v>-87.899963768115938</v>
      </c>
      <c r="CE133" s="169">
        <v>-30.947980510204076</v>
      </c>
      <c r="CF133" s="174">
        <v>-92.074256836734691</v>
      </c>
    </row>
    <row r="134" spans="21:84">
      <c r="U134" s="147"/>
      <c r="V134" s="147"/>
      <c r="W134" s="147"/>
      <c r="X134" s="147"/>
      <c r="Y134" s="147"/>
      <c r="Z134" s="147"/>
      <c r="AA134" s="148"/>
      <c r="AB134" s="148"/>
      <c r="AC134" s="148"/>
      <c r="AD134" s="148"/>
      <c r="AE134" s="148"/>
      <c r="AF134" s="148"/>
      <c r="AG134" s="147"/>
      <c r="AH134" s="147"/>
      <c r="AI134" s="147"/>
      <c r="AJ134" s="264"/>
      <c r="AK134" s="92"/>
      <c r="AL134" s="273"/>
      <c r="AM134" s="274"/>
      <c r="AN134" s="241"/>
      <c r="AO134" s="89">
        <v>-10</v>
      </c>
      <c r="AP134" s="265"/>
      <c r="AQ134" s="124">
        <v>-31.723563815789468</v>
      </c>
      <c r="AR134" s="125">
        <v>-72.792172638555087</v>
      </c>
      <c r="AS134" s="126">
        <v>-71.461574591836722</v>
      </c>
      <c r="AT134" s="125">
        <v>-94.308281578947373</v>
      </c>
      <c r="AU134" s="118">
        <v>-94.421665028038746</v>
      </c>
      <c r="AV134" s="127">
        <v>-96.437471428571428</v>
      </c>
      <c r="AW134" s="125">
        <f t="shared" ref="AW134:BH134" si="35">AW102*100</f>
        <v>-30.680179605263159</v>
      </c>
      <c r="AX134" s="118">
        <f t="shared" si="35"/>
        <v>-72.527142597043181</v>
      </c>
      <c r="AY134" s="126">
        <f t="shared" si="35"/>
        <v>-71.262864285714286</v>
      </c>
      <c r="AZ134" s="125">
        <f t="shared" si="35"/>
        <v>-94.280150657894737</v>
      </c>
      <c r="BA134" s="125">
        <f t="shared" si="35"/>
        <v>-94.399229662806789</v>
      </c>
      <c r="BB134" s="127">
        <f t="shared" si="35"/>
        <v>-96.42878816326531</v>
      </c>
      <c r="BC134" s="125">
        <f t="shared" si="35"/>
        <v>-30.59088684210526</v>
      </c>
      <c r="BD134" s="125">
        <f t="shared" si="35"/>
        <v>-72.493368290729009</v>
      </c>
      <c r="BE134" s="126">
        <f t="shared" si="35"/>
        <v>-71.239090816326538</v>
      </c>
      <c r="BF134" s="125">
        <f t="shared" si="35"/>
        <v>-94.27467171052632</v>
      </c>
      <c r="BG134" s="125">
        <f t="shared" si="35"/>
        <v>-94.395074830675114</v>
      </c>
      <c r="BH134" s="126">
        <f t="shared" si="35"/>
        <v>-96.42719938775511</v>
      </c>
      <c r="BL134" s="314"/>
      <c r="BM134" s="67">
        <v>-10</v>
      </c>
      <c r="BN134" s="305"/>
      <c r="BO134" s="166">
        <v>-31.723563815789468</v>
      </c>
      <c r="BP134" s="167">
        <v>-94.308281578947373</v>
      </c>
      <c r="BQ134" s="166">
        <v>-72.792172638555087</v>
      </c>
      <c r="BR134" s="167">
        <v>-94.421665028038746</v>
      </c>
      <c r="BS134" s="165">
        <v>-71.461574591836722</v>
      </c>
      <c r="BT134" s="167">
        <v>-96.437471428571428</v>
      </c>
      <c r="BU134" s="176">
        <v>-30.680179605263159</v>
      </c>
      <c r="BV134" s="176">
        <v>-94.280150657894737</v>
      </c>
      <c r="BW134" s="175">
        <v>-72.527142597043181</v>
      </c>
      <c r="BX134" s="177">
        <v>-94.399229662806789</v>
      </c>
      <c r="BY134" s="176">
        <v>-71.262864285714286</v>
      </c>
      <c r="BZ134" s="177">
        <v>-96.42878816326531</v>
      </c>
      <c r="CA134" s="176">
        <v>-30.59088684210526</v>
      </c>
      <c r="CB134" s="176">
        <v>-94.27467171052632</v>
      </c>
      <c r="CC134" s="175">
        <v>-72.493368290729009</v>
      </c>
      <c r="CD134" s="177">
        <v>-94.395074830675114</v>
      </c>
      <c r="CE134" s="176">
        <v>-71.239090816326538</v>
      </c>
      <c r="CF134" s="177">
        <v>-96.42719938775511</v>
      </c>
    </row>
    <row r="135" spans="21:84">
      <c r="AJ135" s="264"/>
      <c r="AK135" s="92"/>
      <c r="AL135" s="273"/>
      <c r="AM135" s="274"/>
      <c r="AN135" s="239" t="s">
        <v>38</v>
      </c>
      <c r="AO135" s="84">
        <v>-25</v>
      </c>
      <c r="AP135" s="265"/>
      <c r="AQ135" s="118">
        <v>-3.0861792105263186</v>
      </c>
      <c r="AR135" s="118">
        <v>-17.459545007646927</v>
      </c>
      <c r="AS135" s="122">
        <v>-11.939057040816326</v>
      </c>
      <c r="AT135" s="118">
        <v>-82.068419078947372</v>
      </c>
      <c r="AU135" s="120">
        <v>-81.67434090743572</v>
      </c>
      <c r="AV135" s="123">
        <v>-87.173249591836736</v>
      </c>
      <c r="AW135" s="118">
        <f t="shared" ref="AW135:BH135" si="36">AW103*100</f>
        <v>-1.434987302631574</v>
      </c>
      <c r="AX135" s="118">
        <f t="shared" si="36"/>
        <v>-14.311562886898299</v>
      </c>
      <c r="AY135" s="122">
        <f t="shared" si="36"/>
        <v>-9.6310397959183724</v>
      </c>
      <c r="AZ135" s="118">
        <f t="shared" si="36"/>
        <v>-81.334892039473687</v>
      </c>
      <c r="BA135" s="118">
        <f t="shared" si="36"/>
        <v>-81.113876629524427</v>
      </c>
      <c r="BB135" s="123">
        <f t="shared" si="36"/>
        <v>-86.917740816326528</v>
      </c>
      <c r="BC135" s="118">
        <f t="shared" si="36"/>
        <v>-1.2420051973684232</v>
      </c>
      <c r="BD135" s="118">
        <f t="shared" si="36"/>
        <v>-13.440043514674826</v>
      </c>
      <c r="BE135" s="122">
        <f t="shared" si="36"/>
        <v>-9.1063096938775452</v>
      </c>
      <c r="BF135" s="118">
        <f t="shared" si="36"/>
        <v>-81.057791184210529</v>
      </c>
      <c r="BG135" s="118">
        <f t="shared" si="36"/>
        <v>-80.903914317966638</v>
      </c>
      <c r="BH135" s="122">
        <f t="shared" si="36"/>
        <v>-86.807388265306116</v>
      </c>
      <c r="BL135" s="312" t="s">
        <v>48</v>
      </c>
      <c r="BM135" s="65">
        <v>-25</v>
      </c>
      <c r="BN135" s="305"/>
      <c r="BO135" s="163">
        <v>-3.0861792105263186</v>
      </c>
      <c r="BP135" s="164">
        <v>-82.068419078947372</v>
      </c>
      <c r="BQ135" s="163">
        <v>-17.459545007646927</v>
      </c>
      <c r="BR135" s="164">
        <v>-81.67434090743572</v>
      </c>
      <c r="BS135" s="162">
        <v>-11.939057040816326</v>
      </c>
      <c r="BT135" s="164">
        <v>-87.173249591836736</v>
      </c>
      <c r="BU135" s="169">
        <v>-1.434987302631574</v>
      </c>
      <c r="BV135" s="169">
        <v>-81.334892039473687</v>
      </c>
      <c r="BW135" s="173">
        <v>-14.311562886898299</v>
      </c>
      <c r="BX135" s="174">
        <v>-81.113876629524427</v>
      </c>
      <c r="BY135" s="169">
        <v>-9.6310397959183724</v>
      </c>
      <c r="BZ135" s="174">
        <v>-86.917740816326528</v>
      </c>
      <c r="CA135" s="169">
        <v>-1.2420051973684232</v>
      </c>
      <c r="CB135" s="169">
        <v>-81.057791184210529</v>
      </c>
      <c r="CC135" s="173">
        <v>-13.440043514674826</v>
      </c>
      <c r="CD135" s="174">
        <v>-80.903914317966638</v>
      </c>
      <c r="CE135" s="169">
        <v>-9.1063096938775452</v>
      </c>
      <c r="CF135" s="174">
        <v>-86.807388265306116</v>
      </c>
    </row>
    <row r="136" spans="21:84">
      <c r="AJ136" s="264"/>
      <c r="AK136" s="92"/>
      <c r="AL136" s="273"/>
      <c r="AM136" s="274"/>
      <c r="AN136" s="240"/>
      <c r="AO136" s="87">
        <v>-50</v>
      </c>
      <c r="AP136" s="265"/>
      <c r="AQ136" s="118">
        <v>-3.1251692763157979</v>
      </c>
      <c r="AR136" s="118">
        <v>-24.121596023596236</v>
      </c>
      <c r="AS136" s="122">
        <v>-17.283861122448986</v>
      </c>
      <c r="AT136" s="118">
        <v>-87.102119736842099</v>
      </c>
      <c r="AU136" s="118">
        <v>-86.842226349136979</v>
      </c>
      <c r="AV136" s="123">
        <v>-91.003579489795911</v>
      </c>
      <c r="AW136" s="118">
        <f t="shared" ref="AW136:BH136" si="37">AW104*100</f>
        <v>-1.5516738157894672</v>
      </c>
      <c r="AX136" s="118">
        <f t="shared" si="37"/>
        <v>-21.417511652465226</v>
      </c>
      <c r="AY136" s="122">
        <f t="shared" si="37"/>
        <v>-14.920401020408159</v>
      </c>
      <c r="AZ136" s="118">
        <f t="shared" si="37"/>
        <v>-86.706915789473683</v>
      </c>
      <c r="BA136" s="118">
        <f t="shared" si="37"/>
        <v>-86.555882856310546</v>
      </c>
      <c r="BB136" s="123">
        <f t="shared" si="37"/>
        <v>-90.878663775510205</v>
      </c>
      <c r="BC136" s="118">
        <f t="shared" si="37"/>
        <v>-1.3481996052631673</v>
      </c>
      <c r="BD136" s="118">
        <f t="shared" si="37"/>
        <v>-20.727565727186658</v>
      </c>
      <c r="BE136" s="122">
        <f t="shared" si="37"/>
        <v>-14.42571795918367</v>
      </c>
      <c r="BF136" s="118">
        <f t="shared" si="37"/>
        <v>-86.566120394736842</v>
      </c>
      <c r="BG136" s="118">
        <f t="shared" si="37"/>
        <v>-86.450081203117037</v>
      </c>
      <c r="BH136" s="122">
        <f t="shared" si="37"/>
        <v>-90.822798163265304</v>
      </c>
      <c r="BL136" s="313"/>
      <c r="BM136" s="66">
        <v>-50</v>
      </c>
      <c r="BN136" s="305"/>
      <c r="BO136" s="163">
        <v>-3.1251692763157979</v>
      </c>
      <c r="BP136" s="164">
        <v>-87.102119736842099</v>
      </c>
      <c r="BQ136" s="163">
        <v>-24.121596023596236</v>
      </c>
      <c r="BR136" s="164">
        <v>-86.842226349136979</v>
      </c>
      <c r="BS136" s="162">
        <v>-17.283861122448986</v>
      </c>
      <c r="BT136" s="164">
        <v>-91.003579489795911</v>
      </c>
      <c r="BU136" s="169">
        <v>-1.5516738157894672</v>
      </c>
      <c r="BV136" s="169">
        <v>-86.706915789473683</v>
      </c>
      <c r="BW136" s="173">
        <v>-21.417511652465226</v>
      </c>
      <c r="BX136" s="174">
        <v>-86.555882856310546</v>
      </c>
      <c r="BY136" s="169">
        <v>-14.920401020408159</v>
      </c>
      <c r="BZ136" s="174">
        <v>-90.878663775510205</v>
      </c>
      <c r="CA136" s="169">
        <v>-1.3481996052631673</v>
      </c>
      <c r="CB136" s="169">
        <v>-86.566120394736842</v>
      </c>
      <c r="CC136" s="173">
        <v>-20.727565727186658</v>
      </c>
      <c r="CD136" s="174">
        <v>-86.450081203117037</v>
      </c>
      <c r="CE136" s="169">
        <v>-14.42571795918367</v>
      </c>
      <c r="CF136" s="174">
        <v>-90.822798163265304</v>
      </c>
    </row>
    <row r="137" spans="21:84">
      <c r="AJ137" s="264"/>
      <c r="AK137" s="92"/>
      <c r="AL137" s="273"/>
      <c r="AM137" s="274"/>
      <c r="AN137" s="241"/>
      <c r="AO137" s="89">
        <v>-80</v>
      </c>
      <c r="AP137" s="265"/>
      <c r="AQ137" s="124">
        <v>-5.0372980855263201</v>
      </c>
      <c r="AR137" s="125">
        <v>-41.136191992571547</v>
      </c>
      <c r="AS137" s="126">
        <v>-32.579540479591842</v>
      </c>
      <c r="AT137" s="125">
        <v>-94.130409355263154</v>
      </c>
      <c r="AU137" s="118">
        <v>-93.802414845968968</v>
      </c>
      <c r="AV137" s="127">
        <v>-96.241982081632642</v>
      </c>
      <c r="AW137" s="125">
        <f t="shared" ref="AW137:BH137" si="38">AW105*100</f>
        <v>-3.544019197368431</v>
      </c>
      <c r="AX137" s="118">
        <f t="shared" si="38"/>
        <v>-39.373439188697098</v>
      </c>
      <c r="AY137" s="126">
        <f t="shared" si="38"/>
        <v>-30.999389520408162</v>
      </c>
      <c r="AZ137" s="125">
        <f t="shared" si="38"/>
        <v>-94.028385355263154</v>
      </c>
      <c r="BA137" s="125">
        <f t="shared" si="38"/>
        <v>-93.733096296700907</v>
      </c>
      <c r="BB137" s="127">
        <f t="shared" si="38"/>
        <v>-96.220130071428571</v>
      </c>
      <c r="BC137" s="125">
        <f t="shared" si="38"/>
        <v>-3.3203064210526212</v>
      </c>
      <c r="BD137" s="125">
        <f t="shared" si="38"/>
        <v>-39.024585645619403</v>
      </c>
      <c r="BE137" s="126">
        <f t="shared" si="38"/>
        <v>-30.625845020408171</v>
      </c>
      <c r="BF137" s="125">
        <f t="shared" si="38"/>
        <v>-93.997789078947363</v>
      </c>
      <c r="BG137" s="125">
        <f t="shared" si="38"/>
        <v>-93.708079564489111</v>
      </c>
      <c r="BH137" s="126">
        <f t="shared" si="38"/>
        <v>-96.21202337755102</v>
      </c>
      <c r="BL137" s="314"/>
      <c r="BM137" s="67">
        <v>-80</v>
      </c>
      <c r="BN137" s="305"/>
      <c r="BO137" s="166">
        <v>-5.0372980855263201</v>
      </c>
      <c r="BP137" s="167">
        <v>-94.130409355263154</v>
      </c>
      <c r="BQ137" s="166">
        <v>-41.136191992571547</v>
      </c>
      <c r="BR137" s="167">
        <v>-93.802414845968968</v>
      </c>
      <c r="BS137" s="165">
        <v>-32.579540479591842</v>
      </c>
      <c r="BT137" s="167">
        <v>-96.241982081632642</v>
      </c>
      <c r="BU137" s="176">
        <v>-3.544019197368431</v>
      </c>
      <c r="BV137" s="176">
        <v>-94.028385355263154</v>
      </c>
      <c r="BW137" s="175">
        <v>-39.373439188697098</v>
      </c>
      <c r="BX137" s="177">
        <v>-93.733096296700907</v>
      </c>
      <c r="BY137" s="176">
        <v>-30.999389520408162</v>
      </c>
      <c r="BZ137" s="177">
        <v>-96.220130071428571</v>
      </c>
      <c r="CA137" s="176">
        <v>-3.3203064210526212</v>
      </c>
      <c r="CB137" s="176">
        <v>-93.997789078947363</v>
      </c>
      <c r="CC137" s="175">
        <v>-39.024585645619403</v>
      </c>
      <c r="CD137" s="177">
        <v>-93.708079564489111</v>
      </c>
      <c r="CE137" s="176">
        <v>-30.625845020408171</v>
      </c>
      <c r="CF137" s="177">
        <v>-96.21202337755102</v>
      </c>
    </row>
    <row r="138" spans="21:84">
      <c r="AJ138" s="264"/>
      <c r="AK138" s="92"/>
      <c r="AL138" s="273"/>
      <c r="AM138" s="274"/>
      <c r="AN138" s="239" t="s">
        <v>39</v>
      </c>
      <c r="AO138" s="84">
        <v>2</v>
      </c>
      <c r="AP138" s="265"/>
      <c r="AQ138" s="118">
        <v>-2.098936842105259</v>
      </c>
      <c r="AR138" s="118">
        <v>-10.929321061830899</v>
      </c>
      <c r="AS138" s="122">
        <v>-7.1877545918367369</v>
      </c>
      <c r="AT138" s="118">
        <v>-73.462592302631577</v>
      </c>
      <c r="AU138" s="120">
        <v>-71.710827871240255</v>
      </c>
      <c r="AV138" s="123">
        <v>-79.041489183673463</v>
      </c>
      <c r="AW138" s="118">
        <f t="shared" ref="AW138:BH138" si="39">AW106*100</f>
        <v>-0.45313822368420187</v>
      </c>
      <c r="AX138" s="118">
        <f t="shared" si="39"/>
        <v>-7.1274928992790088</v>
      </c>
      <c r="AY138" s="122">
        <f t="shared" si="39"/>
        <v>-4.4182678571428546</v>
      </c>
      <c r="AZ138" s="118">
        <f t="shared" si="39"/>
        <v>-70.147931973684209</v>
      </c>
      <c r="BA138" s="118">
        <f t="shared" si="39"/>
        <v>-69.694316328016896</v>
      </c>
      <c r="BB138" s="123">
        <f t="shared" si="39"/>
        <v>-78.120649387755108</v>
      </c>
      <c r="BC138" s="118">
        <f>BC106*100</f>
        <v>-0.25152710526314959</v>
      </c>
      <c r="BD138" s="118">
        <f t="shared" si="39"/>
        <v>-6.2234318330784415</v>
      </c>
      <c r="BE138" s="122">
        <f t="shared" si="39"/>
        <v>-3.8230268367346887</v>
      </c>
      <c r="BF138" s="118">
        <f t="shared" si="39"/>
        <v>-69.294000394736841</v>
      </c>
      <c r="BG138" s="118">
        <f t="shared" si="39"/>
        <v>-68.994990896511538</v>
      </c>
      <c r="BH138" s="122">
        <f t="shared" si="39"/>
        <v>-77.730720918367354</v>
      </c>
      <c r="BL138" s="312" t="s">
        <v>49</v>
      </c>
      <c r="BM138" s="65">
        <v>2</v>
      </c>
      <c r="BN138" s="305"/>
      <c r="BO138" s="163">
        <v>-2.098936842105259</v>
      </c>
      <c r="BP138" s="164">
        <v>-73.462592302631577</v>
      </c>
      <c r="BQ138" s="163">
        <v>-10.929321061830899</v>
      </c>
      <c r="BR138" s="164">
        <v>-71.710827871240255</v>
      </c>
      <c r="BS138" s="162">
        <v>-7.1877545918367369</v>
      </c>
      <c r="BT138" s="164">
        <v>-79.041489183673463</v>
      </c>
      <c r="BU138" s="169">
        <v>-0.45313822368420187</v>
      </c>
      <c r="BV138" s="169">
        <v>-70.147931973684209</v>
      </c>
      <c r="BW138" s="173">
        <v>-7.1274928992790088</v>
      </c>
      <c r="BX138" s="174">
        <v>-69.694316328016896</v>
      </c>
      <c r="BY138" s="169">
        <v>-4.4182678571428546</v>
      </c>
      <c r="BZ138" s="174">
        <v>-78.120649387755108</v>
      </c>
      <c r="CA138" s="169">
        <v>-0.25152710526314959</v>
      </c>
      <c r="CB138" s="169">
        <v>-69.294000394736841</v>
      </c>
      <c r="CC138" s="173">
        <v>-6.2234318330784415</v>
      </c>
      <c r="CD138" s="174">
        <v>-68.994990896511538</v>
      </c>
      <c r="CE138" s="169">
        <v>-3.8230268367346887</v>
      </c>
      <c r="CF138" s="174">
        <v>-77.730720918367354</v>
      </c>
    </row>
    <row r="139" spans="21:84">
      <c r="AJ139" s="264"/>
      <c r="AK139" s="92"/>
      <c r="AL139" s="273"/>
      <c r="AM139" s="274"/>
      <c r="AN139" s="240"/>
      <c r="AO139" s="87">
        <v>5</v>
      </c>
      <c r="AP139" s="265"/>
      <c r="AQ139" s="118">
        <v>-2.0189986842105268</v>
      </c>
      <c r="AR139" s="118">
        <v>-9.0342101813414963</v>
      </c>
      <c r="AS139" s="122">
        <v>-5.0012395918367369</v>
      </c>
      <c r="AT139" s="118">
        <v>-71.470707828947369</v>
      </c>
      <c r="AU139" s="118">
        <v>-66.892525307697909</v>
      </c>
      <c r="AV139" s="123">
        <v>-71.240364285714293</v>
      </c>
      <c r="AW139" s="118">
        <f t="shared" ref="AW139:BH139" si="40">AW107*100</f>
        <v>-0.26926644736842142</v>
      </c>
      <c r="AX139" s="118">
        <f t="shared" si="40"/>
        <v>-3.5121409584152663</v>
      </c>
      <c r="AY139" s="122">
        <f t="shared" si="40"/>
        <v>-1.9683687755101986</v>
      </c>
      <c r="AZ139" s="118">
        <f t="shared" si="40"/>
        <v>-60.438249934210518</v>
      </c>
      <c r="BA139" s="118">
        <f t="shared" si="40"/>
        <v>-59.199580693321671</v>
      </c>
      <c r="BB139" s="123">
        <f t="shared" si="40"/>
        <v>-68.514412040816325</v>
      </c>
      <c r="BC139" s="118">
        <f t="shared" si="40"/>
        <v>-6.6703947368418337E-2</v>
      </c>
      <c r="BD139" s="118">
        <f t="shared" si="40"/>
        <v>-2.4760738474983612</v>
      </c>
      <c r="BE139" s="122">
        <f t="shared" si="40"/>
        <v>-1.3546229591836711</v>
      </c>
      <c r="BF139" s="118">
        <f t="shared" si="40"/>
        <v>-57.872361513157891</v>
      </c>
      <c r="BG139" s="118">
        <f t="shared" si="40"/>
        <v>-57.149806823974949</v>
      </c>
      <c r="BH139" s="122">
        <f t="shared" si="40"/>
        <v>-67.603664387755103</v>
      </c>
      <c r="BL139" s="313"/>
      <c r="BM139" s="66">
        <v>5</v>
      </c>
      <c r="BN139" s="305"/>
      <c r="BO139" s="163">
        <v>-2.0189986842105268</v>
      </c>
      <c r="BP139" s="164">
        <v>-71.470707828947397</v>
      </c>
      <c r="BQ139" s="163">
        <v>-9.0342101813414963</v>
      </c>
      <c r="BR139" s="164">
        <v>-66.892525307697909</v>
      </c>
      <c r="BS139" s="162">
        <v>-5.0012395918367369</v>
      </c>
      <c r="BT139" s="164">
        <v>-71.240364285714293</v>
      </c>
      <c r="BU139" s="169">
        <v>-0.26926644736842142</v>
      </c>
      <c r="BV139" s="169">
        <v>-60.438249934210518</v>
      </c>
      <c r="BW139" s="173">
        <v>-3.5121409584152663</v>
      </c>
      <c r="BX139" s="174">
        <v>-59.199580693321671</v>
      </c>
      <c r="BY139" s="169">
        <v>-1.9683687755101986</v>
      </c>
      <c r="BZ139" s="174">
        <v>-68.514412040816325</v>
      </c>
      <c r="CA139" s="169">
        <v>-6.6703947368418337E-2</v>
      </c>
      <c r="CB139" s="169">
        <v>-57.872361513157891</v>
      </c>
      <c r="CC139" s="173">
        <v>-2.4760738474983612</v>
      </c>
      <c r="CD139" s="174">
        <v>-57.149806823974949</v>
      </c>
      <c r="CE139" s="169">
        <v>-1.3546229591836711</v>
      </c>
      <c r="CF139" s="174">
        <v>-67.603664387755103</v>
      </c>
    </row>
    <row r="140" spans="21:84">
      <c r="AJ140" s="264"/>
      <c r="AK140" s="92"/>
      <c r="AL140" s="273"/>
      <c r="AM140" s="274"/>
      <c r="AN140" s="241"/>
      <c r="AO140" s="89">
        <v>10</v>
      </c>
      <c r="AP140" s="265"/>
      <c r="AQ140" s="124">
        <v>-2.0598667105263146</v>
      </c>
      <c r="AR140" s="125">
        <v>-11.973678719685388</v>
      </c>
      <c r="AS140" s="126">
        <v>-4.0587016326530616</v>
      </c>
      <c r="AT140" s="125">
        <v>-77.711486381578936</v>
      </c>
      <c r="AU140" s="118">
        <v>-76.463135787633817</v>
      </c>
      <c r="AV140" s="127">
        <v>-60.120902653061222</v>
      </c>
      <c r="AW140" s="125">
        <f t="shared" ref="AW140:BH140" si="41">AW108*100</f>
        <v>-0.22351842105262643</v>
      </c>
      <c r="AX140" s="118">
        <f t="shared" si="41"/>
        <v>-2.057670417303914</v>
      </c>
      <c r="AY140" s="126">
        <f t="shared" si="41"/>
        <v>-0.88537448979592037</v>
      </c>
      <c r="AZ140" s="125">
        <f t="shared" si="41"/>
        <v>-51.556376973684202</v>
      </c>
      <c r="BA140" s="125">
        <f t="shared" si="41"/>
        <v>-46.220720268006701</v>
      </c>
      <c r="BB140" s="127">
        <f t="shared" si="41"/>
        <v>-51.410200102040818</v>
      </c>
      <c r="BC140" s="125">
        <f>BC108*100</f>
        <v>-7.0638157894764575E-3</v>
      </c>
      <c r="BD140" s="125">
        <f t="shared" si="41"/>
        <v>-0.5086390284757103</v>
      </c>
      <c r="BE140" s="128">
        <f t="shared" si="41"/>
        <v>-0.23224357142856977</v>
      </c>
      <c r="BF140" s="125">
        <f t="shared" si="41"/>
        <v>-37.229267763157893</v>
      </c>
      <c r="BG140" s="125">
        <f t="shared" si="41"/>
        <v>-35.995916539217831</v>
      </c>
      <c r="BH140" s="126">
        <f t="shared" si="41"/>
        <v>-46.770592040816325</v>
      </c>
      <c r="BL140" s="314"/>
      <c r="BM140" s="67">
        <v>10</v>
      </c>
      <c r="BN140" s="305"/>
      <c r="BO140" s="166">
        <v>-2.0598667105263146</v>
      </c>
      <c r="BP140" s="167">
        <v>-77.711486381578936</v>
      </c>
      <c r="BQ140" s="166">
        <v>-11.973678719685388</v>
      </c>
      <c r="BR140" s="167">
        <v>-76.463135787633817</v>
      </c>
      <c r="BS140" s="165">
        <v>-4.0587016326530616</v>
      </c>
      <c r="BT140" s="167">
        <v>-60.120902653061222</v>
      </c>
      <c r="BU140" s="176">
        <v>-0.22351842105262643</v>
      </c>
      <c r="BV140" s="176">
        <v>-51.556376973684202</v>
      </c>
      <c r="BW140" s="175">
        <v>-2.057670417303914</v>
      </c>
      <c r="BX140" s="177">
        <v>-46.220720268006701</v>
      </c>
      <c r="BY140" s="176">
        <v>-0.88537448979592037</v>
      </c>
      <c r="BZ140" s="177">
        <v>-51.410200102040818</v>
      </c>
      <c r="CA140" s="176">
        <v>-7.0638157894764575E-3</v>
      </c>
      <c r="CB140" s="176">
        <v>-37.229267763157893</v>
      </c>
      <c r="CC140" s="178">
        <v>-0.5086390284757103</v>
      </c>
      <c r="CD140" s="177">
        <v>-35.995916539217831</v>
      </c>
      <c r="CE140" s="176">
        <v>-0.23224357142856977</v>
      </c>
      <c r="CF140" s="177">
        <v>-46.770592040816325</v>
      </c>
    </row>
    <row r="141" spans="21:84">
      <c r="AJ141" s="264"/>
      <c r="AK141" s="92"/>
      <c r="AL141" s="273"/>
      <c r="AM141" s="274"/>
      <c r="AN141" s="239" t="s">
        <v>40</v>
      </c>
      <c r="AO141" s="87">
        <v>25</v>
      </c>
      <c r="AP141" s="265"/>
      <c r="AQ141" s="118">
        <v>-2.2805965131578843</v>
      </c>
      <c r="AR141" s="118">
        <v>-13.136957432087982</v>
      </c>
      <c r="AS141" s="122">
        <v>-9.1294502040816354</v>
      </c>
      <c r="AT141" s="118">
        <v>-73.802748355263162</v>
      </c>
      <c r="AU141" s="120">
        <v>-73.369618745903438</v>
      </c>
      <c r="AV141" s="123">
        <v>-80.612786224489795</v>
      </c>
      <c r="AW141" s="118">
        <f t="shared" ref="AW141:BH141" si="42">AW109*100</f>
        <v>-0.69330835526314472</v>
      </c>
      <c r="AX141" s="118">
        <f t="shared" si="42"/>
        <v>-9.7833171291238799</v>
      </c>
      <c r="AY141" s="122">
        <f t="shared" si="42"/>
        <v>-6.49159153061224</v>
      </c>
      <c r="AZ141" s="118">
        <f t="shared" si="42"/>
        <v>-72.404494078947366</v>
      </c>
      <c r="BA141" s="118">
        <f t="shared" si="42"/>
        <v>-72.078527965916535</v>
      </c>
      <c r="BB141" s="123">
        <f t="shared" si="42"/>
        <v>-79.957321530612248</v>
      </c>
      <c r="BC141" s="118">
        <f t="shared" si="42"/>
        <v>-0.48711763157895938</v>
      </c>
      <c r="BD141" s="118">
        <f t="shared" si="42"/>
        <v>-8.9240827325030914</v>
      </c>
      <c r="BE141" s="122">
        <f t="shared" si="42"/>
        <v>-5.8938373469387795</v>
      </c>
      <c r="BF141" s="118">
        <f t="shared" si="42"/>
        <v>-71.823616842105267</v>
      </c>
      <c r="BG141" s="118">
        <f t="shared" si="42"/>
        <v>-71.61592891996213</v>
      </c>
      <c r="BH141" s="122">
        <f t="shared" si="42"/>
        <v>-79.706096326530613</v>
      </c>
      <c r="BL141" s="312" t="s">
        <v>50</v>
      </c>
      <c r="BM141" s="66">
        <v>25</v>
      </c>
      <c r="BN141" s="305"/>
      <c r="BO141" s="163">
        <v>-2.2805965131578843</v>
      </c>
      <c r="BP141" s="164">
        <v>-73.802748355263162</v>
      </c>
      <c r="BQ141" s="163">
        <v>-13.136957432088</v>
      </c>
      <c r="BR141" s="164">
        <v>-73.369618745903438</v>
      </c>
      <c r="BS141" s="162">
        <v>-9.1294502040816354</v>
      </c>
      <c r="BT141" s="164">
        <v>-80.612786224489795</v>
      </c>
      <c r="BU141" s="169">
        <v>-0.69330835526314472</v>
      </c>
      <c r="BV141" s="169">
        <v>-72.404494078947366</v>
      </c>
      <c r="BW141" s="173">
        <v>-9.7833171291238799</v>
      </c>
      <c r="BX141" s="174">
        <v>-72.078527965916535</v>
      </c>
      <c r="BY141" s="169">
        <v>-6.49159153061224</v>
      </c>
      <c r="BZ141" s="174">
        <v>-79.957321530612248</v>
      </c>
      <c r="CA141" s="169">
        <v>-0.48711763157895938</v>
      </c>
      <c r="CB141" s="169">
        <v>-71.823616842105267</v>
      </c>
      <c r="CC141" s="173">
        <v>-8.9240827325030914</v>
      </c>
      <c r="CD141" s="174">
        <v>-71.61592891996213</v>
      </c>
      <c r="CE141" s="169">
        <v>-5.8938373469387795</v>
      </c>
      <c r="CF141" s="174">
        <v>-79.706096326530613</v>
      </c>
    </row>
    <row r="142" spans="21:84">
      <c r="AJ142" s="264"/>
      <c r="AK142" s="92"/>
      <c r="AL142" s="273"/>
      <c r="AM142" s="274"/>
      <c r="AN142" s="240"/>
      <c r="AO142" s="87">
        <v>50</v>
      </c>
      <c r="AP142" s="265"/>
      <c r="AQ142" s="118">
        <v>-2.1913732894736859</v>
      </c>
      <c r="AR142" s="118">
        <v>-11.745660549122427</v>
      </c>
      <c r="AS142" s="122">
        <v>-8.1489811224489834</v>
      </c>
      <c r="AT142" s="118">
        <v>-70.500890263157885</v>
      </c>
      <c r="AU142" s="118">
        <v>-69.919701223508852</v>
      </c>
      <c r="AV142" s="123">
        <v>-77.745994693877549</v>
      </c>
      <c r="AW142" s="118">
        <f t="shared" ref="AW142:BH142" si="43">AW110*100</f>
        <v>-0.60205664473683695</v>
      </c>
      <c r="AX142" s="118">
        <f t="shared" si="43"/>
        <v>-8.3357078872623998</v>
      </c>
      <c r="AY142" s="122">
        <f t="shared" si="43"/>
        <v>-5.4937450000000059</v>
      </c>
      <c r="AZ142" s="118">
        <f t="shared" si="43"/>
        <v>-68.668449210526305</v>
      </c>
      <c r="BA142" s="118">
        <f t="shared" si="43"/>
        <v>-68.289755662369828</v>
      </c>
      <c r="BB142" s="123">
        <f t="shared" si="43"/>
        <v>-76.884199285714288</v>
      </c>
      <c r="BC142" s="118">
        <f t="shared" si="43"/>
        <v>-0.39728644736842789</v>
      </c>
      <c r="BD142" s="118">
        <f t="shared" si="43"/>
        <v>-7.4502758357002374</v>
      </c>
      <c r="BE142" s="122">
        <f t="shared" si="43"/>
        <v>-4.8859482653061175</v>
      </c>
      <c r="BF142" s="118">
        <f t="shared" si="43"/>
        <v>-67.917565789473684</v>
      </c>
      <c r="BG142" s="118">
        <f t="shared" si="43"/>
        <v>-67.691239713058039</v>
      </c>
      <c r="BH142" s="122">
        <f t="shared" si="43"/>
        <v>-76.552254081632654</v>
      </c>
      <c r="BL142" s="313"/>
      <c r="BM142" s="66">
        <v>50</v>
      </c>
      <c r="BN142" s="305"/>
      <c r="BO142" s="163">
        <v>-2.1913732894736859</v>
      </c>
      <c r="BP142" s="164">
        <v>-70.500890263157885</v>
      </c>
      <c r="BQ142" s="163">
        <v>-11.745660549122427</v>
      </c>
      <c r="BR142" s="164">
        <v>-69.919701223508852</v>
      </c>
      <c r="BS142" s="162">
        <v>-8.1489811224489834</v>
      </c>
      <c r="BT142" s="164">
        <v>-77.745994693877549</v>
      </c>
      <c r="BU142" s="169">
        <v>-0.60205664473683695</v>
      </c>
      <c r="BV142" s="169">
        <v>-68.668449210526305</v>
      </c>
      <c r="BW142" s="173">
        <v>-8.3357078872623998</v>
      </c>
      <c r="BX142" s="174">
        <v>-68.289755662369828</v>
      </c>
      <c r="BY142" s="169">
        <v>-5.4937450000000059</v>
      </c>
      <c r="BZ142" s="174">
        <v>-76.884199285714288</v>
      </c>
      <c r="CA142" s="169">
        <v>-0.39728644736842789</v>
      </c>
      <c r="CB142" s="169">
        <v>-67.917565789473684</v>
      </c>
      <c r="CC142" s="173">
        <v>-7.4502758357002374</v>
      </c>
      <c r="CD142" s="174">
        <v>-67.691239713058039</v>
      </c>
      <c r="CE142" s="169">
        <v>-4.8859482653061175</v>
      </c>
      <c r="CF142" s="174">
        <v>-76.552254081632654</v>
      </c>
    </row>
    <row r="143" spans="21:84">
      <c r="AJ143" s="264"/>
      <c r="AK143" s="92"/>
      <c r="AL143" s="273"/>
      <c r="AM143" s="274"/>
      <c r="AN143" s="241"/>
      <c r="AO143" s="89">
        <v>100</v>
      </c>
      <c r="AP143" s="266"/>
      <c r="AQ143" s="118">
        <v>-2.0728544736842158</v>
      </c>
      <c r="AR143" s="118">
        <v>-10.05424368217901</v>
      </c>
      <c r="AS143" s="126">
        <v>-6.9123351020408119</v>
      </c>
      <c r="AT143" s="118">
        <v>-65.124847631578959</v>
      </c>
      <c r="AU143" s="125">
        <v>-64.114364758575476</v>
      </c>
      <c r="AV143" s="127">
        <v>-72.651309183673462</v>
      </c>
      <c r="AW143" s="118">
        <f t="shared" ref="AW143:BF143" si="44">AW111*100</f>
        <v>-0.47966440789474207</v>
      </c>
      <c r="AX143" s="118">
        <f t="shared" si="44"/>
        <v>-6.4555147112373419</v>
      </c>
      <c r="AY143" s="126">
        <f t="shared" si="44"/>
        <v>-4.2148179591836694</v>
      </c>
      <c r="AZ143" s="118">
        <f t="shared" si="44"/>
        <v>-62.252425789473683</v>
      </c>
      <c r="BA143" s="118">
        <f t="shared" si="44"/>
        <v>-61.820481756609126</v>
      </c>
      <c r="BB143" s="127">
        <f t="shared" si="44"/>
        <v>-71.408961938775505</v>
      </c>
      <c r="BC143" s="118">
        <f t="shared" si="44"/>
        <v>-0.28781059210526427</v>
      </c>
      <c r="BD143" s="118">
        <f t="shared" si="44"/>
        <v>-5.5699590343019416</v>
      </c>
      <c r="BE143" s="126">
        <f t="shared" si="44"/>
        <v>-3.6192242857142842</v>
      </c>
      <c r="BF143" s="118">
        <f t="shared" si="44"/>
        <v>-61.201162039473679</v>
      </c>
      <c r="BG143" s="118">
        <f t="shared" ref="BG143:BH143" si="45">BG111*100</f>
        <v>-60.94844403175297</v>
      </c>
      <c r="BH143" s="126">
        <f t="shared" si="45"/>
        <v>-70.90300704081632</v>
      </c>
      <c r="BL143" s="314"/>
      <c r="BM143" s="67">
        <v>100</v>
      </c>
      <c r="BN143" s="306"/>
      <c r="BO143" s="163">
        <v>-2.0728544736842158</v>
      </c>
      <c r="BP143" s="167">
        <v>-65.124847631578959</v>
      </c>
      <c r="BQ143" s="163">
        <v>-10.05424368217901</v>
      </c>
      <c r="BR143" s="167">
        <v>-64.114364758575476</v>
      </c>
      <c r="BS143" s="165">
        <v>-6.9123351020408119</v>
      </c>
      <c r="BT143" s="167">
        <v>-72.651309183673462</v>
      </c>
      <c r="BU143" s="176">
        <v>-0.47966440789474207</v>
      </c>
      <c r="BV143" s="176">
        <v>-62.252425789473683</v>
      </c>
      <c r="BW143" s="175">
        <v>-6.4555147112373419</v>
      </c>
      <c r="BX143" s="177">
        <v>-61.820481756609126</v>
      </c>
      <c r="BY143" s="176">
        <v>-4.2148179591836694</v>
      </c>
      <c r="BZ143" s="177">
        <v>-71.408961938775505</v>
      </c>
      <c r="CA143" s="176">
        <v>-0.28781059210526427</v>
      </c>
      <c r="CB143" s="176">
        <v>-61.201162039473679</v>
      </c>
      <c r="CC143" s="175">
        <v>-5.5699590343019416</v>
      </c>
      <c r="CD143" s="177">
        <v>-60.94844403175297</v>
      </c>
      <c r="CE143" s="169">
        <v>-3.6192242857142842</v>
      </c>
      <c r="CF143" s="177">
        <v>-70.90300704081632</v>
      </c>
    </row>
    <row r="144" spans="21:84" ht="27" customHeight="1">
      <c r="AQ144" s="228" t="s">
        <v>4</v>
      </c>
      <c r="AR144" s="229"/>
      <c r="AS144" s="230"/>
      <c r="AT144" s="228" t="s">
        <v>6</v>
      </c>
      <c r="AU144" s="229"/>
      <c r="AV144" s="267"/>
      <c r="AW144" s="278" t="s">
        <v>4</v>
      </c>
      <c r="AX144" s="229"/>
      <c r="AY144" s="230"/>
      <c r="AZ144" s="228" t="s">
        <v>6</v>
      </c>
      <c r="BA144" s="229"/>
      <c r="BB144" s="267"/>
      <c r="BC144" s="278" t="s">
        <v>4</v>
      </c>
      <c r="BD144" s="229"/>
      <c r="BE144" s="230"/>
      <c r="BF144" s="228" t="s">
        <v>6</v>
      </c>
      <c r="BG144" s="229"/>
      <c r="BH144" s="230"/>
      <c r="BL144" s="68"/>
      <c r="BM144" s="68"/>
      <c r="BN144" s="68"/>
      <c r="BO144" s="259" t="s">
        <v>7</v>
      </c>
      <c r="BP144" s="260"/>
      <c r="BQ144" s="261" t="s">
        <v>8</v>
      </c>
      <c r="BR144" s="262"/>
      <c r="BS144" s="259" t="s">
        <v>9</v>
      </c>
      <c r="BT144" s="263"/>
      <c r="BU144" s="260" t="s">
        <v>7</v>
      </c>
      <c r="BV144" s="260"/>
      <c r="BW144" s="261" t="s">
        <v>8</v>
      </c>
      <c r="BX144" s="262"/>
      <c r="BY144" s="259" t="s">
        <v>9</v>
      </c>
      <c r="BZ144" s="263"/>
      <c r="CA144" s="260" t="s">
        <v>7</v>
      </c>
      <c r="CB144" s="260"/>
      <c r="CC144" s="261" t="s">
        <v>8</v>
      </c>
      <c r="CD144" s="262"/>
      <c r="CE144" s="259" t="s">
        <v>9</v>
      </c>
      <c r="CF144" s="263"/>
    </row>
    <row r="145" spans="36:84" ht="15" customHeight="1">
      <c r="AQ145" s="225" t="s">
        <v>18</v>
      </c>
      <c r="AR145" s="226"/>
      <c r="AS145" s="226"/>
      <c r="AT145" s="226"/>
      <c r="AU145" s="253"/>
      <c r="AV145" s="226"/>
      <c r="AW145" s="226"/>
      <c r="AX145" s="226"/>
      <c r="AY145" s="226"/>
      <c r="AZ145" s="226"/>
      <c r="BA145" s="226"/>
      <c r="BB145" s="226"/>
      <c r="BC145" s="226"/>
      <c r="BD145" s="226"/>
      <c r="BE145" s="226"/>
      <c r="BF145" s="226"/>
      <c r="BG145" s="226"/>
      <c r="BH145" s="227"/>
      <c r="BL145" s="68"/>
      <c r="BM145" s="68"/>
      <c r="BN145" s="68"/>
      <c r="BO145" s="275" t="s">
        <v>18</v>
      </c>
      <c r="BP145" s="276"/>
      <c r="BQ145" s="276"/>
      <c r="BR145" s="276"/>
      <c r="BS145" s="276"/>
      <c r="BT145" s="276"/>
      <c r="BU145" s="276"/>
      <c r="BV145" s="276"/>
      <c r="BW145" s="276"/>
      <c r="BX145" s="276"/>
      <c r="BY145" s="276"/>
      <c r="BZ145" s="276"/>
      <c r="CA145" s="276"/>
      <c r="CB145" s="276"/>
      <c r="CC145" s="276"/>
      <c r="CD145" s="276"/>
      <c r="CE145" s="276"/>
      <c r="CF145" s="277"/>
    </row>
    <row r="146" spans="36:84" ht="40" customHeight="1">
      <c r="AP146" s="75"/>
      <c r="AQ146" s="16" t="s">
        <v>7</v>
      </c>
      <c r="AR146" s="76" t="s">
        <v>8</v>
      </c>
      <c r="AS146" s="16" t="s">
        <v>9</v>
      </c>
      <c r="AT146" s="16" t="s">
        <v>7</v>
      </c>
      <c r="AU146" s="76" t="s">
        <v>8</v>
      </c>
      <c r="AV146" s="100" t="s">
        <v>9</v>
      </c>
      <c r="AW146" s="18" t="s">
        <v>7</v>
      </c>
      <c r="AX146" s="76" t="s">
        <v>8</v>
      </c>
      <c r="AY146" s="16" t="s">
        <v>9</v>
      </c>
      <c r="AZ146" s="16" t="s">
        <v>7</v>
      </c>
      <c r="BA146" s="76" t="s">
        <v>8</v>
      </c>
      <c r="BB146" s="100" t="s">
        <v>9</v>
      </c>
      <c r="BC146" s="18" t="s">
        <v>7</v>
      </c>
      <c r="BD146" s="76" t="s">
        <v>8</v>
      </c>
      <c r="BE146" s="16" t="s">
        <v>9</v>
      </c>
      <c r="BF146" s="16" t="s">
        <v>7</v>
      </c>
      <c r="BG146" s="76" t="s">
        <v>8</v>
      </c>
      <c r="BH146" s="16" t="s">
        <v>9</v>
      </c>
      <c r="BL146" s="68"/>
      <c r="BM146" s="68"/>
      <c r="BN146" s="179"/>
      <c r="BO146" s="69" t="s">
        <v>51</v>
      </c>
      <c r="BP146" s="70" t="s">
        <v>53</v>
      </c>
      <c r="BQ146" s="69" t="s">
        <v>51</v>
      </c>
      <c r="BR146" s="70" t="s">
        <v>53</v>
      </c>
      <c r="BS146" s="69" t="s">
        <v>51</v>
      </c>
      <c r="BT146" s="70" t="s">
        <v>53</v>
      </c>
      <c r="BU146" s="72" t="s">
        <v>51</v>
      </c>
      <c r="BV146" s="70" t="s">
        <v>53</v>
      </c>
      <c r="BW146" s="69" t="s">
        <v>51</v>
      </c>
      <c r="BX146" s="70" t="s">
        <v>53</v>
      </c>
      <c r="BY146" s="69" t="s">
        <v>51</v>
      </c>
      <c r="BZ146" s="70" t="s">
        <v>53</v>
      </c>
      <c r="CA146" s="72" t="s">
        <v>51</v>
      </c>
      <c r="CB146" s="70" t="s">
        <v>53</v>
      </c>
      <c r="CC146" s="69" t="s">
        <v>51</v>
      </c>
      <c r="CD146" s="70" t="s">
        <v>53</v>
      </c>
      <c r="CE146" s="69" t="s">
        <v>51</v>
      </c>
      <c r="CF146" s="70" t="s">
        <v>53</v>
      </c>
    </row>
    <row r="147" spans="36:84">
      <c r="AW147" s="30"/>
      <c r="AX147" s="30"/>
      <c r="AY147" s="30"/>
      <c r="AZ147" s="30"/>
      <c r="BA147" s="30"/>
      <c r="BB147" s="30"/>
      <c r="BU147" s="30"/>
      <c r="BV147" s="30"/>
      <c r="BW147" s="30"/>
      <c r="BX147" s="30"/>
      <c r="BY147" s="30"/>
      <c r="BZ147" s="30"/>
    </row>
    <row r="148" spans="36:84">
      <c r="AW148" s="30"/>
      <c r="AX148" s="30"/>
      <c r="AY148" s="30"/>
      <c r="AZ148" s="30"/>
      <c r="BA148" s="30"/>
      <c r="BB148" s="30"/>
      <c r="BU148" s="30"/>
      <c r="BV148" s="30"/>
      <c r="BW148" s="30"/>
      <c r="BX148" s="30"/>
      <c r="BY148" s="30"/>
      <c r="BZ148" s="30"/>
    </row>
    <row r="149" spans="36:84">
      <c r="AW149" s="30"/>
      <c r="AX149" s="30"/>
      <c r="AY149" s="30"/>
      <c r="AZ149" s="30"/>
      <c r="BA149" s="30"/>
      <c r="BB149" s="30"/>
      <c r="BU149" s="30"/>
      <c r="BV149" s="77"/>
      <c r="BW149" s="30"/>
      <c r="BX149" s="30"/>
      <c r="BY149" s="30"/>
      <c r="BZ149" s="30"/>
    </row>
    <row r="150" spans="36:84">
      <c r="AW150" s="30"/>
      <c r="AX150" s="30"/>
      <c r="AY150" s="77"/>
      <c r="AZ150" s="30"/>
      <c r="BA150" s="30"/>
      <c r="BB150" s="30"/>
      <c r="BU150" s="30"/>
      <c r="BV150" s="77" t="s">
        <v>46</v>
      </c>
      <c r="BW150" s="30"/>
      <c r="BX150" s="30"/>
      <c r="BY150" s="30"/>
      <c r="BZ150" s="30"/>
    </row>
    <row r="151" spans="36:84">
      <c r="AW151" s="30"/>
      <c r="AX151" s="30"/>
      <c r="AY151" s="30" t="s">
        <v>46</v>
      </c>
      <c r="AZ151" s="30"/>
      <c r="BA151" s="30"/>
      <c r="BB151" s="30"/>
      <c r="BU151" s="30"/>
      <c r="BV151" s="30"/>
      <c r="BW151" s="71"/>
      <c r="BX151" s="30"/>
      <c r="BY151" s="30"/>
      <c r="BZ151" s="30"/>
    </row>
    <row r="152" spans="36:84"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</row>
    <row r="154" spans="36:84">
      <c r="AN154" s="405"/>
      <c r="AO154" s="405"/>
      <c r="AP154" s="405"/>
      <c r="AQ154" s="405"/>
      <c r="AR154" s="405"/>
      <c r="AS154" s="405"/>
      <c r="AT154" s="405"/>
      <c r="AU154" s="405"/>
      <c r="AV154" s="405"/>
      <c r="AW154" s="405"/>
      <c r="AX154" s="405"/>
      <c r="AY154" s="405"/>
      <c r="AZ154" s="405"/>
      <c r="BA154" s="405"/>
      <c r="BB154" s="405"/>
      <c r="BC154" s="405"/>
      <c r="BD154" s="405"/>
      <c r="BE154" s="405"/>
      <c r="BF154" s="405"/>
      <c r="BG154" s="405"/>
      <c r="BH154" s="405"/>
      <c r="BI154" s="405"/>
    </row>
    <row r="155" spans="36:84" ht="14" customHeight="1">
      <c r="AJ155" s="22"/>
      <c r="AK155" s="22"/>
      <c r="AL155" s="22"/>
      <c r="AM155" s="22"/>
      <c r="AN155" s="406"/>
      <c r="AO155" s="407"/>
      <c r="AP155" s="408"/>
      <c r="AQ155" s="409"/>
      <c r="AR155" s="409"/>
      <c r="AS155" s="409"/>
      <c r="AT155" s="409"/>
      <c r="AU155" s="409"/>
      <c r="AV155" s="409"/>
      <c r="AW155" s="409"/>
      <c r="AX155" s="409"/>
      <c r="AY155" s="409"/>
      <c r="AZ155" s="409"/>
      <c r="BA155" s="409"/>
      <c r="BB155" s="409"/>
      <c r="BC155" s="409"/>
      <c r="BD155" s="409"/>
      <c r="BE155" s="409"/>
      <c r="BF155" s="409"/>
      <c r="BG155" s="409"/>
      <c r="BH155" s="409"/>
      <c r="BI155" s="405"/>
      <c r="BL155" s="94" t="s">
        <v>2</v>
      </c>
      <c r="BM155" s="82" t="s">
        <v>45</v>
      </c>
      <c r="BN155" s="233" t="s">
        <v>1</v>
      </c>
      <c r="BO155" s="236" t="s">
        <v>30</v>
      </c>
      <c r="BP155" s="237"/>
      <c r="BQ155" s="237"/>
      <c r="BR155" s="237"/>
      <c r="BS155" s="237"/>
      <c r="BT155" s="237"/>
      <c r="BU155" s="237"/>
      <c r="BV155" s="237"/>
      <c r="BW155" s="237"/>
      <c r="BX155" s="237"/>
      <c r="BY155" s="237"/>
      <c r="BZ155" s="237"/>
      <c r="CA155" s="237"/>
      <c r="CB155" s="237"/>
      <c r="CC155" s="237"/>
      <c r="CD155" s="237"/>
      <c r="CE155" s="237"/>
      <c r="CF155" s="238"/>
    </row>
    <row r="156" spans="36:84">
      <c r="AJ156" s="22"/>
      <c r="AK156" s="22"/>
      <c r="AL156" s="22"/>
      <c r="AM156" s="22"/>
      <c r="AN156" s="406"/>
      <c r="AO156" s="407"/>
      <c r="AP156" s="408"/>
      <c r="AQ156" s="409"/>
      <c r="AR156" s="409"/>
      <c r="AS156" s="409"/>
      <c r="AT156" s="409"/>
      <c r="AU156" s="409"/>
      <c r="AV156" s="409"/>
      <c r="AW156" s="409"/>
      <c r="AX156" s="409"/>
      <c r="AY156" s="409"/>
      <c r="AZ156" s="409"/>
      <c r="BA156" s="409"/>
      <c r="BB156" s="409"/>
      <c r="BC156" s="409"/>
      <c r="BD156" s="409"/>
      <c r="BE156" s="409"/>
      <c r="BF156" s="409"/>
      <c r="BG156" s="409"/>
      <c r="BH156" s="409"/>
      <c r="BI156" s="405"/>
      <c r="BL156" s="116"/>
      <c r="BM156" s="117"/>
      <c r="BN156" s="234"/>
      <c r="BO156" s="236" t="s">
        <v>42</v>
      </c>
      <c r="BP156" s="237"/>
      <c r="BQ156" s="237"/>
      <c r="BR156" s="237"/>
      <c r="BS156" s="237"/>
      <c r="BT156" s="238"/>
      <c r="BU156" s="237" t="s">
        <v>43</v>
      </c>
      <c r="BV156" s="237"/>
      <c r="BW156" s="237"/>
      <c r="BX156" s="237"/>
      <c r="BY156" s="237"/>
      <c r="BZ156" s="238"/>
      <c r="CA156" s="237" t="s">
        <v>44</v>
      </c>
      <c r="CB156" s="237"/>
      <c r="CC156" s="237"/>
      <c r="CD156" s="237"/>
      <c r="CE156" s="237"/>
      <c r="CF156" s="238"/>
    </row>
    <row r="157" spans="36:84">
      <c r="AJ157" s="22"/>
      <c r="AK157" s="22"/>
      <c r="AL157" s="22"/>
      <c r="AM157" s="22"/>
      <c r="AN157" s="410"/>
      <c r="AO157" s="411"/>
      <c r="AP157" s="408"/>
      <c r="AQ157" s="412"/>
      <c r="AR157" s="412"/>
      <c r="AS157" s="412"/>
      <c r="AT157" s="412"/>
      <c r="AU157" s="412"/>
      <c r="AV157" s="412"/>
      <c r="AW157" s="180"/>
      <c r="AX157" s="180"/>
      <c r="AY157" s="180"/>
      <c r="AZ157" s="180"/>
      <c r="BA157" s="180"/>
      <c r="BB157" s="180"/>
      <c r="BC157" s="180"/>
      <c r="BD157" s="180"/>
      <c r="BE157" s="180"/>
      <c r="BF157" s="180"/>
      <c r="BG157" s="180"/>
      <c r="BH157" s="180"/>
      <c r="BI157" s="405"/>
      <c r="BL157" s="239" t="s">
        <v>11</v>
      </c>
      <c r="BM157" s="84">
        <v>0</v>
      </c>
      <c r="BN157" s="234"/>
      <c r="BO157" s="163">
        <v>-15.707321052631601</v>
      </c>
      <c r="BP157" s="164">
        <v>-85.165473421052624</v>
      </c>
      <c r="BQ157" s="159">
        <v>-31.928017806423426</v>
      </c>
      <c r="BR157" s="161">
        <v>-82.676089869638048</v>
      </c>
      <c r="BS157" s="159">
        <v>-23.2823806122449</v>
      </c>
      <c r="BT157" s="161">
        <v>-85.400353265306123</v>
      </c>
      <c r="BU157" s="180" t="s">
        <v>17</v>
      </c>
      <c r="BV157" s="180" t="s">
        <v>17</v>
      </c>
      <c r="BW157" s="181" t="s">
        <v>17</v>
      </c>
      <c r="BX157" s="180" t="s">
        <v>17</v>
      </c>
      <c r="BY157" s="180" t="s">
        <v>17</v>
      </c>
      <c r="BZ157" s="181" t="s">
        <v>17</v>
      </c>
      <c r="CA157" s="180" t="s">
        <v>17</v>
      </c>
      <c r="CB157" s="180" t="s">
        <v>17</v>
      </c>
      <c r="CC157" s="181" t="s">
        <v>17</v>
      </c>
      <c r="CD157" s="180" t="s">
        <v>17</v>
      </c>
      <c r="CE157" s="180" t="s">
        <v>17</v>
      </c>
      <c r="CF157" s="181" t="s">
        <v>17</v>
      </c>
    </row>
    <row r="158" spans="36:84">
      <c r="AJ158" s="22"/>
      <c r="AK158" s="22"/>
      <c r="AL158" s="22"/>
      <c r="AM158" s="22"/>
      <c r="AN158" s="410"/>
      <c r="AO158" s="411"/>
      <c r="AP158" s="408"/>
      <c r="AQ158" s="412"/>
      <c r="AR158" s="412"/>
      <c r="AS158" s="412"/>
      <c r="AT158" s="412"/>
      <c r="AU158" s="412"/>
      <c r="AV158" s="412"/>
      <c r="AW158" s="180"/>
      <c r="AX158" s="180"/>
      <c r="AY158" s="180"/>
      <c r="AZ158" s="180"/>
      <c r="BA158" s="180"/>
      <c r="BB158" s="180"/>
      <c r="BC158" s="180"/>
      <c r="BD158" s="180"/>
      <c r="BE158" s="180"/>
      <c r="BF158" s="180"/>
      <c r="BG158" s="180"/>
      <c r="BH158" s="180"/>
      <c r="BI158" s="405"/>
      <c r="BL158" s="240"/>
      <c r="BM158" s="87">
        <v>5</v>
      </c>
      <c r="BN158" s="234"/>
      <c r="BO158" s="163">
        <v>-2.4608751973684284</v>
      </c>
      <c r="BP158" s="164">
        <v>-77.67350032894737</v>
      </c>
      <c r="BQ158" s="163">
        <v>-15.162117653484819</v>
      </c>
      <c r="BR158" s="164">
        <v>-77.251387553710586</v>
      </c>
      <c r="BS158" s="162">
        <v>-10.561325816326528</v>
      </c>
      <c r="BT158" s="164">
        <v>-83.730107244897951</v>
      </c>
      <c r="BU158" s="180" t="s">
        <v>17</v>
      </c>
      <c r="BV158" s="180" t="s">
        <v>17</v>
      </c>
      <c r="BW158" s="182" t="s">
        <v>17</v>
      </c>
      <c r="BX158" s="180" t="s">
        <v>17</v>
      </c>
      <c r="BY158" s="180" t="s">
        <v>17</v>
      </c>
      <c r="BZ158" s="182" t="s">
        <v>17</v>
      </c>
      <c r="CA158" s="180" t="s">
        <v>17</v>
      </c>
      <c r="CB158" s="180" t="s">
        <v>17</v>
      </c>
      <c r="CC158" s="182" t="s">
        <v>17</v>
      </c>
      <c r="CD158" s="180" t="s">
        <v>17</v>
      </c>
      <c r="CE158" s="180" t="s">
        <v>17</v>
      </c>
      <c r="CF158" s="182" t="s">
        <v>17</v>
      </c>
    </row>
    <row r="159" spans="36:84">
      <c r="AJ159" s="22"/>
      <c r="AK159" s="22"/>
      <c r="AL159" s="22"/>
      <c r="AM159" s="22"/>
      <c r="AN159" s="410"/>
      <c r="AO159" s="411"/>
      <c r="AP159" s="408"/>
      <c r="AQ159" s="412"/>
      <c r="AR159" s="412"/>
      <c r="AS159" s="412"/>
      <c r="AT159" s="412"/>
      <c r="AU159" s="412"/>
      <c r="AV159" s="412"/>
      <c r="AW159" s="180"/>
      <c r="AX159" s="180"/>
      <c r="AY159" s="180"/>
      <c r="AZ159" s="180"/>
      <c r="BA159" s="180"/>
      <c r="BB159" s="180"/>
      <c r="BC159" s="180"/>
      <c r="BD159" s="180"/>
      <c r="BE159" s="180"/>
      <c r="BF159" s="180"/>
      <c r="BG159" s="180"/>
      <c r="BH159" s="180"/>
      <c r="BI159" s="405"/>
      <c r="BL159" s="240"/>
      <c r="BM159" s="87">
        <v>10</v>
      </c>
      <c r="BN159" s="234"/>
      <c r="BO159" s="163">
        <v>-0.82443499999999004</v>
      </c>
      <c r="BP159" s="164">
        <v>-76.593474342105267</v>
      </c>
      <c r="BQ159" s="163">
        <v>-11.902662770373606</v>
      </c>
      <c r="BR159" s="164">
        <v>-76.324470176971815</v>
      </c>
      <c r="BS159" s="162">
        <v>-7.9700392857142806</v>
      </c>
      <c r="BT159" s="164">
        <v>-83.290570204081632</v>
      </c>
      <c r="BU159" s="180" t="s">
        <v>17</v>
      </c>
      <c r="BV159" s="180" t="s">
        <v>17</v>
      </c>
      <c r="BW159" s="182" t="s">
        <v>17</v>
      </c>
      <c r="BX159" s="180" t="s">
        <v>17</v>
      </c>
      <c r="BY159" s="180" t="s">
        <v>17</v>
      </c>
      <c r="BZ159" s="182" t="s">
        <v>17</v>
      </c>
      <c r="CA159" s="180" t="s">
        <v>17</v>
      </c>
      <c r="CB159" s="180" t="s">
        <v>17</v>
      </c>
      <c r="CC159" s="182" t="s">
        <v>17</v>
      </c>
      <c r="CD159" s="180" t="s">
        <v>17</v>
      </c>
      <c r="CE159" s="180" t="s">
        <v>17</v>
      </c>
      <c r="CF159" s="182" t="s">
        <v>17</v>
      </c>
    </row>
    <row r="160" spans="36:84">
      <c r="AJ160" s="22"/>
      <c r="AK160" s="22"/>
      <c r="AL160" s="22"/>
      <c r="AM160" s="22"/>
      <c r="AN160" s="410"/>
      <c r="AO160" s="411"/>
      <c r="AP160" s="408"/>
      <c r="AQ160" s="412"/>
      <c r="AR160" s="412"/>
      <c r="AS160" s="412"/>
      <c r="AT160" s="412"/>
      <c r="AU160" s="412"/>
      <c r="AV160" s="412"/>
      <c r="AW160" s="180"/>
      <c r="AX160" s="180"/>
      <c r="AY160" s="180"/>
      <c r="AZ160" s="180"/>
      <c r="BA160" s="180"/>
      <c r="BB160" s="180"/>
      <c r="BC160" s="180"/>
      <c r="BD160" s="180"/>
      <c r="BE160" s="180"/>
      <c r="BF160" s="180"/>
      <c r="BG160" s="180"/>
      <c r="BH160" s="180"/>
      <c r="BI160" s="405"/>
      <c r="BL160" s="241"/>
      <c r="BM160" s="89">
        <v>100</v>
      </c>
      <c r="BN160" s="234"/>
      <c r="BO160" s="166">
        <v>-0.62484197368422034</v>
      </c>
      <c r="BP160" s="167">
        <v>-76.177100460526319</v>
      </c>
      <c r="BQ160" s="166">
        <v>-11.077970286213679</v>
      </c>
      <c r="BR160" s="167">
        <v>-75.993071699075088</v>
      </c>
      <c r="BS160" s="165">
        <v>-7.389171326530608</v>
      </c>
      <c r="BT160" s="167">
        <v>-83.114030306122459</v>
      </c>
      <c r="BU160" s="183" t="s">
        <v>17</v>
      </c>
      <c r="BV160" s="183" t="s">
        <v>17</v>
      </c>
      <c r="BW160" s="184" t="s">
        <v>17</v>
      </c>
      <c r="BX160" s="183" t="s">
        <v>17</v>
      </c>
      <c r="BY160" s="183" t="s">
        <v>17</v>
      </c>
      <c r="BZ160" s="184" t="s">
        <v>17</v>
      </c>
      <c r="CA160" s="183" t="s">
        <v>17</v>
      </c>
      <c r="CB160" s="183" t="s">
        <v>17</v>
      </c>
      <c r="CC160" s="184" t="s">
        <v>17</v>
      </c>
      <c r="CD160" s="183" t="s">
        <v>17</v>
      </c>
      <c r="CE160" s="183" t="s">
        <v>17</v>
      </c>
      <c r="CF160" s="184" t="s">
        <v>17</v>
      </c>
    </row>
    <row r="161" spans="36:84">
      <c r="AJ161" s="22"/>
      <c r="AK161" s="22"/>
      <c r="AL161" s="22"/>
      <c r="AM161" s="22"/>
      <c r="AN161" s="410"/>
      <c r="AO161" s="411"/>
      <c r="AP161" s="408"/>
      <c r="AQ161" s="412"/>
      <c r="AR161" s="412"/>
      <c r="AS161" s="412"/>
      <c r="AT161" s="412"/>
      <c r="AU161" s="412"/>
      <c r="AV161" s="412"/>
      <c r="AW161" s="180"/>
      <c r="AX161" s="180"/>
      <c r="AY161" s="180"/>
      <c r="AZ161" s="180"/>
      <c r="BA161" s="180"/>
      <c r="BB161" s="180"/>
      <c r="BC161" s="180"/>
      <c r="BD161" s="180"/>
      <c r="BE161" s="180"/>
      <c r="BF161" s="180"/>
      <c r="BG161" s="180"/>
      <c r="BH161" s="180"/>
      <c r="BI161" s="405"/>
      <c r="BL161" s="239" t="s">
        <v>37</v>
      </c>
      <c r="BM161" s="84">
        <v>-2</v>
      </c>
      <c r="BN161" s="234"/>
      <c r="BO161" s="163">
        <v>-3.2780230263157906</v>
      </c>
      <c r="BP161" s="164">
        <v>-82.251192171052637</v>
      </c>
      <c r="BQ161" s="163">
        <v>-22.23270501056005</v>
      </c>
      <c r="BR161" s="164">
        <v>-82.368528147986311</v>
      </c>
      <c r="BS161" s="162">
        <v>-16.498253367346937</v>
      </c>
      <c r="BT161" s="164">
        <v>-87.750627448979586</v>
      </c>
      <c r="BU161" s="129">
        <f>BU132-BO132</f>
        <v>1.5440217105263221</v>
      </c>
      <c r="BV161" s="129">
        <f t="shared" ref="BV161:BV164" si="46">BV132-BP132</f>
        <v>0.54199743421052915</v>
      </c>
      <c r="BW161" s="130">
        <f t="shared" ref="BW161:BW172" si="47">BW132-BQ132</f>
        <v>2.7905633238657153</v>
      </c>
      <c r="BX161" s="129">
        <f t="shared" ref="BX161:BX172" si="48">BX132-BR132</f>
        <v>0.44511634258248023</v>
      </c>
      <c r="BY161" s="129">
        <f t="shared" ref="BY161:BY172" si="49">BY132-BS132</f>
        <v>2.3313159183673484</v>
      </c>
      <c r="BZ161" s="130">
        <f t="shared" ref="BZ161:BZ172" si="50">BZ132-BT132</f>
        <v>0.19896102040816288</v>
      </c>
      <c r="CA161" s="129">
        <f t="shared" ref="CA161:CA172" si="51">CA132-BO132</f>
        <v>1.8047828947368449</v>
      </c>
      <c r="CB161" s="129">
        <f t="shared" ref="CB161:CB172" si="52">CB132-BP132</f>
        <v>0.72792421052632506</v>
      </c>
      <c r="CC161" s="130">
        <f t="shared" ref="CC161:CC172" si="53">CC132-BQ132</f>
        <v>3.42230482120749</v>
      </c>
      <c r="CD161" s="129">
        <f t="shared" ref="CD161:CD172" si="54">CD132-BR132</f>
        <v>0.61553728788871354</v>
      </c>
      <c r="CE161" s="129">
        <f t="shared" ref="CE161:CE165" si="55">CE132-BS132</f>
        <v>2.8460755102040807</v>
      </c>
      <c r="CF161" s="130">
        <f t="shared" ref="CF161:CF172" si="56">CF132-BT132</f>
        <v>0.27590132653061517</v>
      </c>
    </row>
    <row r="162" spans="36:84">
      <c r="AJ162" s="22"/>
      <c r="AK162" s="22"/>
      <c r="AL162" s="22"/>
      <c r="AM162" s="22"/>
      <c r="AN162" s="410"/>
      <c r="AO162" s="411"/>
      <c r="AP162" s="408"/>
      <c r="AQ162" s="412"/>
      <c r="AR162" s="412"/>
      <c r="AS162" s="412"/>
      <c r="AT162" s="412"/>
      <c r="AU162" s="412"/>
      <c r="AV162" s="412"/>
      <c r="AW162" s="180"/>
      <c r="AX162" s="180"/>
      <c r="AY162" s="180"/>
      <c r="AZ162" s="180"/>
      <c r="BA162" s="180"/>
      <c r="BB162" s="180"/>
      <c r="BC162" s="180"/>
      <c r="BD162" s="180"/>
      <c r="BE162" s="180"/>
      <c r="BF162" s="180"/>
      <c r="BG162" s="180"/>
      <c r="BH162" s="180"/>
      <c r="BI162" s="405"/>
      <c r="BL162" s="240"/>
      <c r="BM162" s="87">
        <v>-5</v>
      </c>
      <c r="BN162" s="234"/>
      <c r="BO162" s="163">
        <v>-6.9427976315789568</v>
      </c>
      <c r="BP162" s="164">
        <v>-88.147611052631575</v>
      </c>
      <c r="BQ162" s="163">
        <v>-38.763426553055133</v>
      </c>
      <c r="BR162" s="164">
        <v>-88.11889101303619</v>
      </c>
      <c r="BS162" s="162">
        <v>-32.566661632653059</v>
      </c>
      <c r="BT162" s="164">
        <v>-92.150019897959183</v>
      </c>
      <c r="BU162" s="129">
        <f t="shared" ref="BU162:BU172" si="57">BU133-BO133</f>
        <v>1.6750609868421256</v>
      </c>
      <c r="BV162" s="129">
        <f t="shared" si="46"/>
        <v>0.17078177631577773</v>
      </c>
      <c r="BW162" s="130">
        <f t="shared" si="47"/>
        <v>1.7679336901900768</v>
      </c>
      <c r="BX162" s="129">
        <f t="shared" si="48"/>
        <v>0.16744628941809481</v>
      </c>
      <c r="BY162" s="129">
        <f t="shared" si="49"/>
        <v>1.3585115306122368</v>
      </c>
      <c r="BZ162" s="130">
        <f t="shared" si="50"/>
        <v>5.7349081632651178E-2</v>
      </c>
      <c r="CA162" s="129">
        <f t="shared" si="51"/>
        <v>1.9241362499999974</v>
      </c>
      <c r="CB162" s="129">
        <f t="shared" si="52"/>
        <v>0.21285059210525503</v>
      </c>
      <c r="CC162" s="130">
        <f t="shared" si="53"/>
        <v>2.1695022212511859</v>
      </c>
      <c r="CD162" s="129">
        <f t="shared" si="54"/>
        <v>0.21892724492025195</v>
      </c>
      <c r="CE162" s="129">
        <f t="shared" si="55"/>
        <v>1.618681122448983</v>
      </c>
      <c r="CF162" s="130">
        <f t="shared" si="56"/>
        <v>7.576306122449239E-2</v>
      </c>
    </row>
    <row r="163" spans="36:84">
      <c r="AJ163" s="22"/>
      <c r="AK163" s="22"/>
      <c r="AL163" s="22"/>
      <c r="AM163" s="22"/>
      <c r="AN163" s="410"/>
      <c r="AO163" s="411"/>
      <c r="AP163" s="408"/>
      <c r="AQ163" s="412"/>
      <c r="AR163" s="412"/>
      <c r="AS163" s="412"/>
      <c r="AT163" s="412"/>
      <c r="AU163" s="412"/>
      <c r="AV163" s="412"/>
      <c r="AW163" s="180"/>
      <c r="AX163" s="180"/>
      <c r="AY163" s="180"/>
      <c r="AZ163" s="180"/>
      <c r="BA163" s="180"/>
      <c r="BB163" s="180"/>
      <c r="BC163" s="180"/>
      <c r="BD163" s="180"/>
      <c r="BE163" s="180"/>
      <c r="BF163" s="180"/>
      <c r="BG163" s="180"/>
      <c r="BH163" s="180"/>
      <c r="BI163" s="405"/>
      <c r="BL163" s="241"/>
      <c r="BM163" s="89">
        <v>-10</v>
      </c>
      <c r="BN163" s="234"/>
      <c r="BO163" s="166">
        <v>-31.723563815789468</v>
      </c>
      <c r="BP163" s="167">
        <v>-94.308281578947373</v>
      </c>
      <c r="BQ163" s="166">
        <v>-72.792172638555087</v>
      </c>
      <c r="BR163" s="167">
        <v>-94.421665028038746</v>
      </c>
      <c r="BS163" s="165">
        <v>-71.461574591836722</v>
      </c>
      <c r="BT163" s="167">
        <v>-96.437471428571428</v>
      </c>
      <c r="BU163" s="131">
        <f t="shared" si="57"/>
        <v>1.0433842105263089</v>
      </c>
      <c r="BV163" s="131">
        <f t="shared" si="46"/>
        <v>2.8130921052635927E-2</v>
      </c>
      <c r="BW163" s="132">
        <f t="shared" si="47"/>
        <v>0.26503004151190623</v>
      </c>
      <c r="BX163" s="131">
        <f t="shared" si="48"/>
        <v>2.2435365231956439E-2</v>
      </c>
      <c r="BY163" s="131">
        <f t="shared" si="49"/>
        <v>0.19871030612243601</v>
      </c>
      <c r="BZ163" s="132">
        <f t="shared" si="50"/>
        <v>8.6832653061179599E-3</v>
      </c>
      <c r="CA163" s="131">
        <f t="shared" si="51"/>
        <v>1.1326769736842088</v>
      </c>
      <c r="CB163" s="131">
        <f t="shared" si="52"/>
        <v>3.3609868421052624E-2</v>
      </c>
      <c r="CC163" s="132">
        <f t="shared" si="53"/>
        <v>0.29880434782607779</v>
      </c>
      <c r="CD163" s="131">
        <f t="shared" si="54"/>
        <v>2.6590197363631773E-2</v>
      </c>
      <c r="CE163" s="131">
        <f t="shared" si="55"/>
        <v>0.2224837755101845</v>
      </c>
      <c r="CF163" s="132">
        <f t="shared" si="56"/>
        <v>1.027204081631794E-2</v>
      </c>
    </row>
    <row r="164" spans="36:84">
      <c r="AJ164" s="22"/>
      <c r="AK164" s="22"/>
      <c r="AL164" s="22"/>
      <c r="AM164" s="22"/>
      <c r="AN164" s="410"/>
      <c r="AO164" s="411"/>
      <c r="AP164" s="408"/>
      <c r="AQ164" s="412"/>
      <c r="AR164" s="412"/>
      <c r="AS164" s="412"/>
      <c r="AT164" s="412"/>
      <c r="AU164" s="412"/>
      <c r="AV164" s="412"/>
      <c r="AW164" s="180"/>
      <c r="AX164" s="180"/>
      <c r="AY164" s="180"/>
      <c r="AZ164" s="180"/>
      <c r="BA164" s="180"/>
      <c r="BB164" s="180"/>
      <c r="BC164" s="180"/>
      <c r="BD164" s="180"/>
      <c r="BE164" s="180"/>
      <c r="BF164" s="180"/>
      <c r="BG164" s="180"/>
      <c r="BH164" s="180"/>
      <c r="BI164" s="405"/>
      <c r="BL164" s="239" t="s">
        <v>38</v>
      </c>
      <c r="BM164" s="84">
        <v>-25</v>
      </c>
      <c r="BN164" s="234"/>
      <c r="BO164" s="163">
        <v>-3.0861792105263186</v>
      </c>
      <c r="BP164" s="164">
        <v>-82.068419078947372</v>
      </c>
      <c r="BQ164" s="163">
        <v>-17.459545007646927</v>
      </c>
      <c r="BR164" s="164">
        <v>-81.67434090743572</v>
      </c>
      <c r="BS164" s="162">
        <v>-11.939057040816326</v>
      </c>
      <c r="BT164" s="164">
        <v>-87.173249591836736</v>
      </c>
      <c r="BU164" s="129">
        <f t="shared" si="57"/>
        <v>1.6511919078947446</v>
      </c>
      <c r="BV164" s="129">
        <f t="shared" si="46"/>
        <v>0.73352703947368525</v>
      </c>
      <c r="BW164" s="130">
        <f t="shared" si="47"/>
        <v>3.1479821207486278</v>
      </c>
      <c r="BX164" s="129">
        <f t="shared" si="48"/>
        <v>0.56046427791129361</v>
      </c>
      <c r="BY164" s="129">
        <f t="shared" si="49"/>
        <v>2.3080172448979539</v>
      </c>
      <c r="BZ164" s="130">
        <f t="shared" si="50"/>
        <v>0.2555087755102079</v>
      </c>
      <c r="CA164" s="129">
        <f t="shared" si="51"/>
        <v>1.8441740131578954</v>
      </c>
      <c r="CB164" s="129">
        <f t="shared" si="52"/>
        <v>1.0106278947368423</v>
      </c>
      <c r="CC164" s="130">
        <f t="shared" si="53"/>
        <v>4.0195014929721005</v>
      </c>
      <c r="CD164" s="129">
        <f t="shared" si="54"/>
        <v>0.77042658946908205</v>
      </c>
      <c r="CE164" s="129">
        <f t="shared" si="55"/>
        <v>2.8327473469387812</v>
      </c>
      <c r="CF164" s="130">
        <f t="shared" si="56"/>
        <v>0.36586132653062009</v>
      </c>
    </row>
    <row r="165" spans="36:84">
      <c r="AJ165" s="22"/>
      <c r="AK165" s="22"/>
      <c r="AL165" s="22"/>
      <c r="AM165" s="22"/>
      <c r="AN165" s="410"/>
      <c r="AO165" s="411"/>
      <c r="AP165" s="408"/>
      <c r="AQ165" s="412"/>
      <c r="AR165" s="412"/>
      <c r="AS165" s="412"/>
      <c r="AT165" s="412"/>
      <c r="AU165" s="412"/>
      <c r="AV165" s="412"/>
      <c r="AW165" s="180"/>
      <c r="AX165" s="180"/>
      <c r="AY165" s="180"/>
      <c r="AZ165" s="180"/>
      <c r="BA165" s="180"/>
      <c r="BB165" s="180"/>
      <c r="BC165" s="180"/>
      <c r="BD165" s="180"/>
      <c r="BE165" s="180"/>
      <c r="BF165" s="180"/>
      <c r="BG165" s="180"/>
      <c r="BH165" s="180"/>
      <c r="BI165" s="405"/>
      <c r="BL165" s="240"/>
      <c r="BM165" s="87">
        <v>-50</v>
      </c>
      <c r="BN165" s="234"/>
      <c r="BO165" s="163">
        <v>-3.1251692763157979</v>
      </c>
      <c r="BP165" s="164">
        <v>-87.102119736842099</v>
      </c>
      <c r="BQ165" s="163">
        <v>-24.121596023596236</v>
      </c>
      <c r="BR165" s="164">
        <v>-86.842226349136979</v>
      </c>
      <c r="BS165" s="162">
        <v>-17.283861122448986</v>
      </c>
      <c r="BT165" s="164">
        <v>-91.003579489795911</v>
      </c>
      <c r="BU165" s="129">
        <f>BU136-BO136</f>
        <v>1.5734954605263307</v>
      </c>
      <c r="BV165" s="129">
        <f>BV136-BP136</f>
        <v>0.39520394736841524</v>
      </c>
      <c r="BW165" s="130">
        <f t="shared" si="47"/>
        <v>2.7040843711310103</v>
      </c>
      <c r="BX165" s="129">
        <f t="shared" si="48"/>
        <v>0.28634349282643257</v>
      </c>
      <c r="BY165" s="129">
        <f t="shared" si="49"/>
        <v>2.3634601020408272</v>
      </c>
      <c r="BZ165" s="130">
        <f t="shared" si="50"/>
        <v>0.1249157142857058</v>
      </c>
      <c r="CA165" s="129">
        <f t="shared" si="51"/>
        <v>1.7769696710526306</v>
      </c>
      <c r="CB165" s="129">
        <f t="shared" si="52"/>
        <v>0.53599934210525646</v>
      </c>
      <c r="CC165" s="130">
        <f t="shared" si="53"/>
        <v>3.3940302964095785</v>
      </c>
      <c r="CD165" s="129">
        <f t="shared" si="54"/>
        <v>0.3921451460199421</v>
      </c>
      <c r="CE165" s="129">
        <f t="shared" si="55"/>
        <v>2.858143163265316</v>
      </c>
      <c r="CF165" s="130">
        <f t="shared" si="56"/>
        <v>0.18078132653060663</v>
      </c>
    </row>
    <row r="166" spans="36:84">
      <c r="AJ166" s="22"/>
      <c r="AK166" s="22"/>
      <c r="AL166" s="22"/>
      <c r="AM166" s="22"/>
      <c r="AN166" s="410"/>
      <c r="AO166" s="411"/>
      <c r="AP166" s="408"/>
      <c r="AQ166" s="412"/>
      <c r="AR166" s="412"/>
      <c r="AS166" s="412"/>
      <c r="AT166" s="412"/>
      <c r="AU166" s="412"/>
      <c r="AV166" s="412"/>
      <c r="AW166" s="180"/>
      <c r="AX166" s="180"/>
      <c r="AY166" s="180"/>
      <c r="AZ166" s="180"/>
      <c r="BA166" s="180"/>
      <c r="BB166" s="180"/>
      <c r="BC166" s="180"/>
      <c r="BD166" s="180"/>
      <c r="BE166" s="180"/>
      <c r="BF166" s="180"/>
      <c r="BG166" s="180"/>
      <c r="BH166" s="180"/>
      <c r="BI166" s="405"/>
      <c r="BL166" s="241"/>
      <c r="BM166" s="89">
        <v>-80</v>
      </c>
      <c r="BN166" s="234"/>
      <c r="BO166" s="166">
        <v>-5.0372980855263201</v>
      </c>
      <c r="BP166" s="167">
        <v>-94.130409355263154</v>
      </c>
      <c r="BQ166" s="166">
        <v>-41.136191992571547</v>
      </c>
      <c r="BR166" s="167">
        <v>-93.802414845968968</v>
      </c>
      <c r="BS166" s="165">
        <v>-32.579540479591842</v>
      </c>
      <c r="BT166" s="167">
        <v>-96.241982081632642</v>
      </c>
      <c r="BU166" s="131">
        <f t="shared" si="57"/>
        <v>1.4932788881578891</v>
      </c>
      <c r="BV166" s="131">
        <f t="shared" ref="BV166:BV172" si="58">BV137-BP137</f>
        <v>0.10202400000000011</v>
      </c>
      <c r="BW166" s="132">
        <f t="shared" si="47"/>
        <v>1.7627528038744487</v>
      </c>
      <c r="BX166" s="131">
        <f t="shared" si="48"/>
        <v>6.9318549268061247E-2</v>
      </c>
      <c r="BY166" s="131">
        <f t="shared" si="49"/>
        <v>1.5801509591836798</v>
      </c>
      <c r="BZ166" s="132">
        <f t="shared" si="50"/>
        <v>2.1852010204071348E-2</v>
      </c>
      <c r="CA166" s="131">
        <f t="shared" si="51"/>
        <v>1.7169916644736989</v>
      </c>
      <c r="CB166" s="131">
        <f t="shared" si="52"/>
        <v>0.13262027631579087</v>
      </c>
      <c r="CC166" s="132">
        <f t="shared" si="53"/>
        <v>2.1116063469521436</v>
      </c>
      <c r="CD166" s="131">
        <f t="shared" si="54"/>
        <v>9.4335281479857258E-2</v>
      </c>
      <c r="CE166" s="131">
        <f>CE137-BS137</f>
        <v>1.9536954591836704</v>
      </c>
      <c r="CF166" s="132">
        <f t="shared" si="56"/>
        <v>2.9958704081622045E-2</v>
      </c>
    </row>
    <row r="167" spans="36:84">
      <c r="AJ167" s="22"/>
      <c r="AK167" s="22"/>
      <c r="AL167" s="22"/>
      <c r="AM167" s="22"/>
      <c r="AN167" s="410"/>
      <c r="AO167" s="411"/>
      <c r="AP167" s="408"/>
      <c r="AQ167" s="412"/>
      <c r="AR167" s="412"/>
      <c r="AS167" s="412"/>
      <c r="AT167" s="412"/>
      <c r="AU167" s="412"/>
      <c r="AV167" s="412"/>
      <c r="AW167" s="180"/>
      <c r="AX167" s="180"/>
      <c r="AY167" s="180"/>
      <c r="AZ167" s="180"/>
      <c r="BA167" s="180"/>
      <c r="BB167" s="180"/>
      <c r="BC167" s="180"/>
      <c r="BD167" s="180"/>
      <c r="BE167" s="180"/>
      <c r="BF167" s="180"/>
      <c r="BG167" s="180"/>
      <c r="BH167" s="180"/>
      <c r="BI167" s="405"/>
      <c r="BL167" s="239" t="s">
        <v>39</v>
      </c>
      <c r="BM167" s="84">
        <v>2</v>
      </c>
      <c r="BN167" s="234"/>
      <c r="BO167" s="163">
        <v>-2.098936842105259</v>
      </c>
      <c r="BP167" s="164">
        <v>-73.462592302631577</v>
      </c>
      <c r="BQ167" s="163">
        <v>-10.929321061830899</v>
      </c>
      <c r="BR167" s="164">
        <v>-71.710827871240255</v>
      </c>
      <c r="BS167" s="162">
        <v>-7.1877545918367369</v>
      </c>
      <c r="BT167" s="164">
        <v>-79.041489183673463</v>
      </c>
      <c r="BU167" s="129">
        <f t="shared" si="57"/>
        <v>1.6457986184210571</v>
      </c>
      <c r="BV167" s="129">
        <f t="shared" si="58"/>
        <v>3.3146603289473688</v>
      </c>
      <c r="BW167" s="130">
        <f t="shared" si="47"/>
        <v>3.8018281625518906</v>
      </c>
      <c r="BX167" s="129">
        <f t="shared" si="48"/>
        <v>2.0165115432233591</v>
      </c>
      <c r="BY167" s="129">
        <f t="shared" si="49"/>
        <v>2.7694867346938823</v>
      </c>
      <c r="BZ167" s="130">
        <f t="shared" si="50"/>
        <v>0.9208397959183543</v>
      </c>
      <c r="CA167" s="129">
        <f t="shared" si="51"/>
        <v>1.8474097368421094</v>
      </c>
      <c r="CB167" s="129">
        <f t="shared" si="52"/>
        <v>4.1685919078947364</v>
      </c>
      <c r="CC167" s="130">
        <f t="shared" si="53"/>
        <v>4.7058892287524579</v>
      </c>
      <c r="CD167" s="129">
        <f t="shared" si="54"/>
        <v>2.7158369747287168</v>
      </c>
      <c r="CE167" s="129">
        <f t="shared" ref="CE167:CE168" si="59">CE138-BS138</f>
        <v>3.3647277551020482</v>
      </c>
      <c r="CF167" s="130">
        <f t="shared" si="56"/>
        <v>1.310768265306109</v>
      </c>
    </row>
    <row r="168" spans="36:84">
      <c r="AJ168" s="22"/>
      <c r="AK168" s="22"/>
      <c r="AL168" s="22"/>
      <c r="AM168" s="22"/>
      <c r="AN168" s="410"/>
      <c r="AO168" s="411"/>
      <c r="AP168" s="408"/>
      <c r="AQ168" s="412"/>
      <c r="AR168" s="412"/>
      <c r="AS168" s="412"/>
      <c r="AT168" s="412"/>
      <c r="AU168" s="412"/>
      <c r="AV168" s="412"/>
      <c r="AW168" s="180"/>
      <c r="AX168" s="180"/>
      <c r="AY168" s="180"/>
      <c r="AZ168" s="180"/>
      <c r="BA168" s="180"/>
      <c r="BB168" s="180"/>
      <c r="BC168" s="180"/>
      <c r="BD168" s="180"/>
      <c r="BE168" s="180"/>
      <c r="BF168" s="180"/>
      <c r="BG168" s="180"/>
      <c r="BH168" s="180"/>
      <c r="BI168" s="405"/>
      <c r="BL168" s="240"/>
      <c r="BM168" s="87">
        <v>5</v>
      </c>
      <c r="BN168" s="234"/>
      <c r="BO168" s="163">
        <v>-2.0189986842105268</v>
      </c>
      <c r="BP168" s="164">
        <v>-71.470707828947369</v>
      </c>
      <c r="BQ168" s="163">
        <v>-9.0342101813414963</v>
      </c>
      <c r="BR168" s="164">
        <v>-66.892525307697909</v>
      </c>
      <c r="BS168" s="162">
        <v>-5.0012395918367369</v>
      </c>
      <c r="BT168" s="164">
        <v>-71.240364285714293</v>
      </c>
      <c r="BU168" s="129">
        <f t="shared" si="57"/>
        <v>1.7497322368421053</v>
      </c>
      <c r="BV168" s="129">
        <f t="shared" si="58"/>
        <v>11.032457894736879</v>
      </c>
      <c r="BW168" s="130">
        <f t="shared" si="47"/>
        <v>5.5220692229262305</v>
      </c>
      <c r="BX168" s="129">
        <f t="shared" si="48"/>
        <v>7.6929446143762377</v>
      </c>
      <c r="BY168" s="129">
        <f t="shared" si="49"/>
        <v>3.0328708163265383</v>
      </c>
      <c r="BZ168" s="130">
        <f t="shared" si="50"/>
        <v>2.7259522448979681</v>
      </c>
      <c r="CA168" s="129">
        <f t="shared" si="51"/>
        <v>1.9522947368421084</v>
      </c>
      <c r="CB168" s="129">
        <f t="shared" si="52"/>
        <v>13.598346315789506</v>
      </c>
      <c r="CC168" s="130">
        <f t="shared" si="53"/>
        <v>6.5581363338431355</v>
      </c>
      <c r="CD168" s="129">
        <f t="shared" si="54"/>
        <v>9.7427184837229603</v>
      </c>
      <c r="CE168" s="129">
        <f t="shared" si="59"/>
        <v>3.6466166326530658</v>
      </c>
      <c r="CF168" s="130">
        <f t="shared" si="56"/>
        <v>3.6366998979591898</v>
      </c>
    </row>
    <row r="169" spans="36:84">
      <c r="AJ169" s="22"/>
      <c r="AK169" s="22"/>
      <c r="AL169" s="22"/>
      <c r="AM169" s="22"/>
      <c r="AN169" s="410"/>
      <c r="AO169" s="411"/>
      <c r="AP169" s="408"/>
      <c r="AQ169" s="412"/>
      <c r="AR169" s="412"/>
      <c r="AS169" s="412"/>
      <c r="AT169" s="412"/>
      <c r="AU169" s="412"/>
      <c r="AV169" s="412"/>
      <c r="AW169" s="180"/>
      <c r="AX169" s="180"/>
      <c r="AY169" s="180"/>
      <c r="AZ169" s="180"/>
      <c r="BA169" s="180"/>
      <c r="BB169" s="180"/>
      <c r="BC169" s="180"/>
      <c r="BD169" s="180"/>
      <c r="BE169" s="180"/>
      <c r="BF169" s="180"/>
      <c r="BG169" s="180"/>
      <c r="BH169" s="180"/>
      <c r="BI169" s="405"/>
      <c r="BL169" s="241"/>
      <c r="BM169" s="89">
        <v>10</v>
      </c>
      <c r="BN169" s="234"/>
      <c r="BO169" s="166">
        <v>-2.0598667105263146</v>
      </c>
      <c r="BP169" s="167">
        <v>-77.711486381578936</v>
      </c>
      <c r="BQ169" s="166">
        <v>-11.973678719685388</v>
      </c>
      <c r="BR169" s="167">
        <v>-76.463135787633817</v>
      </c>
      <c r="BS169" s="165">
        <v>-4.0587016326530616</v>
      </c>
      <c r="BT169" s="167">
        <v>-60.120902653061222</v>
      </c>
      <c r="BU169" s="131">
        <f t="shared" si="57"/>
        <v>1.8363482894736882</v>
      </c>
      <c r="BV169" s="131">
        <f t="shared" si="58"/>
        <v>26.155109407894734</v>
      </c>
      <c r="BW169" s="132">
        <f t="shared" si="47"/>
        <v>9.9160083023814742</v>
      </c>
      <c r="BX169" s="131">
        <f t="shared" si="48"/>
        <v>30.242415519627116</v>
      </c>
      <c r="BY169" s="131">
        <f t="shared" si="49"/>
        <v>3.1733271428571412</v>
      </c>
      <c r="BZ169" s="132">
        <f t="shared" si="50"/>
        <v>8.7107025510204039</v>
      </c>
      <c r="CA169" s="131">
        <f t="shared" si="51"/>
        <v>2.0528028947368382</v>
      </c>
      <c r="CB169" s="131">
        <f t="shared" si="52"/>
        <v>40.482218618421044</v>
      </c>
      <c r="CC169" s="132">
        <f t="shared" si="53"/>
        <v>11.465039691209679</v>
      </c>
      <c r="CD169" s="131">
        <f t="shared" si="54"/>
        <v>40.467219248415986</v>
      </c>
      <c r="CE169" s="131">
        <f>CE140-BS140</f>
        <v>3.8264580612244918</v>
      </c>
      <c r="CF169" s="132">
        <f t="shared" si="56"/>
        <v>13.350310612244897</v>
      </c>
    </row>
    <row r="170" spans="36:84">
      <c r="AJ170" s="22"/>
      <c r="AK170" s="22"/>
      <c r="AL170" s="22"/>
      <c r="AM170" s="22"/>
      <c r="AN170" s="410"/>
      <c r="AO170" s="411"/>
      <c r="AP170" s="408"/>
      <c r="AQ170" s="412"/>
      <c r="AR170" s="412"/>
      <c r="AS170" s="412"/>
      <c r="AT170" s="412"/>
      <c r="AU170" s="412"/>
      <c r="AV170" s="412"/>
      <c r="AW170" s="180"/>
      <c r="AX170" s="180"/>
      <c r="AY170" s="180"/>
      <c r="AZ170" s="180"/>
      <c r="BA170" s="180"/>
      <c r="BB170" s="180"/>
      <c r="BC170" s="180"/>
      <c r="BD170" s="180"/>
      <c r="BE170" s="180"/>
      <c r="BF170" s="180"/>
      <c r="BG170" s="180"/>
      <c r="BH170" s="180"/>
      <c r="BI170" s="405"/>
      <c r="BL170" s="239" t="s">
        <v>40</v>
      </c>
      <c r="BM170" s="87">
        <v>25</v>
      </c>
      <c r="BN170" s="234"/>
      <c r="BO170" s="163">
        <v>-2.2805965131578843</v>
      </c>
      <c r="BP170" s="164">
        <v>-73.802748355263162</v>
      </c>
      <c r="BQ170" s="163">
        <v>-13.136957432088</v>
      </c>
      <c r="BR170" s="164">
        <v>-73.369618745903438</v>
      </c>
      <c r="BS170" s="162">
        <v>-9.1294502040816354</v>
      </c>
      <c r="BT170" s="164">
        <v>-80.612786224489795</v>
      </c>
      <c r="BU170" s="129">
        <f t="shared" si="57"/>
        <v>1.5872881578947395</v>
      </c>
      <c r="BV170" s="129">
        <f t="shared" si="58"/>
        <v>1.3982542763157966</v>
      </c>
      <c r="BW170" s="130">
        <f t="shared" si="47"/>
        <v>3.35364030296412</v>
      </c>
      <c r="BX170" s="129">
        <f t="shared" si="48"/>
        <v>1.2910907799869022</v>
      </c>
      <c r="BY170" s="129">
        <f t="shared" si="49"/>
        <v>2.6378586734693954</v>
      </c>
      <c r="BZ170" s="130">
        <f t="shared" si="50"/>
        <v>0.65546469387754769</v>
      </c>
      <c r="CA170" s="129">
        <f t="shared" si="51"/>
        <v>1.7934788815789249</v>
      </c>
      <c r="CB170" s="129">
        <f t="shared" si="52"/>
        <v>1.9791315131578955</v>
      </c>
      <c r="CC170" s="130">
        <f t="shared" si="53"/>
        <v>4.2128746995849085</v>
      </c>
      <c r="CD170" s="129">
        <f t="shared" si="54"/>
        <v>1.7536898259413078</v>
      </c>
      <c r="CE170" s="129">
        <f t="shared" ref="CE170:CE172" si="60">CE141-BS141</f>
        <v>3.235612857142856</v>
      </c>
      <c r="CF170" s="130">
        <f t="shared" si="56"/>
        <v>0.90668989795918264</v>
      </c>
    </row>
    <row r="171" spans="36:84">
      <c r="AJ171" s="22"/>
      <c r="AK171" s="22"/>
      <c r="AL171" s="22"/>
      <c r="AM171" s="22"/>
      <c r="AN171" s="410"/>
      <c r="AO171" s="411"/>
      <c r="AP171" s="408"/>
      <c r="AQ171" s="412"/>
      <c r="AR171" s="412"/>
      <c r="AS171" s="412"/>
      <c r="AT171" s="412"/>
      <c r="AU171" s="412"/>
      <c r="AV171" s="412"/>
      <c r="AW171" s="180"/>
      <c r="AX171" s="180"/>
      <c r="AY171" s="180"/>
      <c r="AZ171" s="180"/>
      <c r="BA171" s="180"/>
      <c r="BB171" s="180"/>
      <c r="BC171" s="180"/>
      <c r="BD171" s="180"/>
      <c r="BE171" s="180"/>
      <c r="BF171" s="180"/>
      <c r="BG171" s="180"/>
      <c r="BH171" s="180"/>
      <c r="BI171" s="405"/>
      <c r="BL171" s="240"/>
      <c r="BM171" s="87">
        <v>50</v>
      </c>
      <c r="BN171" s="234"/>
      <c r="BO171" s="163">
        <v>-2.1913732894736859</v>
      </c>
      <c r="BP171" s="164">
        <v>-70.500890263157885</v>
      </c>
      <c r="BQ171" s="163">
        <v>-11.745660549122427</v>
      </c>
      <c r="BR171" s="164">
        <v>-69.919701223508852</v>
      </c>
      <c r="BS171" s="162">
        <v>-8.1489811224489834</v>
      </c>
      <c r="BT171" s="164">
        <v>-77.745994693877549</v>
      </c>
      <c r="BU171" s="129">
        <f t="shared" si="57"/>
        <v>1.589316644736849</v>
      </c>
      <c r="BV171" s="129">
        <f t="shared" si="58"/>
        <v>1.8324410526315802</v>
      </c>
      <c r="BW171" s="130">
        <f t="shared" si="47"/>
        <v>3.4099526618600269</v>
      </c>
      <c r="BX171" s="129">
        <f t="shared" si="48"/>
        <v>1.6299455611390243</v>
      </c>
      <c r="BY171" s="129">
        <f t="shared" si="49"/>
        <v>2.6552361224489776</v>
      </c>
      <c r="BZ171" s="130">
        <f t="shared" si="50"/>
        <v>0.86179540816326039</v>
      </c>
      <c r="CA171" s="129">
        <f t="shared" si="51"/>
        <v>1.794086842105258</v>
      </c>
      <c r="CB171" s="129">
        <f t="shared" si="52"/>
        <v>2.5833244736842005</v>
      </c>
      <c r="CC171" s="130">
        <f t="shared" si="53"/>
        <v>4.2953847134221892</v>
      </c>
      <c r="CD171" s="129">
        <f t="shared" si="54"/>
        <v>2.2284615104508134</v>
      </c>
      <c r="CE171" s="129">
        <f t="shared" si="60"/>
        <v>3.263032857142866</v>
      </c>
      <c r="CF171" s="130">
        <f t="shared" si="56"/>
        <v>1.1937406122448948</v>
      </c>
    </row>
    <row r="172" spans="36:84">
      <c r="AJ172" s="22"/>
      <c r="AK172" s="22"/>
      <c r="AL172" s="22"/>
      <c r="AM172" s="22"/>
      <c r="AN172" s="410"/>
      <c r="AO172" s="411"/>
      <c r="AP172" s="408"/>
      <c r="AQ172" s="412"/>
      <c r="AR172" s="412"/>
      <c r="AS172" s="412"/>
      <c r="AT172" s="412"/>
      <c r="AU172" s="412"/>
      <c r="AV172" s="412"/>
      <c r="AW172" s="180"/>
      <c r="AX172" s="180"/>
      <c r="AY172" s="180"/>
      <c r="AZ172" s="180"/>
      <c r="BA172" s="180"/>
      <c r="BB172" s="180"/>
      <c r="BC172" s="180"/>
      <c r="BD172" s="180"/>
      <c r="BE172" s="180"/>
      <c r="BF172" s="180"/>
      <c r="BG172" s="180"/>
      <c r="BH172" s="180"/>
      <c r="BI172" s="405"/>
      <c r="BL172" s="241"/>
      <c r="BM172" s="89">
        <v>100</v>
      </c>
      <c r="BN172" s="235"/>
      <c r="BO172" s="163">
        <v>-2.0728544736842158</v>
      </c>
      <c r="BP172" s="167">
        <v>-65.124847631578959</v>
      </c>
      <c r="BQ172" s="163">
        <v>-10.05424368217901</v>
      </c>
      <c r="BR172" s="167">
        <v>-64.114364758575476</v>
      </c>
      <c r="BS172" s="165">
        <v>-6.9123351020408119</v>
      </c>
      <c r="BT172" s="167">
        <v>-72.651309183673462</v>
      </c>
      <c r="BU172" s="129">
        <f t="shared" si="57"/>
        <v>1.5931900657894738</v>
      </c>
      <c r="BV172" s="129">
        <f t="shared" si="58"/>
        <v>2.8724218421052754</v>
      </c>
      <c r="BW172" s="132">
        <f t="shared" si="47"/>
        <v>3.5987289709416679</v>
      </c>
      <c r="BX172" s="129">
        <f t="shared" si="48"/>
        <v>2.2938830019663499</v>
      </c>
      <c r="BY172" s="129">
        <f t="shared" si="49"/>
        <v>2.6975171428571425</v>
      </c>
      <c r="BZ172" s="132">
        <f t="shared" si="50"/>
        <v>1.2423472448979567</v>
      </c>
      <c r="CA172" s="129">
        <f t="shared" si="51"/>
        <v>1.7850438815789516</v>
      </c>
      <c r="CB172" s="129">
        <f t="shared" si="52"/>
        <v>3.9236855921052793</v>
      </c>
      <c r="CC172" s="132">
        <f t="shared" si="53"/>
        <v>4.4842846478770682</v>
      </c>
      <c r="CD172" s="129">
        <f t="shared" si="54"/>
        <v>3.165920726822506</v>
      </c>
      <c r="CE172" s="129">
        <f t="shared" si="60"/>
        <v>3.2931108163265277</v>
      </c>
      <c r="CF172" s="132">
        <f t="shared" si="56"/>
        <v>1.7483021428571419</v>
      </c>
    </row>
    <row r="173" spans="36:84" ht="27" customHeight="1">
      <c r="AN173" s="405"/>
      <c r="AO173" s="405"/>
      <c r="AP173" s="405"/>
      <c r="AQ173" s="413"/>
      <c r="AR173" s="413"/>
      <c r="AS173" s="413"/>
      <c r="AT173" s="413"/>
      <c r="AU173" s="413"/>
      <c r="AV173" s="413"/>
      <c r="AW173" s="413"/>
      <c r="AX173" s="413"/>
      <c r="AY173" s="413"/>
      <c r="AZ173" s="413"/>
      <c r="BA173" s="413"/>
      <c r="BB173" s="413"/>
      <c r="BC173" s="413"/>
      <c r="BD173" s="413"/>
      <c r="BE173" s="413"/>
      <c r="BF173" s="413"/>
      <c r="BG173" s="413"/>
      <c r="BH173" s="413"/>
      <c r="BI173" s="405"/>
      <c r="BO173" s="259" t="s">
        <v>7</v>
      </c>
      <c r="BP173" s="260"/>
      <c r="BQ173" s="261" t="s">
        <v>8</v>
      </c>
      <c r="BR173" s="262"/>
      <c r="BS173" s="259" t="s">
        <v>9</v>
      </c>
      <c r="BT173" s="263"/>
      <c r="BU173" s="260" t="s">
        <v>7</v>
      </c>
      <c r="BV173" s="260"/>
      <c r="BW173" s="261" t="s">
        <v>8</v>
      </c>
      <c r="BX173" s="262"/>
      <c r="BY173" s="259" t="s">
        <v>9</v>
      </c>
      <c r="BZ173" s="263"/>
      <c r="CA173" s="260" t="s">
        <v>7</v>
      </c>
      <c r="CB173" s="260"/>
      <c r="CC173" s="261" t="s">
        <v>8</v>
      </c>
      <c r="CD173" s="262"/>
      <c r="CE173" s="259" t="s">
        <v>9</v>
      </c>
      <c r="CF173" s="263"/>
    </row>
    <row r="174" spans="36:84" ht="15" customHeight="1">
      <c r="AN174" s="405"/>
      <c r="AO174" s="405"/>
      <c r="AP174" s="405"/>
      <c r="AQ174" s="414"/>
      <c r="AR174" s="414"/>
      <c r="AS174" s="414"/>
      <c r="AT174" s="414"/>
      <c r="AU174" s="414"/>
      <c r="AV174" s="414"/>
      <c r="AW174" s="414"/>
      <c r="AX174" s="414"/>
      <c r="AY174" s="414"/>
      <c r="AZ174" s="414"/>
      <c r="BA174" s="414"/>
      <c r="BB174" s="414"/>
      <c r="BC174" s="414"/>
      <c r="BD174" s="414"/>
      <c r="BE174" s="414"/>
      <c r="BF174" s="414"/>
      <c r="BG174" s="414"/>
      <c r="BH174" s="414"/>
      <c r="BI174" s="405"/>
      <c r="BO174" s="275" t="s">
        <v>18</v>
      </c>
      <c r="BP174" s="276"/>
      <c r="BQ174" s="276"/>
      <c r="BR174" s="276"/>
      <c r="BS174" s="276"/>
      <c r="BT174" s="276"/>
      <c r="BU174" s="276"/>
      <c r="BV174" s="276"/>
      <c r="BW174" s="276"/>
      <c r="BX174" s="276"/>
      <c r="BY174" s="276"/>
      <c r="BZ174" s="276"/>
      <c r="CA174" s="276"/>
      <c r="CB174" s="276"/>
      <c r="CC174" s="276"/>
      <c r="CD174" s="276"/>
      <c r="CE174" s="276"/>
      <c r="CF174" s="277"/>
    </row>
    <row r="175" spans="36:84" ht="28">
      <c r="AN175" s="405"/>
      <c r="AO175" s="405"/>
      <c r="AP175" s="405"/>
      <c r="AQ175" s="411"/>
      <c r="AR175" s="415"/>
      <c r="AS175" s="411"/>
      <c r="AT175" s="411"/>
      <c r="AU175" s="415"/>
      <c r="AV175" s="411"/>
      <c r="AW175" s="411"/>
      <c r="AX175" s="415"/>
      <c r="AY175" s="411"/>
      <c r="AZ175" s="411"/>
      <c r="BA175" s="415"/>
      <c r="BB175" s="411"/>
      <c r="BC175" s="411"/>
      <c r="BD175" s="415"/>
      <c r="BE175" s="411"/>
      <c r="BF175" s="411"/>
      <c r="BG175" s="415"/>
      <c r="BH175" s="411"/>
      <c r="BI175" s="405"/>
      <c r="BN175" s="75"/>
      <c r="BO175" s="69" t="s">
        <v>51</v>
      </c>
      <c r="BP175" s="70" t="s">
        <v>53</v>
      </c>
      <c r="BQ175" s="69" t="s">
        <v>51</v>
      </c>
      <c r="BR175" s="70" t="s">
        <v>53</v>
      </c>
      <c r="BS175" s="69" t="s">
        <v>51</v>
      </c>
      <c r="BT175" s="70" t="s">
        <v>53</v>
      </c>
      <c r="BU175" s="72" t="s">
        <v>51</v>
      </c>
      <c r="BV175" s="70" t="s">
        <v>53</v>
      </c>
      <c r="BW175" s="69" t="s">
        <v>51</v>
      </c>
      <c r="BX175" s="70" t="s">
        <v>53</v>
      </c>
      <c r="BY175" s="69" t="s">
        <v>51</v>
      </c>
      <c r="BZ175" s="70" t="s">
        <v>53</v>
      </c>
      <c r="CA175" s="72" t="s">
        <v>51</v>
      </c>
      <c r="CB175" s="70" t="s">
        <v>53</v>
      </c>
      <c r="CC175" s="69" t="s">
        <v>51</v>
      </c>
      <c r="CD175" s="70" t="s">
        <v>53</v>
      </c>
      <c r="CE175" s="69" t="s">
        <v>51</v>
      </c>
      <c r="CF175" s="70" t="s">
        <v>53</v>
      </c>
    </row>
    <row r="176" spans="36:84">
      <c r="AN176" s="405"/>
      <c r="AO176" s="405"/>
      <c r="AP176" s="405"/>
      <c r="AQ176" s="405"/>
      <c r="AR176" s="405"/>
      <c r="AS176" s="405"/>
      <c r="AT176" s="405"/>
      <c r="AU176" s="405"/>
      <c r="AV176" s="405"/>
      <c r="AW176" s="416"/>
      <c r="AX176" s="416"/>
      <c r="AY176" s="416"/>
      <c r="AZ176" s="416"/>
      <c r="BA176" s="416"/>
      <c r="BB176" s="416"/>
      <c r="BC176" s="405"/>
      <c r="BD176" s="405"/>
      <c r="BE176" s="405"/>
      <c r="BF176" s="405"/>
      <c r="BG176" s="405"/>
      <c r="BH176" s="405"/>
      <c r="BI176" s="405"/>
      <c r="BU176" s="30"/>
      <c r="BV176" s="30"/>
      <c r="BW176" s="30"/>
      <c r="BX176" s="30"/>
      <c r="BY176" s="30"/>
      <c r="BZ176" s="30"/>
    </row>
    <row r="177" spans="40:80">
      <c r="AN177" s="405"/>
      <c r="AO177" s="405"/>
      <c r="AP177" s="405"/>
      <c r="AQ177" s="405"/>
      <c r="AR177" s="405"/>
      <c r="AS177" s="405"/>
      <c r="AT177" s="405"/>
      <c r="AU177" s="405"/>
      <c r="AV177" s="405"/>
      <c r="AW177" s="416"/>
      <c r="AX177" s="416"/>
      <c r="AY177" s="416"/>
      <c r="AZ177" s="416"/>
      <c r="BA177" s="416"/>
      <c r="BB177" s="416"/>
      <c r="BC177" s="405"/>
      <c r="BD177" s="405"/>
      <c r="BE177" s="405"/>
      <c r="BF177" s="405"/>
      <c r="BG177" s="405"/>
      <c r="BH177" s="405"/>
      <c r="BI177" s="405"/>
      <c r="BU177" s="30"/>
      <c r="BV177" s="30"/>
      <c r="BW177" s="30"/>
      <c r="BX177" s="30"/>
      <c r="BY177" s="30"/>
      <c r="BZ177" s="30"/>
    </row>
    <row r="178" spans="40:80">
      <c r="AN178" s="405"/>
      <c r="AO178" s="405"/>
      <c r="AP178" s="405"/>
      <c r="AQ178" s="405"/>
      <c r="AR178" s="405"/>
      <c r="AS178" s="405"/>
      <c r="AT178" s="405"/>
      <c r="AU178" s="405"/>
      <c r="AV178" s="405"/>
      <c r="AW178" s="416"/>
      <c r="AX178" s="416"/>
      <c r="AY178" s="416"/>
      <c r="AZ178" s="416"/>
      <c r="BA178" s="416"/>
      <c r="BB178" s="416"/>
      <c r="BC178" s="405"/>
      <c r="BD178" s="405"/>
      <c r="BE178" s="405"/>
      <c r="BF178" s="405"/>
      <c r="BG178" s="405"/>
      <c r="BH178" s="405"/>
      <c r="BI178" s="405"/>
      <c r="BU178" s="30"/>
      <c r="BV178" s="30"/>
      <c r="BW178" s="30"/>
      <c r="BX178" s="30"/>
      <c r="BY178" s="30"/>
      <c r="BZ178" s="30"/>
    </row>
    <row r="179" spans="40:80">
      <c r="AN179" s="405"/>
      <c r="AO179" s="405"/>
      <c r="AP179" s="405"/>
      <c r="AQ179" s="405"/>
      <c r="AR179" s="405"/>
      <c r="AS179" s="405"/>
      <c r="AT179" s="416"/>
      <c r="AU179" s="416"/>
      <c r="AV179" s="405"/>
      <c r="AW179" s="416"/>
      <c r="AX179" s="416"/>
      <c r="AY179" s="416"/>
      <c r="AZ179" s="416"/>
      <c r="BA179" s="416"/>
      <c r="BB179" s="416"/>
      <c r="BC179" s="416"/>
      <c r="BD179" s="416"/>
      <c r="BE179" s="405"/>
      <c r="BF179" s="405"/>
      <c r="BG179" s="405"/>
      <c r="BH179" s="405"/>
      <c r="BI179" s="405"/>
      <c r="BR179" s="30"/>
      <c r="BS179" s="30" t="s">
        <v>46</v>
      </c>
      <c r="BU179" s="30"/>
      <c r="BV179" s="30"/>
      <c r="BW179" s="30"/>
      <c r="BX179" s="30"/>
      <c r="BY179" s="30"/>
      <c r="BZ179" s="30"/>
      <c r="CA179" s="30"/>
      <c r="CB179" s="30" t="s">
        <v>41</v>
      </c>
    </row>
    <row r="180" spans="40:80">
      <c r="AN180" s="405"/>
      <c r="AO180" s="405"/>
      <c r="AP180" s="405"/>
      <c r="AQ180" s="405"/>
      <c r="AR180" s="405"/>
      <c r="AS180" s="405"/>
      <c r="AT180" s="405"/>
      <c r="AU180" s="405"/>
      <c r="AV180" s="405"/>
      <c r="AW180" s="416"/>
      <c r="AX180" s="416"/>
      <c r="AY180" s="416"/>
      <c r="AZ180" s="416"/>
      <c r="BA180" s="416"/>
      <c r="BB180" s="416"/>
      <c r="BC180" s="405"/>
      <c r="BD180" s="405"/>
      <c r="BE180" s="405"/>
      <c r="BF180" s="405"/>
      <c r="BG180" s="405"/>
      <c r="BH180" s="405"/>
      <c r="BI180" s="405"/>
    </row>
    <row r="181" spans="40:80">
      <c r="AN181" s="405"/>
      <c r="AO181" s="405"/>
      <c r="AP181" s="416"/>
      <c r="AQ181" s="416"/>
      <c r="AR181" s="416"/>
      <c r="AS181" s="416"/>
      <c r="AT181" s="416"/>
      <c r="AU181" s="416"/>
      <c r="AV181" s="416"/>
      <c r="AW181" s="416"/>
      <c r="AX181" s="416"/>
      <c r="AY181" s="416"/>
      <c r="AZ181" s="416"/>
      <c r="BA181" s="416"/>
      <c r="BB181" s="416"/>
      <c r="BC181" s="416"/>
      <c r="BD181" s="416"/>
      <c r="BE181" s="405"/>
      <c r="BF181" s="405"/>
      <c r="BG181" s="405"/>
      <c r="BH181" s="405"/>
      <c r="BI181" s="405"/>
    </row>
  </sheetData>
  <mergeCells count="153">
    <mergeCell ref="BN126:BN143"/>
    <mergeCell ref="BO127:BT127"/>
    <mergeCell ref="BU127:BZ127"/>
    <mergeCell ref="CA127:CF127"/>
    <mergeCell ref="BL128:BL131"/>
    <mergeCell ref="BL132:BL134"/>
    <mergeCell ref="BL135:BL137"/>
    <mergeCell ref="BL138:BL140"/>
    <mergeCell ref="BL141:BL143"/>
    <mergeCell ref="BO145:CF145"/>
    <mergeCell ref="BO126:CF126"/>
    <mergeCell ref="BO144:BP144"/>
    <mergeCell ref="BQ144:BR144"/>
    <mergeCell ref="BS144:BT144"/>
    <mergeCell ref="BU144:BV144"/>
    <mergeCell ref="BW144:BX144"/>
    <mergeCell ref="BY144:BZ144"/>
    <mergeCell ref="CA144:CB144"/>
    <mergeCell ref="CC144:CD144"/>
    <mergeCell ref="CE144:CF144"/>
    <mergeCell ref="G7:H7"/>
    <mergeCell ref="H8:J8"/>
    <mergeCell ref="K8:M8"/>
    <mergeCell ref="N8:P8"/>
    <mergeCell ref="U11:X11"/>
    <mergeCell ref="Y12:Y28"/>
    <mergeCell ref="H36:I36"/>
    <mergeCell ref="K36:L36"/>
    <mergeCell ref="N36:O36"/>
    <mergeCell ref="H37:J37"/>
    <mergeCell ref="K37:M37"/>
    <mergeCell ref="N37:P37"/>
    <mergeCell ref="Z12:AH12"/>
    <mergeCell ref="Z29:AH29"/>
    <mergeCell ref="Z30:AB30"/>
    <mergeCell ref="AC30:AE30"/>
    <mergeCell ref="AF30:AH30"/>
    <mergeCell ref="Z32:AB32"/>
    <mergeCell ref="AC32:AE32"/>
    <mergeCell ref="AF32:AH32"/>
    <mergeCell ref="Y55:Y71"/>
    <mergeCell ref="Z55:AH55"/>
    <mergeCell ref="U56:U59"/>
    <mergeCell ref="W56:W59"/>
    <mergeCell ref="X56:X59"/>
    <mergeCell ref="U60:U62"/>
    <mergeCell ref="W60:W71"/>
    <mergeCell ref="U63:U65"/>
    <mergeCell ref="U66:U68"/>
    <mergeCell ref="AQ126:AV126"/>
    <mergeCell ref="AW126:BB126"/>
    <mergeCell ref="BC126:BH126"/>
    <mergeCell ref="H67:I67"/>
    <mergeCell ref="K67:L67"/>
    <mergeCell ref="N67:O67"/>
    <mergeCell ref="H68:J68"/>
    <mergeCell ref="K68:M68"/>
    <mergeCell ref="N68:P68"/>
    <mergeCell ref="U69:U71"/>
    <mergeCell ref="Z72:AH72"/>
    <mergeCell ref="Z73:AB73"/>
    <mergeCell ref="AC73:AE73"/>
    <mergeCell ref="AF73:AH73"/>
    <mergeCell ref="X60:X71"/>
    <mergeCell ref="AM95:AO95"/>
    <mergeCell ref="AO96:AO99"/>
    <mergeCell ref="AO100:AO111"/>
    <mergeCell ref="AQ112:AV112"/>
    <mergeCell ref="AQ113:AS113"/>
    <mergeCell ref="AM100:AM111"/>
    <mergeCell ref="AN100:AN111"/>
    <mergeCell ref="AJ103:AJ105"/>
    <mergeCell ref="AJ106:AJ108"/>
    <mergeCell ref="AJ109:AJ111"/>
    <mergeCell ref="AP95:AP111"/>
    <mergeCell ref="AJ96:AJ99"/>
    <mergeCell ref="AL96:AL99"/>
    <mergeCell ref="AM96:AM99"/>
    <mergeCell ref="AN96:AN99"/>
    <mergeCell ref="AJ100:AJ102"/>
    <mergeCell ref="AL100:AL111"/>
    <mergeCell ref="AT113:AV113"/>
    <mergeCell ref="AQ95:AV95"/>
    <mergeCell ref="AQ174:AS174"/>
    <mergeCell ref="AT174:AV174"/>
    <mergeCell ref="AW174:AY174"/>
    <mergeCell ref="AQ127:AV127"/>
    <mergeCell ref="AW127:BB127"/>
    <mergeCell ref="AN128:AN131"/>
    <mergeCell ref="AN132:AN134"/>
    <mergeCell ref="AN135:AN137"/>
    <mergeCell ref="AN138:AN140"/>
    <mergeCell ref="AQ145:BH145"/>
    <mergeCell ref="AZ174:BB174"/>
    <mergeCell ref="BC174:BE174"/>
    <mergeCell ref="BF174:BH174"/>
    <mergeCell ref="AP155:AP172"/>
    <mergeCell ref="AN157:AN160"/>
    <mergeCell ref="AQ173:BH173"/>
    <mergeCell ref="AN161:AN163"/>
    <mergeCell ref="AN164:AN166"/>
    <mergeCell ref="AN167:AN169"/>
    <mergeCell ref="AN170:AN172"/>
    <mergeCell ref="BC127:BH127"/>
    <mergeCell ref="AJ141:AJ143"/>
    <mergeCell ref="AQ144:AS144"/>
    <mergeCell ref="AT144:AV144"/>
    <mergeCell ref="AW144:AY144"/>
    <mergeCell ref="AZ144:BB144"/>
    <mergeCell ref="BC144:BE144"/>
    <mergeCell ref="BF144:BH144"/>
    <mergeCell ref="AQ156:AV156"/>
    <mergeCell ref="AW156:BB156"/>
    <mergeCell ref="BC156:BH156"/>
    <mergeCell ref="AQ155:BH155"/>
    <mergeCell ref="AN141:AN143"/>
    <mergeCell ref="AL132:AL143"/>
    <mergeCell ref="AM132:AM143"/>
    <mergeCell ref="CE173:CF173"/>
    <mergeCell ref="BO174:CF174"/>
    <mergeCell ref="BN155:BN172"/>
    <mergeCell ref="BO155:CF155"/>
    <mergeCell ref="BO156:BT156"/>
    <mergeCell ref="BU156:BZ156"/>
    <mergeCell ref="CA156:CF156"/>
    <mergeCell ref="BL157:BL160"/>
    <mergeCell ref="BL161:BL163"/>
    <mergeCell ref="BL164:BL166"/>
    <mergeCell ref="BL167:BL169"/>
    <mergeCell ref="BL170:BL172"/>
    <mergeCell ref="BO173:BP173"/>
    <mergeCell ref="BQ173:BR173"/>
    <mergeCell ref="BS173:BT173"/>
    <mergeCell ref="BU173:BV173"/>
    <mergeCell ref="BW173:BX173"/>
    <mergeCell ref="BY173:BZ173"/>
    <mergeCell ref="CA173:CB173"/>
    <mergeCell ref="CC173:CD173"/>
    <mergeCell ref="AJ132:AJ134"/>
    <mergeCell ref="AJ135:AJ137"/>
    <mergeCell ref="AJ138:AJ140"/>
    <mergeCell ref="AP126:AP143"/>
    <mergeCell ref="BC112:BH112"/>
    <mergeCell ref="AW113:AY113"/>
    <mergeCell ref="AZ113:BB113"/>
    <mergeCell ref="BC113:BE113"/>
    <mergeCell ref="BF113:BH113"/>
    <mergeCell ref="AW112:BB112"/>
    <mergeCell ref="AW95:BB95"/>
    <mergeCell ref="BC95:BH95"/>
    <mergeCell ref="AJ128:AJ131"/>
    <mergeCell ref="AL128:AL131"/>
    <mergeCell ref="AM128:AM131"/>
  </mergeCells>
  <conditionalFormatting sqref="Z13:AH28 Z12">
    <cfRule type="colorScale" priority="435">
      <colorScale>
        <cfvo type="min"/>
        <cfvo type="max"/>
        <color rgb="FFFD6452"/>
        <color rgb="FFA7D060"/>
      </colorScale>
    </cfRule>
    <cfRule type="colorScale" priority="439">
      <colorScale>
        <cfvo type="min"/>
        <cfvo type="max"/>
        <color theme="5"/>
        <color theme="6"/>
      </colorScale>
    </cfRule>
    <cfRule type="colorScale" priority="441">
      <colorScale>
        <cfvo type="min"/>
        <cfvo type="max"/>
        <color rgb="FFFFEF9C"/>
        <color rgb="FF63BE7B"/>
      </colorScale>
    </cfRule>
    <cfRule type="colorScale" priority="4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13:AH28">
    <cfRule type="colorScale" priority="434">
      <colorScale>
        <cfvo type="num" val="0"/>
        <cfvo type="num" val="1"/>
        <color rgb="FFFD614D"/>
        <color rgb="FFA8D061"/>
      </colorScale>
    </cfRule>
  </conditionalFormatting>
  <conditionalFormatting sqref="Z56:AH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4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28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43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31">
      <colorScale>
        <cfvo type="min"/>
        <cfvo type="max"/>
        <color rgb="FFFCFCFF"/>
        <color rgb="FF63BE7B"/>
      </colorScale>
    </cfRule>
    <cfRule type="colorScale" priority="432">
      <colorScale>
        <cfvo type="min"/>
        <cfvo type="max"/>
        <color theme="5" tint="0.39997558519241921"/>
        <color theme="6" tint="0.39997558519241921"/>
      </colorScale>
    </cfRule>
    <cfRule type="colorScale" priority="433">
      <colorScale>
        <cfvo type="num" val="-100"/>
        <cfvo type="num" val="100"/>
        <color rgb="FFFD614D"/>
        <color rgb="FFA8D061"/>
      </colorScale>
    </cfRule>
  </conditionalFormatting>
  <conditionalFormatting sqref="Z56:AH72">
    <cfRule type="colorScale" priority="429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A110:AF125">
    <cfRule type="colorScale" priority="359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360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63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65">
      <colorScale>
        <cfvo type="min"/>
        <cfvo type="max"/>
        <color rgb="FFFCFCFF"/>
        <color rgb="FF63BE7B"/>
      </colorScale>
    </cfRule>
    <cfRule type="colorScale" priority="366">
      <colorScale>
        <cfvo type="min"/>
        <cfvo type="max"/>
        <color theme="5" tint="0.39997558519241921"/>
        <color theme="6" tint="0.39997558519241921"/>
      </colorScale>
    </cfRule>
    <cfRule type="colorScale" priority="367">
      <colorScale>
        <cfvo type="num" val="-100"/>
        <cfvo type="num" val="100"/>
        <color rgb="FFFD614D"/>
        <color rgb="FFA8D061"/>
      </colorScale>
    </cfRule>
  </conditionalFormatting>
  <conditionalFormatting sqref="AA110:AF127">
    <cfRule type="colorScale" priority="368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A110:AI125">
    <cfRule type="colorScale" priority="337">
      <colorScale>
        <cfvo type="num" val="-1"/>
        <cfvo type="percentile" val="50"/>
        <cfvo type="num" val="0"/>
        <color rgb="FFB80080"/>
        <color theme="0"/>
        <color rgb="FFA8D060"/>
      </colorScale>
    </cfRule>
    <cfRule type="colorScale" priority="338">
      <colorScale>
        <cfvo type="num" val="-1"/>
        <cfvo type="percentile" val="50"/>
        <cfvo type="num" val="1"/>
        <color rgb="FFBB0385"/>
        <color theme="0"/>
        <color rgb="FFA3CC55"/>
      </colorScale>
    </cfRule>
  </conditionalFormatting>
  <conditionalFormatting sqref="AQ145">
    <cfRule type="colorScale" priority="201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Q173">
    <cfRule type="colorScale" priority="264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Q96:AV111">
    <cfRule type="colorScale" priority="304">
      <colorScale>
        <cfvo type="num" val="-1"/>
        <cfvo type="percentile" val="50"/>
        <cfvo type="num" val="0"/>
        <color rgb="FFBD0887"/>
        <color theme="0"/>
        <color rgb="FFA3CC55"/>
      </colorScale>
    </cfRule>
  </conditionalFormatting>
  <conditionalFormatting sqref="AQ112:AV112">
    <cfRule type="colorScale" priority="303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Q157:AV172">
    <cfRule type="colorScale" priority="214">
      <colorScale>
        <cfvo type="num" val="-100"/>
        <cfvo type="num" val="-4"/>
        <cfvo type="num" val="0"/>
        <color rgb="FFF85E60"/>
        <color rgb="FFFFEB84"/>
        <color rgb="FF58BA73"/>
      </colorScale>
    </cfRule>
    <cfRule type="colorScale" priority="215">
      <colorScale>
        <cfvo type="num" val="-100"/>
        <cfvo type="num" val="-2"/>
        <cfvo type="num" val="0"/>
        <color rgb="FFF85E60"/>
        <color rgb="FFFFEB84"/>
        <color rgb="FF58BA73"/>
      </colorScale>
    </cfRule>
    <cfRule type="colorScale" priority="216">
      <colorScale>
        <cfvo type="num" val="-100"/>
        <cfvo type="num" val="-5"/>
        <cfvo type="num" val="0"/>
        <color rgb="FFF85E60"/>
        <color rgb="FFFFEB84"/>
        <color rgb="FF58BA73"/>
      </colorScale>
    </cfRule>
    <cfRule type="colorScale" priority="217">
      <colorScale>
        <cfvo type="num" val="-100"/>
        <cfvo type="num" val="-5"/>
        <cfvo type="num" val="0"/>
        <color rgb="FFF85E60"/>
        <color rgb="FFFFEB84"/>
        <color rgb="FF58BA73"/>
      </colorScale>
    </cfRule>
    <cfRule type="colorScale" priority="220">
      <colorScale>
        <cfvo type="num" val="-100"/>
        <cfvo type="num" val="-16"/>
        <cfvo type="num" val="0"/>
        <color rgb="FFF85E60"/>
        <color rgb="FFFFEB84"/>
        <color rgb="FF58BA73"/>
      </colorScale>
    </cfRule>
    <cfRule type="colorScale" priority="221">
      <colorScale>
        <cfvo type="num" val="-100"/>
        <cfvo type="num" val="-50"/>
        <cfvo type="num" val="0"/>
        <color rgb="FFF85E60"/>
        <color rgb="FFFFEB84"/>
        <color rgb="FF58BA73"/>
      </colorScale>
    </cfRule>
    <cfRule type="colorScale" priority="222">
      <colorScale>
        <cfvo type="num" val="-100"/>
        <cfvo type="percentile" val="50"/>
        <cfvo type="num" val="0"/>
        <color rgb="FFF85E60"/>
        <color rgb="FFFFEB84"/>
        <color rgb="FF58BA73"/>
      </colorScale>
    </cfRule>
    <cfRule type="colorScale" priority="223">
      <colorScale>
        <cfvo type="num" val="-100"/>
        <cfvo type="percentile" val="50"/>
        <cfvo type="num" val="0"/>
        <color rgb="FFFF7128"/>
        <color rgb="FFFFEB84"/>
        <color rgb="FFFFEF9C"/>
      </colorScale>
    </cfRule>
    <cfRule type="colorScale" priority="225">
      <colorScale>
        <cfvo type="min"/>
        <cfvo type="percentile" val="50"/>
        <cfvo type="num" val="0"/>
        <color rgb="FFF85E60"/>
        <color rgb="FFFFEB84"/>
        <color rgb="FF58BA73"/>
      </colorScale>
    </cfRule>
    <cfRule type="colorScale" priority="226">
      <colorScale>
        <cfvo type="min"/>
        <cfvo type="percentile" val="50"/>
        <cfvo type="num" val="0"/>
        <color rgb="FFF8696B"/>
        <color rgb="FFFFEB84"/>
        <color rgb="FF63BE7B"/>
      </colorScale>
    </cfRule>
    <cfRule type="colorScale" priority="228">
      <colorScale>
        <cfvo type="num" val="-100"/>
        <cfvo type="num" val="-50"/>
        <cfvo type="num" val="1"/>
        <color rgb="FFF8696B"/>
        <color rgb="FFFFEB84"/>
        <color rgb="FF63BE7B"/>
      </colorScale>
    </cfRule>
  </conditionalFormatting>
  <conditionalFormatting sqref="AQ96:BH111">
    <cfRule type="top10" dxfId="1" priority="229" percent="1" rank="5"/>
    <cfRule type="colorScale" priority="230">
      <colorScale>
        <cfvo type="num" val="-1"/>
        <cfvo type="num" val="1"/>
        <color rgb="FFF8696B"/>
        <color rgb="FFFCFCFF"/>
      </colorScale>
    </cfRule>
    <cfRule type="top10" dxfId="0" priority="238" rank="10"/>
    <cfRule type="colorScale" priority="24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50">
      <colorScale>
        <cfvo type="num" val="-1"/>
        <cfvo type="num" val="0"/>
        <color theme="9"/>
        <color rgb="FFFFEF9C"/>
      </colorScale>
    </cfRule>
    <cfRule type="colorScale" priority="251">
      <colorScale>
        <cfvo type="num" val="-1"/>
        <cfvo type="num" val="0"/>
        <color theme="5"/>
        <color theme="6"/>
      </colorScale>
    </cfRule>
    <cfRule type="colorScale" priority="252">
      <colorScale>
        <cfvo type="min"/>
        <cfvo type="num" val="0"/>
        <color theme="5" tint="0.39997558519241921"/>
        <color theme="6" tint="0.39997558519241921"/>
      </colorScale>
    </cfRule>
    <cfRule type="colorScale" priority="253">
      <colorScale>
        <cfvo type="min"/>
        <cfvo type="max"/>
        <color rgb="FFFCFCFF"/>
        <color rgb="FF63BE7B"/>
      </colorScale>
    </cfRule>
  </conditionalFormatting>
  <conditionalFormatting sqref="AQ128:BH143">
    <cfRule type="colorScale" priority="211">
      <colorScale>
        <cfvo type="num" val="-100"/>
        <cfvo type="num" val="-5"/>
        <cfvo type="num" val="0"/>
        <color rgb="FFF85E60"/>
        <color rgb="FFFFEB84"/>
        <color rgb="FF58BA73"/>
      </colorScale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7:BH172">
    <cfRule type="colorScale" priority="263">
      <colorScale>
        <cfvo type="num" val="-100"/>
        <cfvo type="percentile" val="50"/>
        <cfvo type="num" val="0"/>
        <color rgb="FFBD0887"/>
        <color theme="0"/>
        <color rgb="FFA3CC55"/>
      </colorScale>
    </cfRule>
    <cfRule type="colorScale" priority="265">
      <colorScale>
        <cfvo type="num" val="-1"/>
        <cfvo type="percentile" val="50"/>
        <cfvo type="num" val="0"/>
        <color rgb="FFBD0887"/>
        <color theme="0"/>
        <color rgb="FFA3CC55"/>
      </colorScale>
    </cfRule>
  </conditionalFormatting>
  <conditionalFormatting sqref="AW96:BB111">
    <cfRule type="colorScale" priority="327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328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31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33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33">
      <colorScale>
        <cfvo type="min"/>
        <cfvo type="max"/>
        <color rgb="FFFCFCFF"/>
        <color rgb="FF63BE7B"/>
      </colorScale>
    </cfRule>
    <cfRule type="colorScale" priority="334">
      <colorScale>
        <cfvo type="min"/>
        <cfvo type="max"/>
        <color theme="5" tint="0.39997558519241921"/>
        <color theme="6" tint="0.39997558519241921"/>
      </colorScale>
    </cfRule>
    <cfRule type="colorScale" priority="335">
      <colorScale>
        <cfvo type="num" val="-100"/>
        <cfvo type="num" val="100"/>
        <color rgb="FFFD614D"/>
        <color rgb="FFA8D061"/>
      </colorScale>
    </cfRule>
  </conditionalFormatting>
  <conditionalFormatting sqref="AW96:BB112">
    <cfRule type="colorScale" priority="336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W96:BH111">
    <cfRule type="colorScale" priority="305">
      <colorScale>
        <cfvo type="num" val="-1"/>
        <cfvo type="percentile" val="50"/>
        <cfvo type="num" val="0"/>
        <color rgb="FFB80080"/>
        <color theme="0"/>
        <color rgb="FFA8D060"/>
      </colorScale>
    </cfRule>
    <cfRule type="colorScale" priority="306">
      <colorScale>
        <cfvo type="num" val="-1"/>
        <cfvo type="percentile" val="50"/>
        <cfvo type="num" val="1"/>
        <color rgb="FFBB0385"/>
        <color theme="0"/>
        <color rgb="FFA3CC55"/>
      </colorScale>
    </cfRule>
  </conditionalFormatting>
  <conditionalFormatting sqref="AW157:BH172">
    <cfRule type="colorScale" priority="254">
      <colorScale>
        <cfvo type="num" val="0"/>
        <cfvo type="percentile" val="50"/>
        <cfvo type="num" val="100"/>
        <color rgb="FFF8696A"/>
        <color theme="0"/>
        <color rgb="FF5A8AC6"/>
      </colorScale>
    </cfRule>
    <cfRule type="colorScale" priority="255">
      <colorScale>
        <cfvo type="num" val="0"/>
        <cfvo type="percentile" val="50"/>
        <cfvo type="num" val="100"/>
        <color rgb="FFF8696A"/>
        <color rgb="FFFFEB84"/>
        <color rgb="FFFFEF9C"/>
      </colorScale>
    </cfRule>
    <cfRule type="colorScale" priority="256">
      <colorScale>
        <cfvo type="num" val="0"/>
        <cfvo type="percentile" val="50"/>
        <cfvo type="num" val="0"/>
        <color rgb="FFF8696A"/>
        <color theme="0"/>
        <color rgb="FF5A8AC6"/>
      </colorScale>
    </cfRule>
    <cfRule type="colorScale" priority="257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60">
      <colorScale>
        <cfvo type="min"/>
        <cfvo type="max"/>
        <color rgb="FFFFEF9C"/>
        <color rgb="FF63BE7B"/>
      </colorScale>
    </cfRule>
  </conditionalFormatting>
  <conditionalFormatting sqref="BC96:BH99">
    <cfRule type="colorScale" priority="307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308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11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13">
      <colorScale>
        <cfvo type="min"/>
        <cfvo type="max"/>
        <color rgb="FFFCFCFF"/>
        <color rgb="FF63BE7B"/>
      </colorScale>
    </cfRule>
    <cfRule type="colorScale" priority="314">
      <colorScale>
        <cfvo type="min"/>
        <cfvo type="max"/>
        <color theme="5" tint="0.39997558519241921"/>
        <color theme="6" tint="0.39997558519241921"/>
      </colorScale>
    </cfRule>
    <cfRule type="colorScale" priority="315">
      <colorScale>
        <cfvo type="num" val="-100"/>
        <cfvo type="num" val="100"/>
        <color rgb="FFFD614D"/>
        <color rgb="FFA8D061"/>
      </colorScale>
    </cfRule>
    <cfRule type="colorScale" priority="316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C100:BH111">
    <cfRule type="colorScale" priority="317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318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21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32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23">
      <colorScale>
        <cfvo type="min"/>
        <cfvo type="max"/>
        <color rgb="FFFCFCFF"/>
        <color rgb="FF63BE7B"/>
      </colorScale>
    </cfRule>
    <cfRule type="colorScale" priority="324">
      <colorScale>
        <cfvo type="min"/>
        <cfvo type="max"/>
        <color theme="5" tint="0.39997558519241921"/>
        <color theme="6" tint="0.39997558519241921"/>
      </colorScale>
    </cfRule>
    <cfRule type="colorScale" priority="325">
      <colorScale>
        <cfvo type="num" val="-100"/>
        <cfvo type="num" val="100"/>
        <color rgb="FFFD614D"/>
        <color rgb="FFA8D061"/>
      </colorScale>
    </cfRule>
  </conditionalFormatting>
  <conditionalFormatting sqref="BC100:BH112">
    <cfRule type="colorScale" priority="326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O128:BO143">
    <cfRule type="colorScale" priority="156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157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158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159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160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161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62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163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164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65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166">
      <colorScale>
        <cfvo type="num" val="-100"/>
        <cfvo type="num" val="0"/>
        <color theme="0"/>
        <color rgb="FF58BA73"/>
      </colorScale>
    </cfRule>
    <cfRule type="colorScale" priority="167">
      <colorScale>
        <cfvo type="num" val="-100"/>
        <cfvo type="num" val="0"/>
        <color theme="5" tint="-0.249977111117893"/>
        <color theme="0"/>
      </colorScale>
    </cfRule>
    <cfRule type="colorScale" priority="168">
      <colorScale>
        <cfvo type="min"/>
        <cfvo type="max"/>
        <color rgb="FFFCFCFF"/>
        <color rgb="FFF8696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145">
    <cfRule type="colorScale" priority="200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O157:BO172">
    <cfRule type="colorScale" priority="72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73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74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75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76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77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78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79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80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81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82">
      <colorScale>
        <cfvo type="num" val="-100"/>
        <cfvo type="num" val="0"/>
        <color theme="0"/>
        <color rgb="FF58BA73"/>
      </colorScale>
    </cfRule>
    <cfRule type="colorScale" priority="83">
      <colorScale>
        <cfvo type="num" val="-100"/>
        <cfvo type="num" val="0"/>
        <color theme="5" tint="-0.249977111117893"/>
        <color theme="0"/>
      </colorScale>
    </cfRule>
    <cfRule type="colorScale" priority="84">
      <colorScale>
        <cfvo type="min"/>
        <cfvo type="max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174">
    <cfRule type="colorScale" priority="174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P128:BP143">
    <cfRule type="colorScale" priority="142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143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144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145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146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147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48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149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150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51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152">
      <colorScale>
        <cfvo type="num" val="-100"/>
        <cfvo type="num" val="0"/>
        <color theme="0"/>
        <color rgb="FF58BA73"/>
      </colorScale>
    </cfRule>
    <cfRule type="colorScale" priority="153">
      <colorScale>
        <cfvo type="num" val="-100"/>
        <cfvo type="num" val="0"/>
        <color theme="5" tint="-0.249977111117893"/>
        <color theme="0"/>
      </colorScale>
    </cfRule>
    <cfRule type="colorScale" priority="154">
      <colorScale>
        <cfvo type="min"/>
        <cfvo type="max"/>
        <color rgb="FFFCFCFF"/>
        <color rgb="FFF8696B"/>
      </colorScale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57:BP172">
    <cfRule type="colorScale" priority="58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59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60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61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62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63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64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65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66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67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68">
      <colorScale>
        <cfvo type="num" val="-100"/>
        <cfvo type="num" val="0"/>
        <color theme="0"/>
        <color rgb="FF58BA73"/>
      </colorScale>
    </cfRule>
    <cfRule type="colorScale" priority="69">
      <colorScale>
        <cfvo type="num" val="-100"/>
        <cfvo type="num" val="0"/>
        <color theme="5" tint="-0.249977111117893"/>
        <color theme="0"/>
      </colorScale>
    </cfRule>
    <cfRule type="colorScale" priority="70">
      <colorScale>
        <cfvo type="min"/>
        <cfvo type="max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128:BQ143">
    <cfRule type="colorScale" priority="128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129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130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131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132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133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34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135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136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37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138">
      <colorScale>
        <cfvo type="num" val="-100"/>
        <cfvo type="num" val="0"/>
        <color theme="0"/>
        <color rgb="FF58BA73"/>
      </colorScale>
    </cfRule>
    <cfRule type="colorScale" priority="139">
      <colorScale>
        <cfvo type="num" val="-100"/>
        <cfvo type="num" val="0"/>
        <color theme="5" tint="-0.249977111117893"/>
        <color theme="0"/>
      </colorScale>
    </cfRule>
    <cfRule type="colorScale" priority="140">
      <colorScale>
        <cfvo type="min"/>
        <cfvo type="max"/>
        <color rgb="FFFCFCFF"/>
        <color rgb="FFF8696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157:BQ172">
    <cfRule type="colorScale" priority="44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45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46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47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48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49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50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51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52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53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54">
      <colorScale>
        <cfvo type="num" val="-100"/>
        <cfvo type="num" val="0"/>
        <color theme="0"/>
        <color rgb="FF58BA73"/>
      </colorScale>
    </cfRule>
    <cfRule type="colorScale" priority="55">
      <colorScale>
        <cfvo type="num" val="-100"/>
        <cfvo type="num" val="0"/>
        <color theme="5" tint="-0.249977111117893"/>
        <color theme="0"/>
      </colorScale>
    </cfRule>
    <cfRule type="colorScale" priority="56">
      <colorScale>
        <cfvo type="min"/>
        <cfvo type="max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128:BR143">
    <cfRule type="colorScale" priority="114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115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116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117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118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119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20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121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122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23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124">
      <colorScale>
        <cfvo type="num" val="-100"/>
        <cfvo type="num" val="0"/>
        <color theme="0"/>
        <color rgb="FF58BA73"/>
      </colorScale>
    </cfRule>
    <cfRule type="colorScale" priority="125">
      <colorScale>
        <cfvo type="num" val="-100"/>
        <cfvo type="num" val="0"/>
        <color theme="5" tint="-0.249977111117893"/>
        <color theme="0"/>
      </colorScale>
    </cfRule>
    <cfRule type="colorScale" priority="126">
      <colorScale>
        <cfvo type="min"/>
        <cfvo type="max"/>
        <color rgb="FFFCFCFF"/>
        <color rgb="FFF8696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157:BR172">
    <cfRule type="colorScale" priority="30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31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32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33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34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35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36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37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38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39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40">
      <colorScale>
        <cfvo type="num" val="-100"/>
        <cfvo type="num" val="0"/>
        <color theme="0"/>
        <color rgb="FF58BA73"/>
      </colorScale>
    </cfRule>
    <cfRule type="colorScale" priority="41">
      <colorScale>
        <cfvo type="num" val="-100"/>
        <cfvo type="num" val="0"/>
        <color theme="5" tint="-0.249977111117893"/>
        <color theme="0"/>
      </colorScale>
    </cfRule>
    <cfRule type="colorScale" priority="42">
      <colorScale>
        <cfvo type="min"/>
        <cfvo type="max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28:BS143">
    <cfRule type="colorScale" priority="100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101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102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103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104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105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06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107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108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09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110">
      <colorScale>
        <cfvo type="num" val="-100"/>
        <cfvo type="num" val="0"/>
        <color theme="0"/>
        <color rgb="FF58BA73"/>
      </colorScale>
    </cfRule>
    <cfRule type="colorScale" priority="111">
      <colorScale>
        <cfvo type="num" val="-100"/>
        <cfvo type="num" val="0"/>
        <color theme="5" tint="-0.249977111117893"/>
        <color theme="0"/>
      </colorScale>
    </cfRule>
    <cfRule type="colorScale" priority="112">
      <colorScale>
        <cfvo type="min"/>
        <cfvo type="max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57:BS172">
    <cfRule type="colorScale" priority="16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17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18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19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20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21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22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23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24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25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26">
      <colorScale>
        <cfvo type="num" val="-100"/>
        <cfvo type="num" val="0"/>
        <color theme="0"/>
        <color rgb="FF58BA73"/>
      </colorScale>
    </cfRule>
    <cfRule type="colorScale" priority="27">
      <colorScale>
        <cfvo type="num" val="-100"/>
        <cfvo type="num" val="0"/>
        <color theme="5" tint="-0.249977111117893"/>
        <color theme="0"/>
      </colorScale>
    </cfRule>
    <cfRule type="colorScale" priority="28">
      <colorScale>
        <cfvo type="min"/>
        <cfvo type="max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28:BT143">
    <cfRule type="colorScale" priority="86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87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88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89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90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91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92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93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94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95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96">
      <colorScale>
        <cfvo type="num" val="-100"/>
        <cfvo type="num" val="0"/>
        <color theme="0"/>
        <color rgb="FF58BA73"/>
      </colorScale>
    </cfRule>
    <cfRule type="colorScale" priority="97">
      <colorScale>
        <cfvo type="num" val="-100"/>
        <cfvo type="num" val="0"/>
        <color theme="5" tint="-0.249977111117893"/>
        <color theme="0"/>
      </colorScale>
    </cfRule>
    <cfRule type="colorScale" priority="98">
      <colorScale>
        <cfvo type="min"/>
        <cfvo type="max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57:BT172">
    <cfRule type="colorScale" priority="2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3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4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5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6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7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8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9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10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1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12">
      <colorScale>
        <cfvo type="num" val="-100"/>
        <cfvo type="num" val="0"/>
        <color theme="0"/>
        <color rgb="FF58BA73"/>
      </colorScale>
    </cfRule>
    <cfRule type="colorScale" priority="13">
      <colorScale>
        <cfvo type="num" val="-100"/>
        <cfvo type="num" val="0"/>
        <color theme="5" tint="-0.249977111117893"/>
        <color theme="0"/>
      </colorScale>
    </cfRule>
    <cfRule type="colorScale" priority="14">
      <colorScale>
        <cfvo type="min"/>
        <cfvo type="max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128:BV143 BX128:CF143">
    <cfRule type="colorScale" priority="208">
      <colorScale>
        <cfvo type="num" val="-100"/>
        <cfvo type="num" val="-5"/>
        <cfvo type="num" val="0"/>
        <color rgb="FFF85E60"/>
        <color rgb="FFFFEB84"/>
        <color rgb="FF58BA73"/>
      </colorScale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128:CF143">
    <cfRule type="colorScale" priority="202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203">
      <colorScale>
        <cfvo type="num" val="-100"/>
        <cfvo type="num" val="-5"/>
        <cfvo type="num" val="0"/>
        <color theme="0" tint="-4.9989318521683403E-2"/>
        <color theme="0"/>
        <color rgb="FF95BAAA"/>
      </colorScale>
    </cfRule>
  </conditionalFormatting>
  <conditionalFormatting sqref="BU157:CF172">
    <cfRule type="colorScale" priority="192">
      <colorScale>
        <cfvo type="num" val="0"/>
        <cfvo type="percentile" val="50"/>
        <cfvo type="num" val="100"/>
        <color rgb="FFF8696A"/>
        <color theme="0"/>
        <color rgb="FF5A8AC6"/>
      </colorScale>
    </cfRule>
    <cfRule type="colorScale" priority="193">
      <colorScale>
        <cfvo type="num" val="0"/>
        <cfvo type="percentile" val="50"/>
        <cfvo type="num" val="100"/>
        <color rgb="FFF8696A"/>
        <color rgb="FFFFEB84"/>
        <color rgb="FFFFEF9C"/>
      </colorScale>
    </cfRule>
    <cfRule type="colorScale" priority="194">
      <colorScale>
        <cfvo type="num" val="0"/>
        <cfvo type="percentile" val="50"/>
        <cfvo type="num" val="0"/>
        <color rgb="FFF8696A"/>
        <color theme="0"/>
        <color rgb="FF5A8AC6"/>
      </colorScale>
    </cfRule>
    <cfRule type="colorScale" priority="19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96">
      <colorScale>
        <cfvo type="min"/>
        <cfvo type="max"/>
        <color rgb="FFFFEF9C"/>
        <color rgb="FF63BE7B"/>
      </colorScale>
    </cfRule>
    <cfRule type="colorScale" priority="197">
      <colorScale>
        <cfvo type="num" val="-100"/>
        <cfvo type="percentile" val="50"/>
        <cfvo type="num" val="0"/>
        <color rgb="FFBD0887"/>
        <color theme="0"/>
        <color rgb="FFA3CC55"/>
      </colorScale>
    </cfRule>
    <cfRule type="colorScale" priority="199">
      <colorScale>
        <cfvo type="num" val="-1"/>
        <cfvo type="percentile" val="50"/>
        <cfvo type="num" val="0"/>
        <color rgb="FFBD0887"/>
        <color theme="0"/>
        <color rgb="FFA3CC55"/>
      </colorScale>
    </cfRule>
  </conditionalFormatting>
  <conditionalFormatting sqref="BU161:CF172">
    <cfRule type="colorScale" priority="171">
      <colorScale>
        <cfvo type="num" val="0"/>
        <cfvo type="num" val="10"/>
        <cfvo type="max"/>
        <color theme="0"/>
        <color rgb="FF7292A1"/>
        <color rgb="FF7292A1"/>
      </colorScale>
    </cfRule>
    <cfRule type="colorScale" priority="172">
      <colorScale>
        <cfvo type="num" val="0"/>
        <cfvo type="num" val="30"/>
        <cfvo type="num" val="100"/>
        <color theme="0"/>
        <color rgb="FF7292A1"/>
        <color rgb="FF7292A1"/>
      </colorScale>
    </cfRule>
    <cfRule type="colorScale" priority="173">
      <colorScale>
        <cfvo type="num" val="0"/>
        <cfvo type="num" val="50"/>
        <cfvo type="num" val="100"/>
        <color theme="0"/>
        <color theme="0"/>
        <color rgb="FF7292A1"/>
      </colorScale>
    </cfRule>
  </conditionalFormatting>
  <conditionalFormatting sqref="BW128:BW143">
    <cfRule type="colorScale" priority="204">
      <colorScale>
        <cfvo type="num" val="-100"/>
        <cfvo type="num" val="-5"/>
        <cfvo type="num" val="0"/>
        <color rgb="FFF85E60"/>
        <color rgb="FFFFEB84"/>
        <color rgb="FF58BA73"/>
      </colorScale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0:AI113">
    <cfRule type="colorScale" priority="483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484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87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48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89">
      <colorScale>
        <cfvo type="min"/>
        <cfvo type="max"/>
        <color rgb="FFFCFCFF"/>
        <color rgb="FF63BE7B"/>
      </colorScale>
    </cfRule>
    <cfRule type="colorScale" priority="490">
      <colorScale>
        <cfvo type="min"/>
        <cfvo type="max"/>
        <color theme="5" tint="0.39997558519241921"/>
        <color theme="6" tint="0.39997558519241921"/>
      </colorScale>
    </cfRule>
    <cfRule type="colorScale" priority="491">
      <colorScale>
        <cfvo type="num" val="-100"/>
        <cfvo type="num" val="100"/>
        <color rgb="FFFD614D"/>
        <color rgb="FFA8D061"/>
      </colorScale>
    </cfRule>
    <cfRule type="colorScale" priority="492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G114:AI125">
    <cfRule type="colorScale" priority="493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494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97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49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99">
      <colorScale>
        <cfvo type="min"/>
        <cfvo type="max"/>
        <color rgb="FFFCFCFF"/>
        <color rgb="FF63BE7B"/>
      </colorScale>
    </cfRule>
    <cfRule type="colorScale" priority="500">
      <colorScale>
        <cfvo type="min"/>
        <cfvo type="max"/>
        <color theme="5" tint="0.39997558519241921"/>
        <color theme="6" tint="0.39997558519241921"/>
      </colorScale>
    </cfRule>
    <cfRule type="colorScale" priority="501">
      <colorScale>
        <cfvo type="num" val="-100"/>
        <cfvo type="num" val="100"/>
        <color rgb="FFFD614D"/>
        <color rgb="FFA8D061"/>
      </colorScale>
    </cfRule>
  </conditionalFormatting>
  <conditionalFormatting sqref="AG114:AI127">
    <cfRule type="colorScale" priority="502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J88:AK92">
    <cfRule type="colorScale" priority="513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514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17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51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19">
      <colorScale>
        <cfvo type="min"/>
        <cfvo type="max"/>
        <color rgb="FFFCFCFF"/>
        <color rgb="FF63BE7B"/>
      </colorScale>
    </cfRule>
    <cfRule type="colorScale" priority="520">
      <colorScale>
        <cfvo type="min"/>
        <cfvo type="max"/>
        <color theme="5" tint="0.39997558519241921"/>
        <color theme="6" tint="0.39997558519241921"/>
      </colorScale>
    </cfRule>
    <cfRule type="colorScale" priority="521">
      <colorScale>
        <cfvo type="num" val="-100"/>
        <cfvo type="num" val="100"/>
        <color rgb="FFFD614D"/>
        <color rgb="FFA8D061"/>
      </colorScale>
    </cfRule>
  </conditionalFormatting>
  <conditionalFormatting sqref="AJ88:AK92">
    <cfRule type="colorScale" priority="522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EBF-19DB-A34D-9037-9077079CAAE9}">
  <dimension ref="C2:BF138"/>
  <sheetViews>
    <sheetView showGridLines="0" zoomScale="39" zoomScaleNormal="89" workbookViewId="0">
      <selection activeCell="M119" sqref="M119"/>
    </sheetView>
  </sheetViews>
  <sheetFormatPr baseColWidth="10" defaultColWidth="8.83203125" defaultRowHeight="14"/>
  <cols>
    <col min="1" max="2" width="8.83203125" style="5"/>
    <col min="3" max="3" width="37.83203125" style="5" customWidth="1"/>
    <col min="4" max="4" width="6.5" style="5" customWidth="1"/>
    <col min="5" max="5" width="23.83203125" style="5" customWidth="1"/>
    <col min="6" max="6" width="5.33203125" style="5" customWidth="1"/>
    <col min="7" max="7" width="8.83203125" style="5"/>
    <col min="8" max="8" width="12.6640625" style="5" bestFit="1" customWidth="1"/>
    <col min="9" max="9" width="13.33203125" style="5" customWidth="1"/>
    <col min="10" max="10" width="12.6640625" style="5" customWidth="1"/>
    <col min="11" max="11" width="15" style="5" customWidth="1"/>
    <col min="12" max="12" width="16.5" style="5" customWidth="1"/>
    <col min="13" max="14" width="12.6640625" style="5" customWidth="1"/>
    <col min="15" max="15" width="17.1640625" style="5" customWidth="1"/>
    <col min="16" max="17" width="12.6640625" style="5" customWidth="1"/>
    <col min="18" max="19" width="8.83203125" style="5"/>
    <col min="20" max="20" width="11.1640625" style="5" customWidth="1"/>
    <col min="21" max="21" width="14.5" style="5" customWidth="1"/>
    <col min="22" max="22" width="5.1640625" style="5" customWidth="1"/>
    <col min="23" max="23" width="9.1640625" style="5" customWidth="1"/>
    <col min="24" max="24" width="4.6640625" style="5" customWidth="1"/>
    <col min="25" max="25" width="4.5" style="5" customWidth="1"/>
    <col min="26" max="34" width="7.83203125" style="30" customWidth="1"/>
    <col min="35" max="40" width="8.83203125" style="5"/>
    <col min="41" max="41" width="14.6640625" style="5" customWidth="1"/>
    <col min="42" max="42" width="6.83203125" style="5" customWidth="1"/>
    <col min="43" max="43" width="9" style="5" customWidth="1"/>
    <col min="44" max="44" width="6.33203125" style="5" customWidth="1"/>
    <col min="45" max="45" width="5.5" style="5" customWidth="1"/>
    <col min="46" max="16384" width="8.83203125" style="5"/>
  </cols>
  <sheetData>
    <row r="2" spans="3:34">
      <c r="C2" s="22" t="s">
        <v>26</v>
      </c>
    </row>
    <row r="3" spans="3:34">
      <c r="C3" s="5" t="s">
        <v>27</v>
      </c>
    </row>
    <row r="4" spans="3:34">
      <c r="C4" s="5" t="s">
        <v>29</v>
      </c>
    </row>
    <row r="7" spans="3:34">
      <c r="C7" s="22" t="s">
        <v>21</v>
      </c>
      <c r="G7" s="245"/>
      <c r="H7" s="245"/>
      <c r="I7" s="23"/>
      <c r="J7" s="23"/>
      <c r="K7" s="23"/>
      <c r="L7" s="23"/>
      <c r="M7" s="23"/>
      <c r="N7" s="23"/>
      <c r="O7" s="23"/>
      <c r="P7" s="23"/>
      <c r="Q7" s="23"/>
    </row>
    <row r="8" spans="3:34">
      <c r="C8" s="385"/>
      <c r="D8" s="385"/>
      <c r="E8" s="385"/>
      <c r="F8" s="385"/>
      <c r="G8" s="386"/>
      <c r="H8" s="387" t="s">
        <v>7</v>
      </c>
      <c r="I8" s="387"/>
      <c r="J8" s="387"/>
      <c r="K8" s="387" t="s">
        <v>8</v>
      </c>
      <c r="L8" s="387"/>
      <c r="M8" s="387"/>
      <c r="N8" s="387" t="s">
        <v>23</v>
      </c>
      <c r="O8" s="387"/>
      <c r="P8" s="387"/>
      <c r="Q8" s="23"/>
    </row>
    <row r="9" spans="3:34">
      <c r="C9" s="384" t="s">
        <v>2</v>
      </c>
      <c r="D9" s="384" t="s">
        <v>0</v>
      </c>
      <c r="E9" s="384" t="s">
        <v>3</v>
      </c>
      <c r="F9" s="384" t="s">
        <v>0</v>
      </c>
      <c r="G9" s="386" t="s">
        <v>19</v>
      </c>
      <c r="H9" s="386" t="s">
        <v>28</v>
      </c>
      <c r="I9" s="386" t="s">
        <v>22</v>
      </c>
      <c r="J9" s="386" t="s">
        <v>24</v>
      </c>
      <c r="K9" s="386" t="s">
        <v>28</v>
      </c>
      <c r="L9" s="386" t="s">
        <v>20</v>
      </c>
      <c r="M9" s="386" t="s">
        <v>24</v>
      </c>
      <c r="N9" s="386" t="s">
        <v>28</v>
      </c>
      <c r="O9" s="386" t="s">
        <v>22</v>
      </c>
      <c r="P9" s="386" t="s">
        <v>24</v>
      </c>
      <c r="Q9" s="22"/>
    </row>
    <row r="10" spans="3:34">
      <c r="C10" s="385" t="s">
        <v>11</v>
      </c>
      <c r="D10" s="388">
        <v>0</v>
      </c>
      <c r="E10" s="385" t="s">
        <v>16</v>
      </c>
      <c r="F10" s="388" t="s">
        <v>17</v>
      </c>
      <c r="G10" s="385">
        <v>2050</v>
      </c>
      <c r="H10" s="389">
        <f>152*10^6</f>
        <v>152000000</v>
      </c>
      <c r="I10" s="389">
        <v>128124872</v>
      </c>
      <c r="J10" s="390">
        <f>I10/H10</f>
        <v>0.84292678947368416</v>
      </c>
      <c r="K10" s="391">
        <f>549.24*10^6</f>
        <v>549240000</v>
      </c>
      <c r="L10" s="389">
        <v>373878555</v>
      </c>
      <c r="M10" s="392">
        <f>L10/K10</f>
        <v>0.68071982193576575</v>
      </c>
      <c r="N10" s="389">
        <v>980000000</v>
      </c>
      <c r="O10" s="389">
        <v>751832670</v>
      </c>
      <c r="P10" s="392">
        <f>O10/N10</f>
        <v>0.76717619387755098</v>
      </c>
      <c r="Q10" s="21"/>
    </row>
    <row r="11" spans="3:34">
      <c r="C11" s="385" t="s">
        <v>11</v>
      </c>
      <c r="D11" s="388">
        <v>5</v>
      </c>
      <c r="E11" s="385" t="s">
        <v>16</v>
      </c>
      <c r="F11" s="388" t="s">
        <v>17</v>
      </c>
      <c r="G11" s="385">
        <v>2050</v>
      </c>
      <c r="H11" s="389">
        <f t="shared" ref="H11:H25" si="0">152*10^6</f>
        <v>152000000</v>
      </c>
      <c r="I11" s="389">
        <v>148259469.69999999</v>
      </c>
      <c r="J11" s="390">
        <f t="shared" ref="J11:J25" si="1">I11/H11</f>
        <v>0.97539124802631572</v>
      </c>
      <c r="K11" s="391">
        <f t="shared" ref="K11:K25" si="2">549.24*10^6</f>
        <v>549240000</v>
      </c>
      <c r="L11" s="389">
        <v>465963585</v>
      </c>
      <c r="M11" s="392">
        <f t="shared" ref="M11:M25" si="3">L11/K11</f>
        <v>0.84837882346515181</v>
      </c>
      <c r="N11" s="389">
        <v>980000000</v>
      </c>
      <c r="O11" s="389">
        <v>876499007</v>
      </c>
      <c r="P11" s="392">
        <f>O11/N11</f>
        <v>0.89438674183673472</v>
      </c>
      <c r="Q11" s="21"/>
      <c r="U11" s="231"/>
      <c r="V11" s="231"/>
      <c r="W11" s="231"/>
      <c r="X11" s="231"/>
      <c r="Y11" s="23"/>
    </row>
    <row r="12" spans="3:34" ht="15" customHeight="1">
      <c r="C12" s="385" t="s">
        <v>11</v>
      </c>
      <c r="D12" s="388">
        <v>10</v>
      </c>
      <c r="E12" s="385" t="s">
        <v>16</v>
      </c>
      <c r="F12" s="388" t="s">
        <v>17</v>
      </c>
      <c r="G12" s="385">
        <v>2050</v>
      </c>
      <c r="H12" s="389">
        <f t="shared" si="0"/>
        <v>152000000</v>
      </c>
      <c r="I12" s="389">
        <v>150746858.80000001</v>
      </c>
      <c r="J12" s="390">
        <f t="shared" si="1"/>
        <v>0.9917556500000001</v>
      </c>
      <c r="K12" s="391">
        <f t="shared" si="2"/>
        <v>549240000</v>
      </c>
      <c r="L12" s="389">
        <v>483865815</v>
      </c>
      <c r="M12" s="392">
        <f t="shared" si="3"/>
        <v>0.88097337229626393</v>
      </c>
      <c r="N12" s="389">
        <v>980000000</v>
      </c>
      <c r="O12" s="389">
        <v>901893615</v>
      </c>
      <c r="P12" s="392">
        <f>O12/N12</f>
        <v>0.92029960714285719</v>
      </c>
      <c r="Q12" s="21"/>
      <c r="U12" s="1" t="s">
        <v>2</v>
      </c>
      <c r="V12" s="1" t="s">
        <v>0</v>
      </c>
      <c r="W12" s="1" t="s">
        <v>3</v>
      </c>
      <c r="X12" s="1" t="s">
        <v>0</v>
      </c>
      <c r="Y12" s="246" t="s">
        <v>1</v>
      </c>
      <c r="Z12" s="249" t="s">
        <v>30</v>
      </c>
      <c r="AA12" s="250"/>
      <c r="AB12" s="250"/>
      <c r="AC12" s="250"/>
      <c r="AD12" s="250"/>
      <c r="AE12" s="250"/>
      <c r="AF12" s="250"/>
      <c r="AG12" s="250"/>
      <c r="AH12" s="251"/>
    </row>
    <row r="13" spans="3:34">
      <c r="C13" s="385" t="s">
        <v>11</v>
      </c>
      <c r="D13" s="388">
        <v>100</v>
      </c>
      <c r="E13" s="385" t="s">
        <v>16</v>
      </c>
      <c r="F13" s="388" t="s">
        <v>17</v>
      </c>
      <c r="G13" s="385">
        <v>2050</v>
      </c>
      <c r="H13" s="389">
        <f t="shared" si="0"/>
        <v>152000000</v>
      </c>
      <c r="I13" s="389">
        <v>151050240.19999999</v>
      </c>
      <c r="J13" s="390">
        <f t="shared" si="1"/>
        <v>0.9937515802631578</v>
      </c>
      <c r="K13" s="391">
        <f t="shared" si="2"/>
        <v>549240000</v>
      </c>
      <c r="L13" s="389">
        <v>488395356</v>
      </c>
      <c r="M13" s="392">
        <f t="shared" si="3"/>
        <v>0.88922029713786321</v>
      </c>
      <c r="N13" s="389">
        <v>980000000</v>
      </c>
      <c r="O13" s="389">
        <v>907586121</v>
      </c>
      <c r="P13" s="392">
        <f>O13/N13</f>
        <v>0.92610828673469392</v>
      </c>
      <c r="Q13" s="21"/>
      <c r="U13" s="2" t="s">
        <v>11</v>
      </c>
      <c r="V13" s="3">
        <v>0</v>
      </c>
      <c r="W13" s="2" t="s">
        <v>16</v>
      </c>
      <c r="X13" s="4" t="s">
        <v>17</v>
      </c>
      <c r="Y13" s="247"/>
      <c r="Z13" s="47">
        <f>J10</f>
        <v>0.84292678947368416</v>
      </c>
      <c r="AA13" s="51">
        <f>M10</f>
        <v>0.68071982193576575</v>
      </c>
      <c r="AB13" s="48">
        <f>P10</f>
        <v>0.76717619387755098</v>
      </c>
      <c r="AC13" s="49">
        <f>J39</f>
        <v>0.92909596381578952</v>
      </c>
      <c r="AD13" s="51">
        <f>M39</f>
        <v>0.93746606947782385</v>
      </c>
      <c r="AE13" s="50">
        <f>P39</f>
        <v>0.9426925969387755</v>
      </c>
      <c r="AF13" s="51">
        <f>J70</f>
        <v>0.14834526578947368</v>
      </c>
      <c r="AG13" s="49">
        <f>M70</f>
        <v>0.17323910130361955</v>
      </c>
      <c r="AH13" s="50">
        <f>P70</f>
        <v>0.14599646734693877</v>
      </c>
    </row>
    <row r="14" spans="3:34">
      <c r="C14" s="385" t="s">
        <v>12</v>
      </c>
      <c r="D14" s="388">
        <v>-2</v>
      </c>
      <c r="E14" s="385" t="s">
        <v>10</v>
      </c>
      <c r="F14" s="388">
        <v>5</v>
      </c>
      <c r="G14" s="385">
        <v>2050</v>
      </c>
      <c r="H14" s="389">
        <f t="shared" si="0"/>
        <v>152000000</v>
      </c>
      <c r="I14" s="389">
        <v>147017405</v>
      </c>
      <c r="J14" s="390">
        <f t="shared" si="1"/>
        <v>0.96721976973684209</v>
      </c>
      <c r="K14" s="391">
        <f t="shared" si="2"/>
        <v>549240000</v>
      </c>
      <c r="L14" s="389">
        <v>427129091</v>
      </c>
      <c r="M14" s="392">
        <f t="shared" si="3"/>
        <v>0.7776729498943995</v>
      </c>
      <c r="N14" s="389">
        <v>980000000</v>
      </c>
      <c r="O14" s="389">
        <v>818317117</v>
      </c>
      <c r="P14" s="392">
        <f t="shared" ref="P14:P25" si="4">O14/N14</f>
        <v>0.83501746632653062</v>
      </c>
      <c r="Q14" s="21"/>
      <c r="U14" s="7" t="s">
        <v>11</v>
      </c>
      <c r="V14" s="8">
        <v>5</v>
      </c>
      <c r="W14" s="7" t="s">
        <v>16</v>
      </c>
      <c r="X14" s="9" t="s">
        <v>17</v>
      </c>
      <c r="Y14" s="247"/>
      <c r="Z14" s="52">
        <f t="shared" ref="Z14:Z28" si="5">J11</f>
        <v>0.97539124802631572</v>
      </c>
      <c r="AA14" s="56">
        <f t="shared" ref="AA14:AA28" si="6">M11</f>
        <v>0.84837882346515181</v>
      </c>
      <c r="AB14" s="53">
        <f t="shared" ref="AB14:AB28" si="7">P11</f>
        <v>0.89438674183673472</v>
      </c>
      <c r="AC14" s="54">
        <f t="shared" ref="AC14:AC28" si="8">J40</f>
        <v>0.99944090131578944</v>
      </c>
      <c r="AD14" s="56">
        <f t="shared" ref="AD14:AD28" si="9">M40</f>
        <v>0.99946577998689101</v>
      </c>
      <c r="AE14" s="55">
        <f t="shared" ref="AE14:AE28" si="10">P40</f>
        <v>0.99947695408163262</v>
      </c>
      <c r="AF14" s="56">
        <f t="shared" ref="AF14:AF28" si="11">J71</f>
        <v>0.22326499671052633</v>
      </c>
      <c r="AG14" s="54">
        <f t="shared" ref="AG14:AG28" si="12">M71</f>
        <v>0.22748612446289418</v>
      </c>
      <c r="AH14" s="55">
        <f t="shared" ref="AH14:AH28" si="13">P71</f>
        <v>0.16269892755102042</v>
      </c>
    </row>
    <row r="15" spans="3:34">
      <c r="C15" s="385" t="s">
        <v>12</v>
      </c>
      <c r="D15" s="388">
        <v>-5</v>
      </c>
      <c r="E15" s="385" t="s">
        <v>10</v>
      </c>
      <c r="F15" s="388">
        <v>5</v>
      </c>
      <c r="G15" s="385">
        <v>2050</v>
      </c>
      <c r="H15" s="389">
        <f t="shared" si="0"/>
        <v>152000000</v>
      </c>
      <c r="I15" s="389">
        <v>141446947.59999999</v>
      </c>
      <c r="J15" s="390">
        <f t="shared" si="1"/>
        <v>0.93057202368421044</v>
      </c>
      <c r="K15" s="391">
        <f t="shared" si="2"/>
        <v>549240000</v>
      </c>
      <c r="L15" s="389">
        <v>336335756</v>
      </c>
      <c r="M15" s="392">
        <f t="shared" si="3"/>
        <v>0.61236573446944864</v>
      </c>
      <c r="N15" s="389">
        <v>980000000</v>
      </c>
      <c r="O15" s="389">
        <v>660846716</v>
      </c>
      <c r="P15" s="392">
        <f t="shared" si="4"/>
        <v>0.6743333836734694</v>
      </c>
      <c r="Q15" s="21"/>
      <c r="U15" s="7" t="s">
        <v>11</v>
      </c>
      <c r="V15" s="8">
        <v>10</v>
      </c>
      <c r="W15" s="7" t="s">
        <v>16</v>
      </c>
      <c r="X15" s="9" t="s">
        <v>17</v>
      </c>
      <c r="Y15" s="247"/>
      <c r="Z15" s="52">
        <f t="shared" si="5"/>
        <v>0.9917556500000001</v>
      </c>
      <c r="AA15" s="56">
        <f t="shared" si="6"/>
        <v>0.88097337229626393</v>
      </c>
      <c r="AB15" s="53">
        <f t="shared" si="7"/>
        <v>0.92029960714285719</v>
      </c>
      <c r="AC15" s="54">
        <f t="shared" si="8"/>
        <v>0.99999506578947372</v>
      </c>
      <c r="AD15" s="56">
        <f t="shared" si="9"/>
        <v>0.99999543369019006</v>
      </c>
      <c r="AE15" s="55">
        <f t="shared" si="10"/>
        <v>0.99999549081632655</v>
      </c>
      <c r="AF15" s="56">
        <f t="shared" si="11"/>
        <v>0.23406525657894736</v>
      </c>
      <c r="AG15" s="54">
        <f t="shared" si="12"/>
        <v>0.23675529823028185</v>
      </c>
      <c r="AH15" s="55">
        <f t="shared" si="13"/>
        <v>0.16709429795918368</v>
      </c>
    </row>
    <row r="16" spans="3:34">
      <c r="C16" s="385" t="s">
        <v>12</v>
      </c>
      <c r="D16" s="388">
        <v>-10</v>
      </c>
      <c r="E16" s="385" t="s">
        <v>10</v>
      </c>
      <c r="F16" s="388">
        <v>5</v>
      </c>
      <c r="G16" s="385">
        <v>2050</v>
      </c>
      <c r="H16" s="389">
        <f t="shared" si="0"/>
        <v>152000000</v>
      </c>
      <c r="I16" s="389">
        <v>103780183</v>
      </c>
      <c r="J16" s="390">
        <f t="shared" si="1"/>
        <v>0.68276436184210532</v>
      </c>
      <c r="K16" s="391">
        <f t="shared" si="2"/>
        <v>549240000</v>
      </c>
      <c r="L16" s="389">
        <v>149436271</v>
      </c>
      <c r="M16" s="392">
        <f t="shared" si="3"/>
        <v>0.27207827361444908</v>
      </c>
      <c r="N16" s="389">
        <v>980000000</v>
      </c>
      <c r="O16" s="389">
        <v>279676569</v>
      </c>
      <c r="P16" s="392">
        <f t="shared" si="4"/>
        <v>0.28538425408163265</v>
      </c>
      <c r="Q16" s="21"/>
      <c r="U16" s="10" t="s">
        <v>11</v>
      </c>
      <c r="V16" s="11">
        <v>100</v>
      </c>
      <c r="W16" s="10" t="s">
        <v>16</v>
      </c>
      <c r="X16" s="12" t="s">
        <v>17</v>
      </c>
      <c r="Y16" s="247"/>
      <c r="Z16" s="52">
        <f t="shared" si="5"/>
        <v>0.9937515802631578</v>
      </c>
      <c r="AA16" s="56">
        <f t="shared" si="6"/>
        <v>0.88922029713786321</v>
      </c>
      <c r="AB16" s="53">
        <f t="shared" si="7"/>
        <v>0.92610828673469392</v>
      </c>
      <c r="AC16" s="54">
        <f t="shared" si="8"/>
        <v>0.99999996578947381</v>
      </c>
      <c r="AD16" s="56">
        <f>M42</f>
        <v>0.99999996358604615</v>
      </c>
      <c r="AE16" s="55">
        <f t="shared" si="10"/>
        <v>0.9999999295918367</v>
      </c>
      <c r="AF16" s="56">
        <f t="shared" si="11"/>
        <v>0.23822899539473683</v>
      </c>
      <c r="AG16" s="54">
        <f t="shared" si="12"/>
        <v>0.24006928300924915</v>
      </c>
      <c r="AH16" s="55">
        <f t="shared" si="13"/>
        <v>0.16885969693877551</v>
      </c>
    </row>
    <row r="17" spans="3:34">
      <c r="C17" s="385" t="s">
        <v>13</v>
      </c>
      <c r="D17" s="388">
        <v>-25</v>
      </c>
      <c r="E17" s="385" t="s">
        <v>10</v>
      </c>
      <c r="F17" s="388">
        <v>5</v>
      </c>
      <c r="G17" s="385">
        <v>2050</v>
      </c>
      <c r="H17" s="389">
        <f t="shared" si="0"/>
        <v>152000000</v>
      </c>
      <c r="I17" s="389">
        <v>147309007.59999999</v>
      </c>
      <c r="J17" s="390">
        <f t="shared" si="1"/>
        <v>0.96913820789473681</v>
      </c>
      <c r="K17" s="391">
        <f t="shared" si="2"/>
        <v>549240000</v>
      </c>
      <c r="L17" s="389">
        <v>453345195</v>
      </c>
      <c r="M17" s="392">
        <f t="shared" si="3"/>
        <v>0.82540454992353074</v>
      </c>
      <c r="N17" s="389">
        <v>980000000</v>
      </c>
      <c r="O17" s="389">
        <v>862997241</v>
      </c>
      <c r="P17" s="392">
        <f t="shared" si="4"/>
        <v>0.88060942959183675</v>
      </c>
      <c r="Q17" s="21"/>
      <c r="U17" s="7" t="s">
        <v>12</v>
      </c>
      <c r="V17" s="8">
        <v>-2</v>
      </c>
      <c r="W17" s="7" t="s">
        <v>10</v>
      </c>
      <c r="X17" s="9">
        <v>5</v>
      </c>
      <c r="Y17" s="247"/>
      <c r="Z17" s="52">
        <f t="shared" si="5"/>
        <v>0.96721976973684209</v>
      </c>
      <c r="AA17" s="56">
        <f>M14</f>
        <v>0.7776729498943995</v>
      </c>
      <c r="AB17" s="53">
        <f t="shared" si="7"/>
        <v>0.83501746632653062</v>
      </c>
      <c r="AC17" s="54">
        <f t="shared" si="8"/>
        <v>0.99944065131578952</v>
      </c>
      <c r="AD17" s="56">
        <f t="shared" si="9"/>
        <v>0.99946555422037719</v>
      </c>
      <c r="AE17" s="55">
        <f t="shared" si="10"/>
        <v>0.999476493877551</v>
      </c>
      <c r="AF17" s="56">
        <f t="shared" si="11"/>
        <v>0.17748807828947366</v>
      </c>
      <c r="AG17" s="54">
        <f t="shared" si="12"/>
        <v>0.17631471852013691</v>
      </c>
      <c r="AH17" s="55">
        <f t="shared" si="13"/>
        <v>0.12249372551020409</v>
      </c>
    </row>
    <row r="18" spans="3:34">
      <c r="C18" s="385" t="s">
        <v>13</v>
      </c>
      <c r="D18" s="388">
        <v>-50</v>
      </c>
      <c r="E18" s="385" t="s">
        <v>10</v>
      </c>
      <c r="F18" s="388">
        <v>5</v>
      </c>
      <c r="G18" s="385">
        <v>2050</v>
      </c>
      <c r="H18" s="389">
        <f t="shared" si="0"/>
        <v>152000000</v>
      </c>
      <c r="I18" s="389">
        <v>147249742.69999999</v>
      </c>
      <c r="J18" s="390">
        <f t="shared" si="1"/>
        <v>0.96874830723684202</v>
      </c>
      <c r="K18" s="391">
        <f t="shared" si="2"/>
        <v>549240000</v>
      </c>
      <c r="L18" s="389">
        <v>416754546</v>
      </c>
      <c r="M18" s="392">
        <f t="shared" si="3"/>
        <v>0.75878403976403763</v>
      </c>
      <c r="N18" s="389">
        <v>980000000</v>
      </c>
      <c r="O18" s="389">
        <v>810618161</v>
      </c>
      <c r="P18" s="392">
        <f t="shared" si="4"/>
        <v>0.82716138877551015</v>
      </c>
      <c r="Q18" s="21"/>
      <c r="U18" s="7" t="s">
        <v>12</v>
      </c>
      <c r="V18" s="8">
        <v>-5</v>
      </c>
      <c r="W18" s="7" t="s">
        <v>10</v>
      </c>
      <c r="X18" s="9">
        <v>5</v>
      </c>
      <c r="Y18" s="247"/>
      <c r="Z18" s="52">
        <f t="shared" si="5"/>
        <v>0.93057202368421044</v>
      </c>
      <c r="AA18" s="56">
        <f t="shared" si="6"/>
        <v>0.61236573446944864</v>
      </c>
      <c r="AB18" s="53">
        <f t="shared" si="7"/>
        <v>0.6743333836734694</v>
      </c>
      <c r="AC18" s="54">
        <f t="shared" si="8"/>
        <v>0.99942496842105255</v>
      </c>
      <c r="AD18" s="56">
        <f t="shared" si="9"/>
        <v>0.999461455829874</v>
      </c>
      <c r="AE18" s="55">
        <f t="shared" si="10"/>
        <v>0.99946749081632658</v>
      </c>
      <c r="AF18" s="56">
        <f t="shared" si="11"/>
        <v>0.11852388947368421</v>
      </c>
      <c r="AG18" s="54">
        <f t="shared" si="12"/>
        <v>0.11881108986963805</v>
      </c>
      <c r="AH18" s="55">
        <f t="shared" si="13"/>
        <v>7.8499801020408169E-2</v>
      </c>
    </row>
    <row r="19" spans="3:34">
      <c r="C19" s="385" t="s">
        <v>13</v>
      </c>
      <c r="D19" s="388">
        <v>-80</v>
      </c>
      <c r="E19" s="385" t="s">
        <v>10</v>
      </c>
      <c r="F19" s="388">
        <v>5</v>
      </c>
      <c r="G19" s="385">
        <v>2050</v>
      </c>
      <c r="H19" s="389">
        <f t="shared" si="0"/>
        <v>152000000</v>
      </c>
      <c r="I19" s="389">
        <v>144343306.91</v>
      </c>
      <c r="J19" s="390">
        <f t="shared" si="1"/>
        <v>0.94962701914473679</v>
      </c>
      <c r="K19" s="391">
        <f t="shared" si="2"/>
        <v>549240000</v>
      </c>
      <c r="L19" s="389">
        <v>323303579.10000002</v>
      </c>
      <c r="M19" s="392">
        <f t="shared" si="3"/>
        <v>0.58863808007428453</v>
      </c>
      <c r="N19" s="389">
        <v>980000000</v>
      </c>
      <c r="O19" s="389">
        <v>660720503.29999995</v>
      </c>
      <c r="P19" s="392">
        <f t="shared" si="4"/>
        <v>0.6742045952040816</v>
      </c>
      <c r="Q19" s="21"/>
      <c r="U19" s="10" t="s">
        <v>12</v>
      </c>
      <c r="V19" s="11">
        <v>-10</v>
      </c>
      <c r="W19" s="10" t="s">
        <v>10</v>
      </c>
      <c r="X19" s="12">
        <v>5</v>
      </c>
      <c r="Y19" s="247"/>
      <c r="Z19" s="52">
        <f t="shared" si="5"/>
        <v>0.68276436184210532</v>
      </c>
      <c r="AA19" s="56">
        <f t="shared" si="6"/>
        <v>0.27207827361444908</v>
      </c>
      <c r="AB19" s="53">
        <f t="shared" si="7"/>
        <v>0.28538425408163265</v>
      </c>
      <c r="AC19" s="54">
        <f t="shared" si="8"/>
        <v>0.9989123618421053</v>
      </c>
      <c r="AD19" s="56">
        <f t="shared" si="9"/>
        <v>0.99893478989148643</v>
      </c>
      <c r="AE19" s="55">
        <f t="shared" si="10"/>
        <v>0.99933582755102046</v>
      </c>
      <c r="AF19" s="56">
        <f t="shared" si="11"/>
        <v>5.6917184210526314E-2</v>
      </c>
      <c r="AG19" s="54">
        <f t="shared" si="12"/>
        <v>5.5783349719612553E-2</v>
      </c>
      <c r="AH19" s="55">
        <f t="shared" si="13"/>
        <v>3.5625285714285714E-2</v>
      </c>
    </row>
    <row r="20" spans="3:34">
      <c r="C20" s="385" t="s">
        <v>14</v>
      </c>
      <c r="D20" s="388">
        <v>2</v>
      </c>
      <c r="E20" s="385" t="s">
        <v>10</v>
      </c>
      <c r="F20" s="388">
        <v>5</v>
      </c>
      <c r="G20" s="385">
        <v>2050</v>
      </c>
      <c r="H20" s="389">
        <f t="shared" si="0"/>
        <v>152000000</v>
      </c>
      <c r="I20" s="389">
        <v>148809616</v>
      </c>
      <c r="J20" s="390">
        <f t="shared" si="1"/>
        <v>0.97901063157894741</v>
      </c>
      <c r="K20" s="391">
        <f t="shared" si="2"/>
        <v>549240000</v>
      </c>
      <c r="L20" s="389">
        <v>489211797</v>
      </c>
      <c r="M20" s="392">
        <f t="shared" si="3"/>
        <v>0.89070678938169101</v>
      </c>
      <c r="N20" s="389">
        <v>980000000</v>
      </c>
      <c r="O20" s="389">
        <v>909560005</v>
      </c>
      <c r="P20" s="392">
        <f t="shared" si="4"/>
        <v>0.92812245408163263</v>
      </c>
      <c r="Q20" s="21"/>
      <c r="U20" s="7" t="s">
        <v>13</v>
      </c>
      <c r="V20" s="8">
        <v>-25</v>
      </c>
      <c r="W20" s="7" t="s">
        <v>10</v>
      </c>
      <c r="X20" s="9">
        <v>5</v>
      </c>
      <c r="Y20" s="247"/>
      <c r="Z20" s="52">
        <f t="shared" si="5"/>
        <v>0.96913820789473681</v>
      </c>
      <c r="AA20" s="56">
        <f t="shared" si="6"/>
        <v>0.82540454992353074</v>
      </c>
      <c r="AB20" s="53">
        <f t="shared" si="7"/>
        <v>0.88060942959183675</v>
      </c>
      <c r="AC20" s="54">
        <f t="shared" si="8"/>
        <v>0.99944088026315803</v>
      </c>
      <c r="AD20" s="56">
        <f t="shared" si="9"/>
        <v>0.99946576177991409</v>
      </c>
      <c r="AE20" s="55">
        <f t="shared" si="10"/>
        <v>0.99947691836734698</v>
      </c>
      <c r="AF20" s="56">
        <f t="shared" si="11"/>
        <v>0.17931580921052631</v>
      </c>
      <c r="AG20" s="54">
        <f t="shared" si="12"/>
        <v>0.1832565909256427</v>
      </c>
      <c r="AH20" s="55">
        <f t="shared" si="13"/>
        <v>0.12826750408163265</v>
      </c>
    </row>
    <row r="21" spans="3:34">
      <c r="C21" s="385" t="s">
        <v>14</v>
      </c>
      <c r="D21" s="388">
        <v>5</v>
      </c>
      <c r="E21" s="385" t="s">
        <v>10</v>
      </c>
      <c r="F21" s="388">
        <v>5</v>
      </c>
      <c r="G21" s="385">
        <v>2050</v>
      </c>
      <c r="H21" s="389">
        <f t="shared" si="0"/>
        <v>152000000</v>
      </c>
      <c r="I21" s="389">
        <v>148931122</v>
      </c>
      <c r="J21" s="390">
        <f t="shared" si="1"/>
        <v>0.97981001315789473</v>
      </c>
      <c r="K21" s="391">
        <f t="shared" si="2"/>
        <v>549240000</v>
      </c>
      <c r="L21" s="389">
        <v>499620504</v>
      </c>
      <c r="M21" s="392">
        <f t="shared" si="3"/>
        <v>0.90965789818658505</v>
      </c>
      <c r="N21" s="389">
        <v>980000000</v>
      </c>
      <c r="O21" s="389">
        <v>930987852</v>
      </c>
      <c r="P21" s="392">
        <f t="shared" si="4"/>
        <v>0.94998760408163263</v>
      </c>
      <c r="Q21" s="21"/>
      <c r="U21" s="7" t="s">
        <v>13</v>
      </c>
      <c r="V21" s="8">
        <v>-50</v>
      </c>
      <c r="W21" s="7" t="s">
        <v>10</v>
      </c>
      <c r="X21" s="9">
        <v>5</v>
      </c>
      <c r="Y21" s="247"/>
      <c r="Z21" s="52">
        <f t="shared" si="5"/>
        <v>0.96874830723684202</v>
      </c>
      <c r="AA21" s="56">
        <f>M18</f>
        <v>0.75878403976403763</v>
      </c>
      <c r="AB21" s="53">
        <f t="shared" si="7"/>
        <v>0.82716138877551015</v>
      </c>
      <c r="AC21" s="54">
        <f t="shared" si="8"/>
        <v>0.9994408355263158</v>
      </c>
      <c r="AD21" s="56">
        <f t="shared" si="9"/>
        <v>0.99946572172456483</v>
      </c>
      <c r="AE21" s="55">
        <f t="shared" si="10"/>
        <v>0.99947683979591839</v>
      </c>
      <c r="AF21" s="56">
        <f t="shared" si="11"/>
        <v>0.12897880263157896</v>
      </c>
      <c r="AG21" s="54">
        <f t="shared" si="12"/>
        <v>0.13157773650863011</v>
      </c>
      <c r="AH21" s="55">
        <f t="shared" si="13"/>
        <v>8.9964205102040812E-2</v>
      </c>
    </row>
    <row r="22" spans="3:34">
      <c r="C22" s="385" t="s">
        <v>14</v>
      </c>
      <c r="D22" s="388">
        <v>10</v>
      </c>
      <c r="E22" s="385" t="s">
        <v>10</v>
      </c>
      <c r="F22" s="388">
        <v>5</v>
      </c>
      <c r="G22" s="385">
        <v>2050</v>
      </c>
      <c r="H22" s="389">
        <f t="shared" si="0"/>
        <v>152000000</v>
      </c>
      <c r="I22" s="389">
        <v>148869002.59999999</v>
      </c>
      <c r="J22" s="390">
        <f t="shared" si="1"/>
        <v>0.97940133289473685</v>
      </c>
      <c r="K22" s="391">
        <f t="shared" si="2"/>
        <v>549240000</v>
      </c>
      <c r="L22" s="389">
        <v>483475767</v>
      </c>
      <c r="M22" s="392">
        <f t="shared" si="3"/>
        <v>0.88026321280314612</v>
      </c>
      <c r="N22" s="389">
        <v>980000000</v>
      </c>
      <c r="O22" s="389">
        <v>940224724</v>
      </c>
      <c r="P22" s="392">
        <f t="shared" si="4"/>
        <v>0.95941298367346939</v>
      </c>
      <c r="Q22" s="21"/>
      <c r="U22" s="10" t="s">
        <v>13</v>
      </c>
      <c r="V22" s="11">
        <v>-80</v>
      </c>
      <c r="W22" s="10" t="s">
        <v>10</v>
      </c>
      <c r="X22" s="12">
        <v>5</v>
      </c>
      <c r="Y22" s="247"/>
      <c r="Z22" s="52">
        <f t="shared" si="5"/>
        <v>0.94962701914473679</v>
      </c>
      <c r="AA22" s="56">
        <f t="shared" si="6"/>
        <v>0.58863808007428453</v>
      </c>
      <c r="AB22" s="53">
        <f t="shared" si="7"/>
        <v>0.6742045952040816</v>
      </c>
      <c r="AC22" s="54">
        <f t="shared" si="8"/>
        <v>0.99944073848684212</v>
      </c>
      <c r="AD22" s="56">
        <f t="shared" si="9"/>
        <v>0.99946535995193353</v>
      </c>
      <c r="AE22" s="55">
        <f t="shared" si="10"/>
        <v>0.99947645306122446</v>
      </c>
      <c r="AF22" s="56">
        <f t="shared" si="11"/>
        <v>5.8695906447368419E-2</v>
      </c>
      <c r="AG22" s="54">
        <f t="shared" si="12"/>
        <v>6.1975851540310253E-2</v>
      </c>
      <c r="AH22" s="55">
        <f t="shared" si="13"/>
        <v>3.7580179183673471E-2</v>
      </c>
    </row>
    <row r="23" spans="3:34">
      <c r="C23" s="385" t="s">
        <v>15</v>
      </c>
      <c r="D23" s="388">
        <v>25</v>
      </c>
      <c r="E23" s="385" t="s">
        <v>10</v>
      </c>
      <c r="F23" s="388">
        <v>5</v>
      </c>
      <c r="G23" s="385">
        <v>2050</v>
      </c>
      <c r="H23" s="389">
        <f t="shared" si="0"/>
        <v>152000000</v>
      </c>
      <c r="I23" s="389">
        <v>148533493.30000001</v>
      </c>
      <c r="J23" s="390">
        <f t="shared" si="1"/>
        <v>0.97719403486842116</v>
      </c>
      <c r="K23" s="391">
        <f t="shared" si="2"/>
        <v>549240000</v>
      </c>
      <c r="L23" s="389">
        <v>477086575</v>
      </c>
      <c r="M23" s="392">
        <f t="shared" si="3"/>
        <v>0.86863042567912019</v>
      </c>
      <c r="N23" s="389">
        <v>980000000</v>
      </c>
      <c r="O23" s="389">
        <v>890531388</v>
      </c>
      <c r="P23" s="392">
        <f t="shared" si="4"/>
        <v>0.90870549795918365</v>
      </c>
      <c r="Q23" s="21"/>
      <c r="U23" s="7" t="s">
        <v>14</v>
      </c>
      <c r="V23" s="8">
        <v>2</v>
      </c>
      <c r="W23" s="7" t="s">
        <v>10</v>
      </c>
      <c r="X23" s="9">
        <v>5</v>
      </c>
      <c r="Y23" s="247"/>
      <c r="Z23" s="52">
        <f t="shared" si="5"/>
        <v>0.97901063157894741</v>
      </c>
      <c r="AA23" s="56">
        <f t="shared" si="6"/>
        <v>0.89070678938169101</v>
      </c>
      <c r="AB23" s="53">
        <f t="shared" si="7"/>
        <v>0.92812245408163263</v>
      </c>
      <c r="AC23" s="54">
        <f t="shared" si="8"/>
        <v>0.99944094078947365</v>
      </c>
      <c r="AD23" s="56">
        <f t="shared" si="9"/>
        <v>0.99946581458014716</v>
      </c>
      <c r="AE23" s="55">
        <f t="shared" si="10"/>
        <v>0.99947702653061221</v>
      </c>
      <c r="AF23" s="56">
        <f t="shared" si="11"/>
        <v>0.2653740769736842</v>
      </c>
      <c r="AG23" s="54">
        <f t="shared" si="12"/>
        <v>0.28289172128759743</v>
      </c>
      <c r="AH23" s="55">
        <f t="shared" si="13"/>
        <v>0.20958510816326531</v>
      </c>
    </row>
    <row r="24" spans="3:34">
      <c r="C24" s="385" t="s">
        <v>15</v>
      </c>
      <c r="D24" s="388">
        <v>50</v>
      </c>
      <c r="E24" s="385" t="s">
        <v>10</v>
      </c>
      <c r="F24" s="388">
        <v>5</v>
      </c>
      <c r="G24" s="385">
        <v>2050</v>
      </c>
      <c r="H24" s="389">
        <f t="shared" si="0"/>
        <v>152000000</v>
      </c>
      <c r="I24" s="389">
        <v>148669112.59999999</v>
      </c>
      <c r="J24" s="390">
        <f t="shared" si="1"/>
        <v>0.97808626710526314</v>
      </c>
      <c r="K24" s="391">
        <f t="shared" si="2"/>
        <v>549240000</v>
      </c>
      <c r="L24" s="389">
        <v>484728134</v>
      </c>
      <c r="M24" s="392">
        <f t="shared" si="3"/>
        <v>0.88254339450877572</v>
      </c>
      <c r="N24" s="389">
        <v>980000000</v>
      </c>
      <c r="O24" s="389">
        <v>900139985</v>
      </c>
      <c r="P24" s="392">
        <f t="shared" si="4"/>
        <v>0.91851018877551016</v>
      </c>
      <c r="Q24" s="21"/>
      <c r="U24" s="7" t="s">
        <v>14</v>
      </c>
      <c r="V24" s="8">
        <v>5</v>
      </c>
      <c r="W24" s="7" t="s">
        <v>10</v>
      </c>
      <c r="X24" s="9">
        <v>5</v>
      </c>
      <c r="Y24" s="247"/>
      <c r="Z24" s="52">
        <f t="shared" si="5"/>
        <v>0.97981001315789473</v>
      </c>
      <c r="AA24" s="56">
        <f>M21</f>
        <v>0.90965789818658505</v>
      </c>
      <c r="AB24" s="53">
        <f t="shared" si="7"/>
        <v>0.94998760408163263</v>
      </c>
      <c r="AC24" s="54">
        <f t="shared" si="8"/>
        <v>0.99870131578947363</v>
      </c>
      <c r="AD24" s="56">
        <f t="shared" si="9"/>
        <v>0.99920721542495083</v>
      </c>
      <c r="AE24" s="55">
        <f t="shared" si="10"/>
        <v>0.9994770397959184</v>
      </c>
      <c r="AF24" s="56">
        <f t="shared" si="11"/>
        <v>0.28529292171052634</v>
      </c>
      <c r="AG24" s="54">
        <f t="shared" si="12"/>
        <v>0.33107474692302091</v>
      </c>
      <c r="AH24" s="55">
        <f t="shared" si="13"/>
        <v>0.28759635714285714</v>
      </c>
    </row>
    <row r="25" spans="3:34">
      <c r="C25" s="385" t="s">
        <v>15</v>
      </c>
      <c r="D25" s="388">
        <v>100</v>
      </c>
      <c r="E25" s="385" t="s">
        <v>10</v>
      </c>
      <c r="F25" s="388">
        <v>5</v>
      </c>
      <c r="G25" s="385">
        <v>2050</v>
      </c>
      <c r="H25" s="389">
        <f t="shared" si="0"/>
        <v>152000000</v>
      </c>
      <c r="I25" s="391">
        <v>148849261.19999999</v>
      </c>
      <c r="J25" s="390">
        <f t="shared" si="1"/>
        <v>0.97927145526315784</v>
      </c>
      <c r="K25" s="391">
        <f t="shared" si="2"/>
        <v>549240000</v>
      </c>
      <c r="L25" s="389">
        <v>494018072</v>
      </c>
      <c r="M25" s="392">
        <f t="shared" si="3"/>
        <v>0.89945756317820991</v>
      </c>
      <c r="N25" s="389">
        <v>980000000</v>
      </c>
      <c r="O25" s="389">
        <v>912259116</v>
      </c>
      <c r="P25" s="392">
        <f t="shared" si="4"/>
        <v>0.93087664897959188</v>
      </c>
      <c r="Q25" s="21"/>
      <c r="U25" s="10" t="s">
        <v>14</v>
      </c>
      <c r="V25" s="11">
        <v>10</v>
      </c>
      <c r="W25" s="10" t="s">
        <v>10</v>
      </c>
      <c r="X25" s="12">
        <v>5</v>
      </c>
      <c r="Y25" s="247"/>
      <c r="Z25" s="52">
        <f t="shared" si="5"/>
        <v>0.97940133289473685</v>
      </c>
      <c r="AA25" s="56">
        <f t="shared" si="6"/>
        <v>0.88026321280314612</v>
      </c>
      <c r="AB25" s="53">
        <f t="shared" si="7"/>
        <v>0.95941298367346939</v>
      </c>
      <c r="AC25" s="54">
        <f t="shared" si="8"/>
        <v>0.99870133552631579</v>
      </c>
      <c r="AD25" s="56">
        <f t="shared" si="9"/>
        <v>0.99920720996285772</v>
      </c>
      <c r="AE25" s="55">
        <f t="shared" si="10"/>
        <v>0.99947704081632649</v>
      </c>
      <c r="AF25" s="56">
        <f t="shared" si="11"/>
        <v>0.22288513618421055</v>
      </c>
      <c r="AG25" s="54">
        <f t="shared" si="12"/>
        <v>0.23536864212366179</v>
      </c>
      <c r="AH25" s="55">
        <f t="shared" si="13"/>
        <v>0.39879097346938774</v>
      </c>
    </row>
    <row r="26" spans="3:34">
      <c r="D26" s="13"/>
      <c r="F26" s="13"/>
      <c r="H26" s="21"/>
      <c r="I26" s="21"/>
      <c r="J26" s="21"/>
      <c r="K26" s="21"/>
      <c r="L26" s="21"/>
      <c r="M26" s="21"/>
      <c r="N26" s="21"/>
      <c r="O26" s="21"/>
      <c r="P26" s="21"/>
      <c r="Q26" s="21"/>
      <c r="U26" s="7" t="s">
        <v>15</v>
      </c>
      <c r="V26" s="8">
        <v>25</v>
      </c>
      <c r="W26" s="7" t="s">
        <v>10</v>
      </c>
      <c r="X26" s="9">
        <v>5</v>
      </c>
      <c r="Y26" s="247"/>
      <c r="Z26" s="52">
        <f t="shared" si="5"/>
        <v>0.97719403486842116</v>
      </c>
      <c r="AA26" s="56">
        <f t="shared" si="6"/>
        <v>0.86863042567912019</v>
      </c>
      <c r="AB26" s="53">
        <f t="shared" si="7"/>
        <v>0.90870549795918365</v>
      </c>
      <c r="AC26" s="54">
        <f t="shared" si="8"/>
        <v>0.99944091315789485</v>
      </c>
      <c r="AD26" s="56">
        <f t="shared" si="9"/>
        <v>0.99946579091107712</v>
      </c>
      <c r="AE26" s="55">
        <f t="shared" si="10"/>
        <v>0.99947697551020409</v>
      </c>
      <c r="AF26" s="56">
        <f t="shared" si="11"/>
        <v>0.26197251644736841</v>
      </c>
      <c r="AG26" s="54">
        <f t="shared" si="12"/>
        <v>0.26630381254096569</v>
      </c>
      <c r="AH26" s="55">
        <f t="shared" si="13"/>
        <v>0.19387213775510204</v>
      </c>
    </row>
    <row r="27" spans="3:34">
      <c r="H27" s="21"/>
      <c r="I27" s="21"/>
      <c r="J27" s="21"/>
      <c r="K27" s="21"/>
      <c r="L27" s="21"/>
      <c r="M27" s="21"/>
      <c r="N27" s="21"/>
      <c r="O27" s="21"/>
      <c r="P27" s="21"/>
      <c r="Q27" s="21"/>
      <c r="U27" s="7" t="s">
        <v>15</v>
      </c>
      <c r="V27" s="8">
        <v>50</v>
      </c>
      <c r="W27" s="7" t="s">
        <v>10</v>
      </c>
      <c r="X27" s="9">
        <v>5</v>
      </c>
      <c r="Y27" s="247"/>
      <c r="Z27" s="52">
        <f t="shared" si="5"/>
        <v>0.97808626710526314</v>
      </c>
      <c r="AA27" s="56">
        <f t="shared" si="6"/>
        <v>0.88254339450877572</v>
      </c>
      <c r="AB27" s="53">
        <f t="shared" si="7"/>
        <v>0.91851018877551016</v>
      </c>
      <c r="AC27" s="54">
        <f t="shared" si="8"/>
        <v>0.9994409210526316</v>
      </c>
      <c r="AD27" s="56">
        <f t="shared" si="9"/>
        <v>0.99946579637317023</v>
      </c>
      <c r="AE27" s="55">
        <f t="shared" si="10"/>
        <v>0.99947698877551017</v>
      </c>
      <c r="AF27" s="56">
        <f t="shared" si="11"/>
        <v>0.29499109736842105</v>
      </c>
      <c r="AG27" s="54">
        <f t="shared" si="12"/>
        <v>0.30080298776491149</v>
      </c>
      <c r="AH27" s="55">
        <f t="shared" si="13"/>
        <v>0.22254005306122449</v>
      </c>
    </row>
    <row r="28" spans="3:34">
      <c r="H28" s="21"/>
      <c r="I28" s="21"/>
      <c r="J28" s="21"/>
      <c r="K28" s="21"/>
      <c r="L28" s="21"/>
      <c r="M28" s="21"/>
      <c r="N28" s="21"/>
      <c r="O28" s="21"/>
      <c r="P28" s="21"/>
      <c r="Q28" s="21"/>
      <c r="U28" s="10" t="s">
        <v>15</v>
      </c>
      <c r="V28" s="11">
        <v>100</v>
      </c>
      <c r="W28" s="10" t="s">
        <v>10</v>
      </c>
      <c r="X28" s="12">
        <v>5</v>
      </c>
      <c r="Y28" s="248"/>
      <c r="Z28" s="57">
        <f t="shared" si="5"/>
        <v>0.97927145526315784</v>
      </c>
      <c r="AA28" s="61">
        <f t="shared" si="6"/>
        <v>0.89945756317820991</v>
      </c>
      <c r="AB28" s="58">
        <f t="shared" si="7"/>
        <v>0.93087664897959188</v>
      </c>
      <c r="AC28" s="59">
        <f t="shared" si="8"/>
        <v>0.99944093026315795</v>
      </c>
      <c r="AD28" s="61">
        <f t="shared" si="9"/>
        <v>0.99946580547665864</v>
      </c>
      <c r="AE28" s="60">
        <f t="shared" si="10"/>
        <v>0.99947700408163265</v>
      </c>
      <c r="AF28" s="61">
        <f t="shared" si="11"/>
        <v>0.34875152368421053</v>
      </c>
      <c r="AG28" s="59">
        <f t="shared" si="12"/>
        <v>0.35885635241424513</v>
      </c>
      <c r="AH28" s="60">
        <f t="shared" si="13"/>
        <v>0.27348690816326532</v>
      </c>
    </row>
    <row r="29" spans="3:34">
      <c r="H29" s="21"/>
      <c r="I29" s="21"/>
      <c r="J29" s="21"/>
      <c r="K29" s="21"/>
      <c r="L29" s="21"/>
      <c r="M29" s="21"/>
      <c r="N29" s="21"/>
      <c r="O29" s="21"/>
      <c r="P29" s="21"/>
      <c r="Q29" s="21"/>
      <c r="V29" s="13"/>
      <c r="X29" s="13"/>
      <c r="Y29" s="14"/>
      <c r="Z29" s="252" t="s">
        <v>18</v>
      </c>
      <c r="AA29" s="253"/>
      <c r="AB29" s="253"/>
      <c r="AC29" s="253"/>
      <c r="AD29" s="253"/>
      <c r="AE29" s="253"/>
      <c r="AF29" s="253"/>
      <c r="AG29" s="253"/>
      <c r="AH29" s="254"/>
    </row>
    <row r="30" spans="3:34">
      <c r="H30" s="21"/>
      <c r="I30" s="21"/>
      <c r="J30" s="21"/>
      <c r="K30" s="21"/>
      <c r="L30" s="21"/>
      <c r="M30" s="21"/>
      <c r="N30" s="21"/>
      <c r="O30" s="21"/>
      <c r="P30" s="21"/>
      <c r="Q30" s="21"/>
      <c r="Y30" s="15"/>
      <c r="Z30" s="255" t="s">
        <v>4</v>
      </c>
      <c r="AA30" s="256"/>
      <c r="AB30" s="257"/>
      <c r="AC30" s="255" t="s">
        <v>5</v>
      </c>
      <c r="AD30" s="256"/>
      <c r="AE30" s="257"/>
      <c r="AF30" s="255" t="s">
        <v>6</v>
      </c>
      <c r="AG30" s="256"/>
      <c r="AH30" s="257"/>
    </row>
    <row r="31" spans="3:34" ht="45">
      <c r="H31" s="21"/>
      <c r="I31" s="21"/>
      <c r="J31" s="21"/>
      <c r="K31" s="21"/>
      <c r="L31" s="21"/>
      <c r="M31" s="21"/>
      <c r="N31" s="21"/>
      <c r="O31" s="21"/>
      <c r="P31" s="21"/>
      <c r="Q31" s="21"/>
      <c r="Z31" s="16" t="s">
        <v>7</v>
      </c>
      <c r="AA31" s="17" t="s">
        <v>8</v>
      </c>
      <c r="AB31" s="18" t="s">
        <v>9</v>
      </c>
      <c r="AC31" s="16" t="s">
        <v>7</v>
      </c>
      <c r="AD31" s="17" t="s">
        <v>8</v>
      </c>
      <c r="AE31" s="18" t="s">
        <v>9</v>
      </c>
      <c r="AF31" s="16" t="s">
        <v>7</v>
      </c>
      <c r="AG31" s="19" t="s">
        <v>8</v>
      </c>
      <c r="AH31" s="18" t="s">
        <v>9</v>
      </c>
    </row>
    <row r="32" spans="3:34">
      <c r="H32" s="21"/>
      <c r="I32" s="21"/>
      <c r="J32" s="21"/>
      <c r="K32" s="21"/>
      <c r="L32" s="21"/>
      <c r="M32" s="21"/>
      <c r="N32" s="21"/>
      <c r="O32" s="21"/>
      <c r="P32" s="21"/>
      <c r="Q32" s="21"/>
      <c r="Z32" s="232"/>
      <c r="AA32" s="232"/>
      <c r="AB32" s="232"/>
      <c r="AC32" s="232"/>
      <c r="AD32" s="232"/>
      <c r="AE32" s="232"/>
      <c r="AF32" s="232"/>
      <c r="AG32" s="232"/>
      <c r="AH32" s="232"/>
    </row>
    <row r="33" spans="3:26"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3:26"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3:26">
      <c r="C35" s="22" t="s">
        <v>25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 spans="3:26">
      <c r="H36" s="231"/>
      <c r="I36" s="231"/>
      <c r="J36" s="23"/>
      <c r="K36" s="231"/>
      <c r="L36" s="231"/>
      <c r="M36" s="23"/>
      <c r="N36" s="231"/>
      <c r="O36" s="231"/>
    </row>
    <row r="37" spans="3:26">
      <c r="C37" s="353"/>
      <c r="D37" s="353"/>
      <c r="E37" s="353"/>
      <c r="F37" s="353"/>
      <c r="G37" s="354"/>
      <c r="H37" s="355" t="s">
        <v>7</v>
      </c>
      <c r="I37" s="355"/>
      <c r="J37" s="355"/>
      <c r="K37" s="355" t="s">
        <v>8</v>
      </c>
      <c r="L37" s="355"/>
      <c r="M37" s="355"/>
      <c r="N37" s="355" t="s">
        <v>23</v>
      </c>
      <c r="O37" s="355"/>
      <c r="P37" s="355"/>
      <c r="Q37" s="22"/>
    </row>
    <row r="38" spans="3:26">
      <c r="C38" s="79" t="s">
        <v>2</v>
      </c>
      <c r="D38" s="79" t="s">
        <v>0</v>
      </c>
      <c r="E38" s="79" t="s">
        <v>3</v>
      </c>
      <c r="F38" s="79" t="s">
        <v>0</v>
      </c>
      <c r="G38" s="354" t="s">
        <v>19</v>
      </c>
      <c r="H38" s="354" t="s">
        <v>28</v>
      </c>
      <c r="I38" s="354" t="s">
        <v>22</v>
      </c>
      <c r="J38" s="354" t="s">
        <v>24</v>
      </c>
      <c r="K38" s="354" t="s">
        <v>28</v>
      </c>
      <c r="L38" s="354" t="s">
        <v>20</v>
      </c>
      <c r="M38" s="354" t="s">
        <v>24</v>
      </c>
      <c r="N38" s="354" t="s">
        <v>28</v>
      </c>
      <c r="O38" s="354" t="s">
        <v>22</v>
      </c>
      <c r="P38" s="354" t="s">
        <v>24</v>
      </c>
      <c r="Q38" s="21"/>
    </row>
    <row r="39" spans="3:26">
      <c r="C39" s="353" t="s">
        <v>11</v>
      </c>
      <c r="D39" s="356">
        <v>0</v>
      </c>
      <c r="E39" s="353" t="s">
        <v>16</v>
      </c>
      <c r="F39" s="356" t="s">
        <v>17</v>
      </c>
      <c r="G39" s="353">
        <v>2050</v>
      </c>
      <c r="H39" s="357">
        <f>152*10^6</f>
        <v>152000000</v>
      </c>
      <c r="I39" s="357">
        <v>141222586.5</v>
      </c>
      <c r="J39" s="358">
        <f>I39/H39</f>
        <v>0.92909596381578952</v>
      </c>
      <c r="K39" s="359">
        <f>549.24*10^6</f>
        <v>549240000</v>
      </c>
      <c r="L39" s="357">
        <v>514893864</v>
      </c>
      <c r="M39" s="360">
        <f>L39/K39</f>
        <v>0.93746606947782385</v>
      </c>
      <c r="N39" s="357">
        <v>980000000</v>
      </c>
      <c r="O39" s="357">
        <v>923838745</v>
      </c>
      <c r="P39" s="360">
        <f>O39/N39</f>
        <v>0.9426925969387755</v>
      </c>
      <c r="Q39" s="21"/>
    </row>
    <row r="40" spans="3:26">
      <c r="C40" s="353" t="s">
        <v>11</v>
      </c>
      <c r="D40" s="356">
        <v>5</v>
      </c>
      <c r="E40" s="353" t="s">
        <v>16</v>
      </c>
      <c r="F40" s="356" t="s">
        <v>17</v>
      </c>
      <c r="G40" s="353">
        <v>2050</v>
      </c>
      <c r="H40" s="357">
        <f t="shared" ref="H40:H54" si="14">152*10^6</f>
        <v>152000000</v>
      </c>
      <c r="I40" s="357">
        <v>151915017</v>
      </c>
      <c r="J40" s="358">
        <f t="shared" ref="J40:J54" si="15">I40/H40</f>
        <v>0.99944090131578944</v>
      </c>
      <c r="K40" s="359">
        <f t="shared" ref="K40:K54" si="16">549.24*10^6</f>
        <v>549240000</v>
      </c>
      <c r="L40" s="357">
        <v>548946585</v>
      </c>
      <c r="M40" s="360">
        <f t="shared" ref="M40:M54" si="17">L40/K40</f>
        <v>0.99946577998689101</v>
      </c>
      <c r="N40" s="357">
        <v>980000000</v>
      </c>
      <c r="O40" s="357">
        <v>979487415</v>
      </c>
      <c r="P40" s="360">
        <f>O40/N40</f>
        <v>0.99947695408163262</v>
      </c>
      <c r="Q40" s="21"/>
      <c r="Z40" s="62"/>
    </row>
    <row r="41" spans="3:26">
      <c r="C41" s="353" t="s">
        <v>11</v>
      </c>
      <c r="D41" s="356">
        <v>10</v>
      </c>
      <c r="E41" s="353" t="s">
        <v>16</v>
      </c>
      <c r="F41" s="356" t="s">
        <v>17</v>
      </c>
      <c r="G41" s="353">
        <v>2050</v>
      </c>
      <c r="H41" s="357">
        <f t="shared" si="14"/>
        <v>152000000</v>
      </c>
      <c r="I41" s="357">
        <v>151999250</v>
      </c>
      <c r="J41" s="358">
        <f t="shared" si="15"/>
        <v>0.99999506578947372</v>
      </c>
      <c r="K41" s="359">
        <f t="shared" si="16"/>
        <v>549240000</v>
      </c>
      <c r="L41" s="357">
        <v>549237492</v>
      </c>
      <c r="M41" s="360">
        <f t="shared" si="17"/>
        <v>0.99999543369019006</v>
      </c>
      <c r="N41" s="357">
        <v>980000000</v>
      </c>
      <c r="O41" s="357">
        <v>979995581</v>
      </c>
      <c r="P41" s="360">
        <f>O41/N41</f>
        <v>0.99999549081632655</v>
      </c>
      <c r="Q41" s="21"/>
    </row>
    <row r="42" spans="3:26">
      <c r="C42" s="353" t="s">
        <v>11</v>
      </c>
      <c r="D42" s="356">
        <v>100</v>
      </c>
      <c r="E42" s="353" t="s">
        <v>16</v>
      </c>
      <c r="F42" s="356" t="s">
        <v>17</v>
      </c>
      <c r="G42" s="353">
        <v>2050</v>
      </c>
      <c r="H42" s="357">
        <f t="shared" si="14"/>
        <v>152000000</v>
      </c>
      <c r="I42" s="357">
        <v>151999994.80000001</v>
      </c>
      <c r="J42" s="358">
        <f t="shared" si="15"/>
        <v>0.99999996578947381</v>
      </c>
      <c r="K42" s="359">
        <f t="shared" si="16"/>
        <v>549240000</v>
      </c>
      <c r="L42" s="357">
        <v>549239980</v>
      </c>
      <c r="M42" s="360">
        <f t="shared" si="17"/>
        <v>0.99999996358604615</v>
      </c>
      <c r="N42" s="357">
        <v>980000000</v>
      </c>
      <c r="O42" s="357">
        <v>979999931</v>
      </c>
      <c r="P42" s="360">
        <f>O42/N42</f>
        <v>0.9999999295918367</v>
      </c>
      <c r="Q42" s="21"/>
    </row>
    <row r="43" spans="3:26">
      <c r="C43" s="353" t="s">
        <v>12</v>
      </c>
      <c r="D43" s="356">
        <v>-2</v>
      </c>
      <c r="E43" s="353" t="s">
        <v>10</v>
      </c>
      <c r="F43" s="356">
        <v>5</v>
      </c>
      <c r="G43" s="353">
        <v>2050</v>
      </c>
      <c r="H43" s="357">
        <f t="shared" si="14"/>
        <v>152000000</v>
      </c>
      <c r="I43" s="357">
        <v>151914979</v>
      </c>
      <c r="J43" s="358">
        <f t="shared" si="15"/>
        <v>0.99944065131578952</v>
      </c>
      <c r="K43" s="359">
        <f t="shared" si="16"/>
        <v>549240000</v>
      </c>
      <c r="L43" s="357">
        <v>548946461</v>
      </c>
      <c r="M43" s="360">
        <f>L43/K43</f>
        <v>0.99946555422037719</v>
      </c>
      <c r="N43" s="357">
        <v>980000000</v>
      </c>
      <c r="O43" s="357">
        <v>979486964</v>
      </c>
      <c r="P43" s="360">
        <f t="shared" ref="P43:P54" si="18">O43/N43</f>
        <v>0.999476493877551</v>
      </c>
      <c r="Q43" s="21"/>
    </row>
    <row r="44" spans="3:26">
      <c r="C44" s="353" t="s">
        <v>12</v>
      </c>
      <c r="D44" s="356">
        <v>-5</v>
      </c>
      <c r="E44" s="353" t="s">
        <v>10</v>
      </c>
      <c r="F44" s="356">
        <v>5</v>
      </c>
      <c r="G44" s="353">
        <v>2050</v>
      </c>
      <c r="H44" s="357">
        <f t="shared" si="14"/>
        <v>152000000</v>
      </c>
      <c r="I44" s="357">
        <v>151912595.19999999</v>
      </c>
      <c r="J44" s="358">
        <f t="shared" si="15"/>
        <v>0.99942496842105255</v>
      </c>
      <c r="K44" s="359">
        <f t="shared" si="16"/>
        <v>549240000</v>
      </c>
      <c r="L44" s="357">
        <v>548944210</v>
      </c>
      <c r="M44" s="360">
        <f t="shared" si="17"/>
        <v>0.999461455829874</v>
      </c>
      <c r="N44" s="357">
        <v>980000000</v>
      </c>
      <c r="O44" s="357">
        <v>979478141</v>
      </c>
      <c r="P44" s="360">
        <f t="shared" si="18"/>
        <v>0.99946749081632658</v>
      </c>
      <c r="Q44" s="21"/>
    </row>
    <row r="45" spans="3:26">
      <c r="C45" s="353" t="s">
        <v>12</v>
      </c>
      <c r="D45" s="356">
        <v>-10</v>
      </c>
      <c r="E45" s="353" t="s">
        <v>10</v>
      </c>
      <c r="F45" s="356">
        <v>5</v>
      </c>
      <c r="G45" s="353">
        <v>2050</v>
      </c>
      <c r="H45" s="357">
        <f t="shared" si="14"/>
        <v>152000000</v>
      </c>
      <c r="I45" s="357">
        <v>151834679</v>
      </c>
      <c r="J45" s="358">
        <f t="shared" si="15"/>
        <v>0.9989123618421053</v>
      </c>
      <c r="K45" s="359">
        <f t="shared" si="16"/>
        <v>549240000</v>
      </c>
      <c r="L45" s="357">
        <v>548654944</v>
      </c>
      <c r="M45" s="360">
        <f t="shared" si="17"/>
        <v>0.99893478989148643</v>
      </c>
      <c r="N45" s="357">
        <v>980000000</v>
      </c>
      <c r="O45" s="357">
        <v>979349111</v>
      </c>
      <c r="P45" s="360">
        <f t="shared" si="18"/>
        <v>0.99933582755102046</v>
      </c>
      <c r="Q45" s="21"/>
    </row>
    <row r="46" spans="3:26">
      <c r="C46" s="353" t="s">
        <v>13</v>
      </c>
      <c r="D46" s="356">
        <v>-25</v>
      </c>
      <c r="E46" s="353" t="s">
        <v>10</v>
      </c>
      <c r="F46" s="356">
        <v>5</v>
      </c>
      <c r="G46" s="353">
        <v>2050</v>
      </c>
      <c r="H46" s="357">
        <f t="shared" si="14"/>
        <v>152000000</v>
      </c>
      <c r="I46" s="357">
        <v>151915013.80000001</v>
      </c>
      <c r="J46" s="358">
        <f t="shared" si="15"/>
        <v>0.99944088026315803</v>
      </c>
      <c r="K46" s="359">
        <f t="shared" si="16"/>
        <v>549240000</v>
      </c>
      <c r="L46" s="357">
        <v>548946575</v>
      </c>
      <c r="M46" s="360">
        <f t="shared" si="17"/>
        <v>0.99946576177991409</v>
      </c>
      <c r="N46" s="357">
        <v>980000000</v>
      </c>
      <c r="O46" s="357">
        <v>979487380</v>
      </c>
      <c r="P46" s="360">
        <f t="shared" si="18"/>
        <v>0.99947691836734698</v>
      </c>
      <c r="Q46" s="21"/>
    </row>
    <row r="47" spans="3:26">
      <c r="C47" s="353" t="s">
        <v>13</v>
      </c>
      <c r="D47" s="356">
        <v>-50</v>
      </c>
      <c r="E47" s="353" t="s">
        <v>10</v>
      </c>
      <c r="F47" s="356">
        <v>5</v>
      </c>
      <c r="G47" s="353">
        <v>2050</v>
      </c>
      <c r="H47" s="357">
        <f t="shared" si="14"/>
        <v>152000000</v>
      </c>
      <c r="I47" s="357">
        <v>151915007</v>
      </c>
      <c r="J47" s="358">
        <f t="shared" si="15"/>
        <v>0.9994408355263158</v>
      </c>
      <c r="K47" s="359">
        <f t="shared" si="16"/>
        <v>549240000</v>
      </c>
      <c r="L47" s="357">
        <v>548946553</v>
      </c>
      <c r="M47" s="360">
        <f t="shared" si="17"/>
        <v>0.99946572172456483</v>
      </c>
      <c r="N47" s="357">
        <v>980000000</v>
      </c>
      <c r="O47" s="357">
        <v>979487303</v>
      </c>
      <c r="P47" s="360">
        <f t="shared" si="18"/>
        <v>0.99947683979591839</v>
      </c>
      <c r="Q47" s="21"/>
    </row>
    <row r="48" spans="3:26">
      <c r="C48" s="353" t="s">
        <v>13</v>
      </c>
      <c r="D48" s="356">
        <v>-80</v>
      </c>
      <c r="E48" s="353" t="s">
        <v>10</v>
      </c>
      <c r="F48" s="356">
        <v>5</v>
      </c>
      <c r="G48" s="353">
        <v>2050</v>
      </c>
      <c r="H48" s="357">
        <f t="shared" si="14"/>
        <v>152000000</v>
      </c>
      <c r="I48" s="357">
        <v>151914992.25</v>
      </c>
      <c r="J48" s="358">
        <f t="shared" si="15"/>
        <v>0.99944073848684212</v>
      </c>
      <c r="K48" s="359">
        <f t="shared" si="16"/>
        <v>549240000</v>
      </c>
      <c r="L48" s="357">
        <v>548946354.29999995</v>
      </c>
      <c r="M48" s="360">
        <f t="shared" si="17"/>
        <v>0.99946535995193353</v>
      </c>
      <c r="N48" s="357">
        <v>980000000</v>
      </c>
      <c r="O48" s="357">
        <v>979486924</v>
      </c>
      <c r="P48" s="360">
        <f t="shared" si="18"/>
        <v>0.99947645306122446</v>
      </c>
      <c r="Q48" s="21"/>
    </row>
    <row r="49" spans="3:34">
      <c r="C49" s="353" t="s">
        <v>14</v>
      </c>
      <c r="D49" s="356">
        <v>2</v>
      </c>
      <c r="E49" s="353" t="s">
        <v>10</v>
      </c>
      <c r="F49" s="356">
        <v>5</v>
      </c>
      <c r="G49" s="353">
        <v>2050</v>
      </c>
      <c r="H49" s="357">
        <f t="shared" si="14"/>
        <v>152000000</v>
      </c>
      <c r="I49" s="357">
        <v>151915023</v>
      </c>
      <c r="J49" s="358">
        <f t="shared" si="15"/>
        <v>0.99944094078947365</v>
      </c>
      <c r="K49" s="359">
        <f t="shared" si="16"/>
        <v>549240000</v>
      </c>
      <c r="L49" s="357">
        <v>548946604</v>
      </c>
      <c r="M49" s="360">
        <f t="shared" si="17"/>
        <v>0.99946581458014716</v>
      </c>
      <c r="N49" s="357">
        <v>980000000</v>
      </c>
      <c r="O49" s="357">
        <v>979487486</v>
      </c>
      <c r="P49" s="360">
        <f t="shared" si="18"/>
        <v>0.99947702653061221</v>
      </c>
      <c r="Q49" s="21"/>
    </row>
    <row r="50" spans="3:34">
      <c r="C50" s="353" t="s">
        <v>14</v>
      </c>
      <c r="D50" s="356">
        <v>5</v>
      </c>
      <c r="E50" s="353" t="s">
        <v>10</v>
      </c>
      <c r="F50" s="356">
        <v>5</v>
      </c>
      <c r="G50" s="353">
        <v>2050</v>
      </c>
      <c r="H50" s="357">
        <f t="shared" si="14"/>
        <v>152000000</v>
      </c>
      <c r="I50" s="357">
        <v>151802600</v>
      </c>
      <c r="J50" s="358">
        <f t="shared" si="15"/>
        <v>0.99870131578947363</v>
      </c>
      <c r="K50" s="359">
        <f t="shared" si="16"/>
        <v>549240000</v>
      </c>
      <c r="L50" s="357">
        <v>548804571</v>
      </c>
      <c r="M50" s="360">
        <f t="shared" si="17"/>
        <v>0.99920721542495083</v>
      </c>
      <c r="N50" s="357">
        <v>980000000</v>
      </c>
      <c r="O50" s="357">
        <v>979487499</v>
      </c>
      <c r="P50" s="360">
        <f>O50/N50</f>
        <v>0.9994770397959184</v>
      </c>
      <c r="Q50" s="21"/>
    </row>
    <row r="51" spans="3:34">
      <c r="C51" s="353" t="s">
        <v>14</v>
      </c>
      <c r="D51" s="356">
        <v>10</v>
      </c>
      <c r="E51" s="353" t="s">
        <v>10</v>
      </c>
      <c r="F51" s="356">
        <v>5</v>
      </c>
      <c r="G51" s="353">
        <v>2050</v>
      </c>
      <c r="H51" s="357">
        <f t="shared" si="14"/>
        <v>152000000</v>
      </c>
      <c r="I51" s="357">
        <v>151802603</v>
      </c>
      <c r="J51" s="358">
        <f t="shared" si="15"/>
        <v>0.99870133552631579</v>
      </c>
      <c r="K51" s="359">
        <f t="shared" si="16"/>
        <v>549240000</v>
      </c>
      <c r="L51" s="357">
        <v>548804568</v>
      </c>
      <c r="M51" s="360">
        <f t="shared" si="17"/>
        <v>0.99920720996285772</v>
      </c>
      <c r="N51" s="357">
        <v>980000000</v>
      </c>
      <c r="O51" s="357">
        <v>979487500</v>
      </c>
      <c r="P51" s="360">
        <f t="shared" si="18"/>
        <v>0.99947704081632649</v>
      </c>
      <c r="Q51" s="21"/>
    </row>
    <row r="52" spans="3:34">
      <c r="C52" s="353" t="s">
        <v>15</v>
      </c>
      <c r="D52" s="356">
        <v>25</v>
      </c>
      <c r="E52" s="353" t="s">
        <v>10</v>
      </c>
      <c r="F52" s="356">
        <v>5</v>
      </c>
      <c r="G52" s="353">
        <v>2050</v>
      </c>
      <c r="H52" s="357">
        <f t="shared" si="14"/>
        <v>152000000</v>
      </c>
      <c r="I52" s="357">
        <v>151915018.80000001</v>
      </c>
      <c r="J52" s="358">
        <f t="shared" si="15"/>
        <v>0.99944091315789485</v>
      </c>
      <c r="K52" s="359">
        <f t="shared" si="16"/>
        <v>549240000</v>
      </c>
      <c r="L52" s="357">
        <v>548946591</v>
      </c>
      <c r="M52" s="360">
        <f t="shared" si="17"/>
        <v>0.99946579091107712</v>
      </c>
      <c r="N52" s="357">
        <v>980000000</v>
      </c>
      <c r="O52" s="357">
        <v>979487436</v>
      </c>
      <c r="P52" s="360">
        <f t="shared" si="18"/>
        <v>0.99947697551020409</v>
      </c>
      <c r="Q52" s="21"/>
    </row>
    <row r="53" spans="3:34">
      <c r="C53" s="353" t="s">
        <v>15</v>
      </c>
      <c r="D53" s="356">
        <v>50</v>
      </c>
      <c r="E53" s="353" t="s">
        <v>10</v>
      </c>
      <c r="F53" s="356">
        <v>5</v>
      </c>
      <c r="G53" s="353">
        <v>2050</v>
      </c>
      <c r="H53" s="357">
        <f t="shared" si="14"/>
        <v>152000000</v>
      </c>
      <c r="I53" s="357">
        <v>151915020</v>
      </c>
      <c r="J53" s="358">
        <f t="shared" si="15"/>
        <v>0.9994409210526316</v>
      </c>
      <c r="K53" s="359">
        <f t="shared" si="16"/>
        <v>549240000</v>
      </c>
      <c r="L53" s="357">
        <v>548946594</v>
      </c>
      <c r="M53" s="360">
        <f t="shared" si="17"/>
        <v>0.99946579637317023</v>
      </c>
      <c r="N53" s="357">
        <v>980000000</v>
      </c>
      <c r="O53" s="357">
        <v>979487449</v>
      </c>
      <c r="P53" s="360">
        <f t="shared" si="18"/>
        <v>0.99947698877551017</v>
      </c>
      <c r="Q53" s="21"/>
    </row>
    <row r="54" spans="3:34">
      <c r="C54" s="353" t="s">
        <v>15</v>
      </c>
      <c r="D54" s="356">
        <v>100</v>
      </c>
      <c r="E54" s="353" t="s">
        <v>10</v>
      </c>
      <c r="F54" s="356">
        <v>5</v>
      </c>
      <c r="G54" s="353">
        <v>2050</v>
      </c>
      <c r="H54" s="357">
        <f t="shared" si="14"/>
        <v>152000000</v>
      </c>
      <c r="I54" s="357">
        <v>151915021.40000001</v>
      </c>
      <c r="J54" s="358">
        <f t="shared" si="15"/>
        <v>0.99944093026315795</v>
      </c>
      <c r="K54" s="359">
        <f t="shared" si="16"/>
        <v>549240000</v>
      </c>
      <c r="L54" s="357">
        <v>548946599</v>
      </c>
      <c r="M54" s="360">
        <f t="shared" si="17"/>
        <v>0.99946580547665864</v>
      </c>
      <c r="N54" s="357">
        <v>980000000</v>
      </c>
      <c r="O54" s="357">
        <v>979487464</v>
      </c>
      <c r="P54" s="360">
        <f t="shared" si="18"/>
        <v>0.99947700408163265</v>
      </c>
      <c r="Q54" s="21"/>
    </row>
    <row r="55" spans="3:34" ht="14" customHeight="1">
      <c r="H55" s="21"/>
      <c r="I55" s="21"/>
      <c r="J55" s="21"/>
      <c r="K55" s="21"/>
      <c r="L55" s="21"/>
      <c r="M55" s="21"/>
      <c r="N55" s="21"/>
      <c r="O55" s="21"/>
      <c r="P55" s="21"/>
      <c r="Q55" s="21"/>
      <c r="U55" s="82" t="s">
        <v>2</v>
      </c>
      <c r="V55" s="82" t="s">
        <v>0</v>
      </c>
      <c r="W55" s="82" t="s">
        <v>3</v>
      </c>
      <c r="X55" s="83" t="s">
        <v>0</v>
      </c>
      <c r="Y55" s="233" t="s">
        <v>1</v>
      </c>
      <c r="Z55" s="236" t="s">
        <v>30</v>
      </c>
      <c r="AA55" s="237"/>
      <c r="AB55" s="237"/>
      <c r="AC55" s="237"/>
      <c r="AD55" s="237"/>
      <c r="AE55" s="237"/>
      <c r="AF55" s="237"/>
      <c r="AG55" s="237"/>
      <c r="AH55" s="238"/>
    </row>
    <row r="56" spans="3:34">
      <c r="H56" s="21"/>
      <c r="I56" s="21"/>
      <c r="J56" s="21"/>
      <c r="K56" s="21"/>
      <c r="L56" s="21"/>
      <c r="M56" s="21"/>
      <c r="N56" s="21"/>
      <c r="O56" s="21"/>
      <c r="P56" s="21"/>
      <c r="Q56" s="21"/>
      <c r="U56" s="239" t="s">
        <v>11</v>
      </c>
      <c r="V56" s="84">
        <v>0</v>
      </c>
      <c r="W56" s="242" t="s">
        <v>17</v>
      </c>
      <c r="X56" s="242" t="s">
        <v>17</v>
      </c>
      <c r="Y56" s="234"/>
      <c r="Z56" s="85">
        <f>(Z13-1)</f>
        <v>-0.15707321052631584</v>
      </c>
      <c r="AA56" s="85">
        <f t="shared" ref="AA56:AH56" si="19">(AA13-1)</f>
        <v>-0.31928017806423425</v>
      </c>
      <c r="AB56" s="86">
        <f t="shared" si="19"/>
        <v>-0.23282380612244902</v>
      </c>
      <c r="AC56" s="85">
        <f t="shared" si="19"/>
        <v>-7.0904036184210484E-2</v>
      </c>
      <c r="AD56" s="85">
        <f t="shared" si="19"/>
        <v>-6.2533930522176151E-2</v>
      </c>
      <c r="AE56" s="86">
        <f t="shared" si="19"/>
        <v>-5.7307403061224504E-2</v>
      </c>
      <c r="AF56" s="85">
        <f t="shared" si="19"/>
        <v>-0.85165473421052629</v>
      </c>
      <c r="AG56" s="85">
        <f t="shared" si="19"/>
        <v>-0.82676089869638048</v>
      </c>
      <c r="AH56" s="86">
        <f t="shared" si="19"/>
        <v>-0.85400353265306128</v>
      </c>
    </row>
    <row r="57" spans="3:34">
      <c r="H57" s="21"/>
      <c r="I57" s="21"/>
      <c r="J57" s="21"/>
      <c r="K57" s="21"/>
      <c r="L57" s="21"/>
      <c r="M57" s="21"/>
      <c r="N57" s="21"/>
      <c r="O57" s="21"/>
      <c r="P57" s="21"/>
      <c r="Q57" s="21"/>
      <c r="U57" s="240"/>
      <c r="V57" s="87">
        <v>5</v>
      </c>
      <c r="W57" s="243"/>
      <c r="X57" s="243"/>
      <c r="Y57" s="234"/>
      <c r="Z57" s="85">
        <f>(Z14-1)</f>
        <v>-2.4608751973684284E-2</v>
      </c>
      <c r="AA57" s="85">
        <f>(AA14-1)</f>
        <v>-0.15162117653484819</v>
      </c>
      <c r="AB57" s="88">
        <f t="shared" ref="AB57:AH57" si="20">(AB14-1)</f>
        <v>-0.10561325816326528</v>
      </c>
      <c r="AC57" s="85">
        <f t="shared" si="20"/>
        <v>-5.590986842105572E-4</v>
      </c>
      <c r="AD57" s="85">
        <f t="shared" si="20"/>
        <v>-5.3422001310898803E-4</v>
      </c>
      <c r="AE57" s="88">
        <f t="shared" si="20"/>
        <v>-5.230459183673819E-4</v>
      </c>
      <c r="AF57" s="85">
        <f t="shared" si="20"/>
        <v>-0.77673500328947365</v>
      </c>
      <c r="AG57" s="85">
        <f t="shared" si="20"/>
        <v>-0.77251387553710582</v>
      </c>
      <c r="AH57" s="88">
        <f t="shared" si="20"/>
        <v>-0.83730107244897956</v>
      </c>
    </row>
    <row r="58" spans="3:34">
      <c r="H58" s="21"/>
      <c r="I58" s="21"/>
      <c r="J58" s="21"/>
      <c r="K58" s="21"/>
      <c r="L58" s="21"/>
      <c r="M58" s="21"/>
      <c r="N58" s="21"/>
      <c r="O58" s="21"/>
      <c r="P58" s="21"/>
      <c r="Q58" s="21"/>
      <c r="U58" s="240"/>
      <c r="V58" s="87">
        <v>10</v>
      </c>
      <c r="W58" s="243"/>
      <c r="X58" s="243"/>
      <c r="Y58" s="234"/>
      <c r="Z58" s="85">
        <f t="shared" ref="Z58:AH58" si="21">(Z15-1)</f>
        <v>-8.2443499999999004E-3</v>
      </c>
      <c r="AA58" s="85">
        <f t="shared" si="21"/>
        <v>-0.11902662770373607</v>
      </c>
      <c r="AB58" s="88">
        <f t="shared" si="21"/>
        <v>-7.970039285714281E-2</v>
      </c>
      <c r="AC58" s="85">
        <f t="shared" si="21"/>
        <v>-4.9342105262750735E-6</v>
      </c>
      <c r="AD58" s="85">
        <f t="shared" si="21"/>
        <v>-4.5663098099391064E-6</v>
      </c>
      <c r="AE58" s="88">
        <f t="shared" si="21"/>
        <v>-4.5091836734512114E-6</v>
      </c>
      <c r="AF58" s="85">
        <f t="shared" si="21"/>
        <v>-0.76593474342105261</v>
      </c>
      <c r="AG58" s="85">
        <f t="shared" si="21"/>
        <v>-0.76324470176971815</v>
      </c>
      <c r="AH58" s="88">
        <f t="shared" si="21"/>
        <v>-0.83290570204081638</v>
      </c>
    </row>
    <row r="59" spans="3:34">
      <c r="H59" s="21"/>
      <c r="I59" s="21"/>
      <c r="J59" s="21"/>
      <c r="K59" s="21"/>
      <c r="L59" s="21"/>
      <c r="M59" s="21"/>
      <c r="N59" s="21"/>
      <c r="O59" s="21"/>
      <c r="P59" s="21"/>
      <c r="Q59" s="21"/>
      <c r="U59" s="241"/>
      <c r="V59" s="89">
        <v>100</v>
      </c>
      <c r="W59" s="244"/>
      <c r="X59" s="244"/>
      <c r="Y59" s="234"/>
      <c r="Z59" s="85">
        <f t="shared" ref="Z59:AH59" si="22">(Z16-1)</f>
        <v>-6.2484197368422034E-3</v>
      </c>
      <c r="AA59" s="85">
        <f>(AA16-1)</f>
        <v>-0.11077970286213679</v>
      </c>
      <c r="AB59" s="88">
        <f t="shared" si="22"/>
        <v>-7.389171326530608E-2</v>
      </c>
      <c r="AC59" s="85">
        <f t="shared" si="22"/>
        <v>-3.42105261896819E-8</v>
      </c>
      <c r="AD59" s="85">
        <f t="shared" si="22"/>
        <v>-3.6413953852232339E-8</v>
      </c>
      <c r="AE59" s="88">
        <f t="shared" si="22"/>
        <v>-7.0408163299617854E-8</v>
      </c>
      <c r="AF59" s="85">
        <f t="shared" si="22"/>
        <v>-0.76177100460526315</v>
      </c>
      <c r="AG59" s="85">
        <f t="shared" si="22"/>
        <v>-0.75993071699075088</v>
      </c>
      <c r="AH59" s="88">
        <f t="shared" si="22"/>
        <v>-0.83114030306122455</v>
      </c>
    </row>
    <row r="60" spans="3:34">
      <c r="H60" s="21"/>
      <c r="I60" s="21"/>
      <c r="J60" s="21"/>
      <c r="K60" s="21"/>
      <c r="L60" s="21"/>
      <c r="M60" s="21"/>
      <c r="N60" s="21"/>
      <c r="O60" s="21"/>
      <c r="P60" s="21"/>
      <c r="Q60" s="21"/>
      <c r="U60" s="239" t="s">
        <v>37</v>
      </c>
      <c r="V60" s="84">
        <v>-2</v>
      </c>
      <c r="W60" s="242" t="s">
        <v>10</v>
      </c>
      <c r="X60" s="242">
        <v>5</v>
      </c>
      <c r="Y60" s="234"/>
      <c r="Z60" s="85">
        <f t="shared" ref="Z60:AH60" si="23">(Z17-1)</f>
        <v>-3.2780230263157906E-2</v>
      </c>
      <c r="AA60" s="85">
        <f t="shared" si="23"/>
        <v>-0.2223270501056005</v>
      </c>
      <c r="AB60" s="88">
        <f t="shared" si="23"/>
        <v>-0.16498253367346938</v>
      </c>
      <c r="AC60" s="85">
        <f t="shared" si="23"/>
        <v>-5.5934868421048112E-4</v>
      </c>
      <c r="AD60" s="85">
        <f t="shared" si="23"/>
        <v>-5.3444577962280526E-4</v>
      </c>
      <c r="AE60" s="88">
        <f t="shared" si="23"/>
        <v>-5.235061224490023E-4</v>
      </c>
      <c r="AF60" s="85">
        <f t="shared" si="23"/>
        <v>-0.82251192171052634</v>
      </c>
      <c r="AG60" s="85">
        <f t="shared" si="23"/>
        <v>-0.82368528147986309</v>
      </c>
      <c r="AH60" s="88">
        <f t="shared" si="23"/>
        <v>-0.8775062744897959</v>
      </c>
    </row>
    <row r="61" spans="3:34">
      <c r="H61" s="21"/>
      <c r="I61" s="21"/>
      <c r="J61" s="21"/>
      <c r="K61" s="21"/>
      <c r="L61" s="21"/>
      <c r="M61" s="21"/>
      <c r="N61" s="21"/>
      <c r="O61" s="21"/>
      <c r="P61" s="21"/>
      <c r="Q61" s="21"/>
      <c r="U61" s="240"/>
      <c r="V61" s="87">
        <v>-5</v>
      </c>
      <c r="W61" s="243"/>
      <c r="X61" s="243"/>
      <c r="Y61" s="234"/>
      <c r="Z61" s="85">
        <f t="shared" ref="Z61:AH61" si="24">(Z18-1)</f>
        <v>-6.9427976315789564E-2</v>
      </c>
      <c r="AA61" s="85">
        <f t="shared" si="24"/>
        <v>-0.38763426553055136</v>
      </c>
      <c r="AB61" s="88">
        <f t="shared" si="24"/>
        <v>-0.3256666163265306</v>
      </c>
      <c r="AC61" s="85">
        <f t="shared" si="24"/>
        <v>-5.7503157894744916E-4</v>
      </c>
      <c r="AD61" s="85">
        <f t="shared" si="24"/>
        <v>-5.3854417012599853E-4</v>
      </c>
      <c r="AE61" s="88">
        <f t="shared" si="24"/>
        <v>-5.3250918367342415E-4</v>
      </c>
      <c r="AF61" s="85">
        <f t="shared" si="24"/>
        <v>-0.8814761105263158</v>
      </c>
      <c r="AG61" s="85">
        <f t="shared" si="24"/>
        <v>-0.88118891013036194</v>
      </c>
      <c r="AH61" s="88">
        <f t="shared" si="24"/>
        <v>-0.92150019897959179</v>
      </c>
    </row>
    <row r="62" spans="3:34">
      <c r="H62" s="21"/>
      <c r="I62" s="21"/>
      <c r="J62" s="21"/>
      <c r="K62" s="21"/>
      <c r="L62" s="21"/>
      <c r="M62" s="21"/>
      <c r="N62" s="21"/>
      <c r="O62" s="21"/>
      <c r="P62" s="21"/>
      <c r="Q62" s="21"/>
      <c r="U62" s="241"/>
      <c r="V62" s="89">
        <v>-10</v>
      </c>
      <c r="W62" s="243"/>
      <c r="X62" s="243"/>
      <c r="Y62" s="234"/>
      <c r="Z62" s="85">
        <f t="shared" ref="Z62:AH62" si="25">(Z19-1)</f>
        <v>-0.31723563815789468</v>
      </c>
      <c r="AA62" s="85">
        <f>(AA19-1)</f>
        <v>-0.72792172638555086</v>
      </c>
      <c r="AB62" s="88">
        <f t="shared" si="25"/>
        <v>-0.7146157459183673</v>
      </c>
      <c r="AC62" s="85">
        <f t="shared" si="25"/>
        <v>-1.0876381578946992E-3</v>
      </c>
      <c r="AD62" s="85">
        <f t="shared" si="25"/>
        <v>-1.0652101085135701E-3</v>
      </c>
      <c r="AE62" s="88">
        <f t="shared" si="25"/>
        <v>-6.6417244897953864E-4</v>
      </c>
      <c r="AF62" s="85">
        <f t="shared" si="25"/>
        <v>-0.94308281578947373</v>
      </c>
      <c r="AG62" s="85">
        <f t="shared" si="25"/>
        <v>-0.94421665028038748</v>
      </c>
      <c r="AH62" s="88">
        <f t="shared" si="25"/>
        <v>-0.96437471428571431</v>
      </c>
    </row>
    <row r="63" spans="3:34">
      <c r="H63" s="21"/>
      <c r="I63" s="21"/>
      <c r="J63" s="21"/>
      <c r="K63" s="21"/>
      <c r="L63" s="21"/>
      <c r="M63" s="21"/>
      <c r="N63" s="21"/>
      <c r="O63" s="21"/>
      <c r="P63" s="21"/>
      <c r="Q63" s="21"/>
      <c r="U63" s="239" t="s">
        <v>38</v>
      </c>
      <c r="V63" s="84">
        <v>-25</v>
      </c>
      <c r="W63" s="243"/>
      <c r="X63" s="243"/>
      <c r="Y63" s="234"/>
      <c r="Z63" s="85">
        <f t="shared" ref="Z63:AH63" si="26">(Z20-1)</f>
        <v>-3.0861792105263186E-2</v>
      </c>
      <c r="AA63" s="85">
        <f t="shared" si="26"/>
        <v>-0.17459545007646926</v>
      </c>
      <c r="AB63" s="88">
        <f t="shared" si="26"/>
        <v>-0.11939057040816325</v>
      </c>
      <c r="AC63" s="85">
        <f t="shared" si="26"/>
        <v>-5.5911973684197314E-4</v>
      </c>
      <c r="AD63" s="85">
        <f t="shared" si="26"/>
        <v>-5.3423822008591415E-4</v>
      </c>
      <c r="AE63" s="88">
        <f t="shared" si="26"/>
        <v>-5.2308163265302188E-4</v>
      </c>
      <c r="AF63" s="85">
        <f t="shared" si="26"/>
        <v>-0.82068419078947374</v>
      </c>
      <c r="AG63" s="85">
        <f t="shared" si="26"/>
        <v>-0.81674340907435727</v>
      </c>
      <c r="AH63" s="88">
        <f t="shared" si="26"/>
        <v>-0.87173249591836732</v>
      </c>
    </row>
    <row r="64" spans="3:34">
      <c r="H64" s="21"/>
      <c r="I64" s="21"/>
      <c r="J64" s="21"/>
      <c r="K64" s="21"/>
      <c r="L64" s="21"/>
      <c r="M64" s="21"/>
      <c r="N64" s="21"/>
      <c r="O64" s="21"/>
      <c r="P64" s="21"/>
      <c r="Q64" s="21"/>
      <c r="U64" s="240"/>
      <c r="V64" s="87">
        <v>-50</v>
      </c>
      <c r="W64" s="243"/>
      <c r="X64" s="243"/>
      <c r="Y64" s="234"/>
      <c r="Z64" s="85">
        <f t="shared" ref="Z64:AH64" si="27">(Z21-1)</f>
        <v>-3.1251692763157979E-2</v>
      </c>
      <c r="AA64" s="85">
        <f t="shared" si="27"/>
        <v>-0.24121596023596237</v>
      </c>
      <c r="AB64" s="88">
        <f t="shared" si="27"/>
        <v>-0.17283861122448985</v>
      </c>
      <c r="AC64" s="85">
        <f t="shared" si="27"/>
        <v>-5.5916447368420386E-4</v>
      </c>
      <c r="AD64" s="85">
        <f t="shared" si="27"/>
        <v>-5.3427827543517381E-4</v>
      </c>
      <c r="AE64" s="88">
        <f t="shared" si="27"/>
        <v>-5.2316020408160746E-4</v>
      </c>
      <c r="AF64" s="85">
        <f t="shared" si="27"/>
        <v>-0.87102119736842099</v>
      </c>
      <c r="AG64" s="85">
        <f t="shared" si="27"/>
        <v>-0.86842226349136986</v>
      </c>
      <c r="AH64" s="88">
        <f t="shared" si="27"/>
        <v>-0.91003579489795916</v>
      </c>
    </row>
    <row r="65" spans="3:34">
      <c r="U65" s="241"/>
      <c r="V65" s="89">
        <v>-80</v>
      </c>
      <c r="W65" s="243"/>
      <c r="X65" s="243"/>
      <c r="Y65" s="234"/>
      <c r="Z65" s="85">
        <f t="shared" ref="Z65:AH65" si="28">(Z22-1)</f>
        <v>-5.0372980855263205E-2</v>
      </c>
      <c r="AA65" s="85">
        <f>(AA22-1)</f>
        <v>-0.41136191992571547</v>
      </c>
      <c r="AB65" s="88">
        <f t="shared" si="28"/>
        <v>-0.3257954047959184</v>
      </c>
      <c r="AC65" s="85">
        <f t="shared" si="28"/>
        <v>-5.5926151315788264E-4</v>
      </c>
      <c r="AD65" s="85">
        <f t="shared" si="28"/>
        <v>-5.3464004806647036E-4</v>
      </c>
      <c r="AE65" s="88">
        <f t="shared" si="28"/>
        <v>-5.2354693877554315E-4</v>
      </c>
      <c r="AF65" s="85">
        <f t="shared" si="28"/>
        <v>-0.94130409355263156</v>
      </c>
      <c r="AG65" s="85">
        <f t="shared" si="28"/>
        <v>-0.93802414845968973</v>
      </c>
      <c r="AH65" s="88">
        <f t="shared" si="28"/>
        <v>-0.96241982081632649</v>
      </c>
    </row>
    <row r="66" spans="3:34">
      <c r="C66" s="22" t="s">
        <v>33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U66" s="239" t="s">
        <v>39</v>
      </c>
      <c r="V66" s="84">
        <v>2</v>
      </c>
      <c r="W66" s="243"/>
      <c r="X66" s="243"/>
      <c r="Y66" s="234"/>
      <c r="Z66" s="85">
        <f t="shared" ref="Z66:AH66" si="29">(Z23-1)</f>
        <v>-2.098936842105259E-2</v>
      </c>
      <c r="AA66" s="85">
        <f>(AA23-1)</f>
        <v>-0.10929321061830899</v>
      </c>
      <c r="AB66" s="88">
        <f t="shared" si="29"/>
        <v>-7.1877545918367369E-2</v>
      </c>
      <c r="AC66" s="85">
        <f t="shared" si="29"/>
        <v>-5.5905921052634699E-4</v>
      </c>
      <c r="AD66" s="85">
        <f t="shared" si="29"/>
        <v>-5.3418541985283952E-4</v>
      </c>
      <c r="AE66" s="88">
        <f t="shared" si="29"/>
        <v>-5.2297346938778855E-4</v>
      </c>
      <c r="AF66" s="85">
        <f t="shared" si="29"/>
        <v>-0.7346259230263158</v>
      </c>
      <c r="AG66" s="85">
        <f t="shared" si="29"/>
        <v>-0.71710827871240257</v>
      </c>
      <c r="AH66" s="88">
        <f t="shared" si="29"/>
        <v>-0.79041489183673463</v>
      </c>
    </row>
    <row r="67" spans="3:34">
      <c r="H67" s="231"/>
      <c r="I67" s="231"/>
      <c r="J67" s="23"/>
      <c r="K67" s="231"/>
      <c r="L67" s="231"/>
      <c r="M67" s="23"/>
      <c r="N67" s="231"/>
      <c r="O67" s="231"/>
      <c r="U67" s="240"/>
      <c r="V67" s="87">
        <v>5</v>
      </c>
      <c r="W67" s="243"/>
      <c r="X67" s="243"/>
      <c r="Y67" s="234"/>
      <c r="Z67" s="85">
        <f t="shared" ref="Z67:AH67" si="30">(Z24-1)</f>
        <v>-2.0189986842105268E-2</v>
      </c>
      <c r="AA67" s="85">
        <f t="shared" si="30"/>
        <v>-9.0342101813414954E-2</v>
      </c>
      <c r="AB67" s="88">
        <f t="shared" si="30"/>
        <v>-5.0012395918367369E-2</v>
      </c>
      <c r="AC67" s="85">
        <f t="shared" si="30"/>
        <v>-1.2986842105263685E-3</v>
      </c>
      <c r="AD67" s="85">
        <f t="shared" si="30"/>
        <v>-7.9278457504916577E-4</v>
      </c>
      <c r="AE67" s="88">
        <f t="shared" si="30"/>
        <v>-5.2296020408160171E-4</v>
      </c>
      <c r="AF67" s="85">
        <f t="shared" si="30"/>
        <v>-0.71470707828947366</v>
      </c>
      <c r="AG67" s="85">
        <f t="shared" si="30"/>
        <v>-0.66892525307697914</v>
      </c>
      <c r="AH67" s="88">
        <f t="shared" si="30"/>
        <v>-0.71240364285714286</v>
      </c>
    </row>
    <row r="68" spans="3:34">
      <c r="C68" s="402"/>
      <c r="D68" s="402"/>
      <c r="E68" s="402"/>
      <c r="F68" s="402"/>
      <c r="G68" s="403"/>
      <c r="H68" s="404" t="s">
        <v>7</v>
      </c>
      <c r="I68" s="404"/>
      <c r="J68" s="404"/>
      <c r="K68" s="404" t="s">
        <v>8</v>
      </c>
      <c r="L68" s="404"/>
      <c r="M68" s="404"/>
      <c r="N68" s="404" t="s">
        <v>23</v>
      </c>
      <c r="O68" s="404"/>
      <c r="P68" s="404"/>
      <c r="Q68" s="22"/>
      <c r="U68" s="241"/>
      <c r="V68" s="89">
        <v>10</v>
      </c>
      <c r="W68" s="243"/>
      <c r="X68" s="243"/>
      <c r="Y68" s="234"/>
      <c r="Z68" s="85">
        <f t="shared" ref="Z68:AH68" si="31">(Z25-1)</f>
        <v>-2.0598667105263146E-2</v>
      </c>
      <c r="AA68" s="85">
        <f t="shared" si="31"/>
        <v>-0.11973678719685388</v>
      </c>
      <c r="AB68" s="88">
        <f t="shared" si="31"/>
        <v>-4.0587016326530612E-2</v>
      </c>
      <c r="AC68" s="85">
        <f t="shared" si="31"/>
        <v>-1.2986644736842079E-3</v>
      </c>
      <c r="AD68" s="85">
        <f t="shared" si="31"/>
        <v>-7.9279003714227692E-4</v>
      </c>
      <c r="AE68" s="88">
        <f t="shared" si="31"/>
        <v>-5.2295918367351035E-4</v>
      </c>
      <c r="AF68" s="85">
        <f t="shared" si="31"/>
        <v>-0.77711486381578943</v>
      </c>
      <c r="AG68" s="85">
        <f t="shared" si="31"/>
        <v>-0.76463135787633818</v>
      </c>
      <c r="AH68" s="88">
        <f t="shared" si="31"/>
        <v>-0.60120902653061226</v>
      </c>
    </row>
    <row r="69" spans="3:34">
      <c r="C69" s="80" t="s">
        <v>2</v>
      </c>
      <c r="D69" s="80" t="s">
        <v>0</v>
      </c>
      <c r="E69" s="80" t="s">
        <v>3</v>
      </c>
      <c r="F69" s="80" t="s">
        <v>0</v>
      </c>
      <c r="G69" s="394" t="s">
        <v>19</v>
      </c>
      <c r="H69" s="394" t="s">
        <v>28</v>
      </c>
      <c r="I69" s="394" t="s">
        <v>22</v>
      </c>
      <c r="J69" s="394" t="s">
        <v>24</v>
      </c>
      <c r="K69" s="394" t="s">
        <v>28</v>
      </c>
      <c r="L69" s="394" t="s">
        <v>20</v>
      </c>
      <c r="M69" s="394" t="s">
        <v>24</v>
      </c>
      <c r="N69" s="394" t="s">
        <v>28</v>
      </c>
      <c r="O69" s="394" t="s">
        <v>22</v>
      </c>
      <c r="P69" s="394" t="s">
        <v>24</v>
      </c>
      <c r="Q69" s="21"/>
      <c r="U69" s="239" t="s">
        <v>40</v>
      </c>
      <c r="V69" s="87">
        <v>25</v>
      </c>
      <c r="W69" s="243"/>
      <c r="X69" s="243"/>
      <c r="Y69" s="234"/>
      <c r="Z69" s="85">
        <f t="shared" ref="Z69:AH69" si="32">(Z26-1)</f>
        <v>-2.2805965131578843E-2</v>
      </c>
      <c r="AA69" s="85">
        <f t="shared" si="32"/>
        <v>-0.13136957432087981</v>
      </c>
      <c r="AB69" s="88">
        <f t="shared" si="32"/>
        <v>-9.129450204081635E-2</v>
      </c>
      <c r="AC69" s="85">
        <f t="shared" si="32"/>
        <v>-5.5908684210514981E-4</v>
      </c>
      <c r="AD69" s="85">
        <f t="shared" si="32"/>
        <v>-5.3420908892287677E-4</v>
      </c>
      <c r="AE69" s="88">
        <f t="shared" si="32"/>
        <v>-5.230244897959091E-4</v>
      </c>
      <c r="AF69" s="85">
        <f t="shared" si="32"/>
        <v>-0.73802748355263159</v>
      </c>
      <c r="AG69" s="85">
        <f t="shared" si="32"/>
        <v>-0.73369618745903431</v>
      </c>
      <c r="AH69" s="88">
        <f t="shared" si="32"/>
        <v>-0.80612786224489796</v>
      </c>
    </row>
    <row r="70" spans="3:34">
      <c r="C70" s="393" t="s">
        <v>11</v>
      </c>
      <c r="D70" s="396">
        <v>0</v>
      </c>
      <c r="E70" s="393" t="s">
        <v>16</v>
      </c>
      <c r="F70" s="396" t="s">
        <v>17</v>
      </c>
      <c r="G70" s="393">
        <v>2050</v>
      </c>
      <c r="H70" s="397">
        <f>152*10^6</f>
        <v>152000000</v>
      </c>
      <c r="I70" s="397">
        <v>22548480.399999999</v>
      </c>
      <c r="J70" s="398">
        <f>I70/H70</f>
        <v>0.14834526578947368</v>
      </c>
      <c r="K70" s="399">
        <f>549.24*10^6</f>
        <v>549240000</v>
      </c>
      <c r="L70" s="397">
        <v>95149844</v>
      </c>
      <c r="M70" s="400">
        <f>L70/K70</f>
        <v>0.17323910130361955</v>
      </c>
      <c r="N70" s="397">
        <v>980000000</v>
      </c>
      <c r="O70" s="397">
        <v>143076538</v>
      </c>
      <c r="P70" s="400">
        <f>O70/N70</f>
        <v>0.14599646734693877</v>
      </c>
      <c r="Q70" s="21"/>
      <c r="U70" s="240"/>
      <c r="V70" s="87">
        <v>50</v>
      </c>
      <c r="W70" s="243"/>
      <c r="X70" s="243"/>
      <c r="Y70" s="234"/>
      <c r="Z70" s="85">
        <f t="shared" ref="Z70:AH70" si="33">(Z27-1)</f>
        <v>-2.1913732894736859E-2</v>
      </c>
      <c r="AA70" s="85">
        <f t="shared" si="33"/>
        <v>-0.11745660549122428</v>
      </c>
      <c r="AB70" s="88">
        <f t="shared" si="33"/>
        <v>-8.1489811224489839E-2</v>
      </c>
      <c r="AC70" s="85">
        <f t="shared" si="33"/>
        <v>-5.5907894736839658E-4</v>
      </c>
      <c r="AD70" s="85">
        <f t="shared" si="33"/>
        <v>-5.3420362682976563E-4</v>
      </c>
      <c r="AE70" s="88">
        <f t="shared" si="33"/>
        <v>-5.2301122448983328E-4</v>
      </c>
      <c r="AF70" s="85">
        <f t="shared" si="33"/>
        <v>-0.70500890263157889</v>
      </c>
      <c r="AG70" s="85">
        <f t="shared" si="33"/>
        <v>-0.69919701223508857</v>
      </c>
      <c r="AH70" s="88">
        <f t="shared" si="33"/>
        <v>-0.77745994693877551</v>
      </c>
    </row>
    <row r="71" spans="3:34">
      <c r="C71" s="393" t="s">
        <v>11</v>
      </c>
      <c r="D71" s="401">
        <v>5</v>
      </c>
      <c r="E71" s="393" t="s">
        <v>16</v>
      </c>
      <c r="F71" s="396" t="s">
        <v>17</v>
      </c>
      <c r="G71" s="393">
        <v>2050</v>
      </c>
      <c r="H71" s="397">
        <f t="shared" ref="H71:H85" si="34">152*10^6</f>
        <v>152000000</v>
      </c>
      <c r="I71" s="397">
        <v>33936279.5</v>
      </c>
      <c r="J71" s="398">
        <f t="shared" ref="J71:J85" si="35">I71/H71</f>
        <v>0.22326499671052633</v>
      </c>
      <c r="K71" s="399">
        <f t="shared" ref="K71:K85" si="36">549.24*10^6</f>
        <v>549240000</v>
      </c>
      <c r="L71" s="397">
        <v>124944479</v>
      </c>
      <c r="M71" s="400">
        <f t="shared" ref="M71:M85" si="37">L71/K71</f>
        <v>0.22748612446289418</v>
      </c>
      <c r="N71" s="397">
        <v>980000000</v>
      </c>
      <c r="O71" s="397">
        <v>159444949</v>
      </c>
      <c r="P71" s="400">
        <f>O71/N71</f>
        <v>0.16269892755102042</v>
      </c>
      <c r="Q71" s="21"/>
      <c r="U71" s="241"/>
      <c r="V71" s="89">
        <v>100</v>
      </c>
      <c r="W71" s="244"/>
      <c r="X71" s="244"/>
      <c r="Y71" s="235"/>
      <c r="Z71" s="85">
        <f t="shared" ref="Z71:AH71" si="38">(Z28-1)</f>
        <v>-2.0728544736842158E-2</v>
      </c>
      <c r="AA71" s="85">
        <f t="shared" si="38"/>
        <v>-0.10054243682179009</v>
      </c>
      <c r="AB71" s="90">
        <f t="shared" si="38"/>
        <v>-6.9123351020408119E-2</v>
      </c>
      <c r="AC71" s="85">
        <f t="shared" si="38"/>
        <v>-5.5906973684205497E-4</v>
      </c>
      <c r="AD71" s="85">
        <f t="shared" si="38"/>
        <v>-5.3419452334135809E-4</v>
      </c>
      <c r="AE71" s="90">
        <f t="shared" si="38"/>
        <v>-5.2299591836735271E-4</v>
      </c>
      <c r="AF71" s="85">
        <f t="shared" si="38"/>
        <v>-0.65124847631578953</v>
      </c>
      <c r="AG71" s="85">
        <f t="shared" si="38"/>
        <v>-0.64114364758575482</v>
      </c>
      <c r="AH71" s="90">
        <f t="shared" si="38"/>
        <v>-0.72651309183673463</v>
      </c>
    </row>
    <row r="72" spans="3:34">
      <c r="C72" s="393" t="s">
        <v>11</v>
      </c>
      <c r="D72" s="396">
        <v>10</v>
      </c>
      <c r="E72" s="393" t="s">
        <v>16</v>
      </c>
      <c r="F72" s="396" t="s">
        <v>17</v>
      </c>
      <c r="G72" s="393">
        <v>2050</v>
      </c>
      <c r="H72" s="397">
        <f t="shared" si="34"/>
        <v>152000000</v>
      </c>
      <c r="I72" s="397">
        <v>35577919</v>
      </c>
      <c r="J72" s="398">
        <f t="shared" si="35"/>
        <v>0.23406525657894736</v>
      </c>
      <c r="K72" s="399">
        <f t="shared" si="36"/>
        <v>549240000</v>
      </c>
      <c r="L72" s="397">
        <v>130035480</v>
      </c>
      <c r="M72" s="400">
        <f t="shared" si="37"/>
        <v>0.23675529823028185</v>
      </c>
      <c r="N72" s="397">
        <v>980000000</v>
      </c>
      <c r="O72" s="397">
        <v>163752412</v>
      </c>
      <c r="P72" s="400">
        <f>O72/N72</f>
        <v>0.16709429795918368</v>
      </c>
      <c r="Q72" s="21"/>
      <c r="Z72" s="225" t="s">
        <v>18</v>
      </c>
      <c r="AA72" s="226"/>
      <c r="AB72" s="226"/>
      <c r="AC72" s="226"/>
      <c r="AD72" s="226"/>
      <c r="AE72" s="226"/>
      <c r="AF72" s="226"/>
      <c r="AG72" s="226"/>
      <c r="AH72" s="227"/>
    </row>
    <row r="73" spans="3:34" ht="16" customHeight="1">
      <c r="C73" s="393" t="s">
        <v>11</v>
      </c>
      <c r="D73" s="396">
        <v>100</v>
      </c>
      <c r="E73" s="393" t="s">
        <v>16</v>
      </c>
      <c r="F73" s="396" t="s">
        <v>17</v>
      </c>
      <c r="G73" s="393">
        <v>2050</v>
      </c>
      <c r="H73" s="397">
        <f t="shared" si="34"/>
        <v>152000000</v>
      </c>
      <c r="I73" s="397">
        <v>36210807.299999997</v>
      </c>
      <c r="J73" s="398">
        <f t="shared" si="35"/>
        <v>0.23822899539473683</v>
      </c>
      <c r="K73" s="399">
        <f t="shared" si="36"/>
        <v>549240000</v>
      </c>
      <c r="L73" s="397">
        <v>131855653</v>
      </c>
      <c r="M73" s="400">
        <f t="shared" si="37"/>
        <v>0.24006928300924915</v>
      </c>
      <c r="N73" s="397">
        <v>980000000</v>
      </c>
      <c r="O73" s="397">
        <v>165482503</v>
      </c>
      <c r="P73" s="400">
        <f>O73/N73</f>
        <v>0.16885969693877551</v>
      </c>
      <c r="Q73" s="21"/>
      <c r="Z73" s="228" t="s">
        <v>4</v>
      </c>
      <c r="AA73" s="229"/>
      <c r="AB73" s="230"/>
      <c r="AC73" s="228" t="s">
        <v>5</v>
      </c>
      <c r="AD73" s="229"/>
      <c r="AE73" s="230"/>
      <c r="AF73" s="228" t="s">
        <v>6</v>
      </c>
      <c r="AG73" s="229"/>
      <c r="AH73" s="230"/>
    </row>
    <row r="74" spans="3:34" ht="17" customHeight="1">
      <c r="C74" s="393" t="s">
        <v>12</v>
      </c>
      <c r="D74" s="396">
        <v>-2</v>
      </c>
      <c r="E74" s="393" t="s">
        <v>10</v>
      </c>
      <c r="F74" s="396">
        <v>5</v>
      </c>
      <c r="G74" s="393">
        <v>2050</v>
      </c>
      <c r="H74" s="397">
        <f t="shared" si="34"/>
        <v>152000000</v>
      </c>
      <c r="I74" s="397">
        <v>26978187.899999999</v>
      </c>
      <c r="J74" s="398">
        <f t="shared" si="35"/>
        <v>0.17748807828947366</v>
      </c>
      <c r="K74" s="399">
        <f t="shared" si="36"/>
        <v>549240000</v>
      </c>
      <c r="L74" s="397">
        <v>96839096</v>
      </c>
      <c r="M74" s="400">
        <f t="shared" si="37"/>
        <v>0.17631471852013691</v>
      </c>
      <c r="N74" s="397">
        <v>980000000</v>
      </c>
      <c r="O74" s="397">
        <v>120043851</v>
      </c>
      <c r="P74" s="400">
        <f t="shared" ref="P74:P85" si="39">O74/N74</f>
        <v>0.12249372551020409</v>
      </c>
      <c r="Q74" s="21"/>
      <c r="Z74" s="16" t="s">
        <v>7</v>
      </c>
      <c r="AA74" s="19" t="s">
        <v>8</v>
      </c>
      <c r="AB74" s="16" t="s">
        <v>9</v>
      </c>
      <c r="AC74" s="16" t="s">
        <v>7</v>
      </c>
      <c r="AD74" s="19" t="s">
        <v>8</v>
      </c>
      <c r="AE74" s="16" t="s">
        <v>9</v>
      </c>
      <c r="AF74" s="16" t="s">
        <v>7</v>
      </c>
      <c r="AG74" s="19" t="s">
        <v>8</v>
      </c>
      <c r="AH74" s="16" t="s">
        <v>9</v>
      </c>
    </row>
    <row r="75" spans="3:34">
      <c r="C75" s="393" t="s">
        <v>12</v>
      </c>
      <c r="D75" s="396">
        <v>-5</v>
      </c>
      <c r="E75" s="393" t="s">
        <v>10</v>
      </c>
      <c r="F75" s="396">
        <v>5</v>
      </c>
      <c r="G75" s="393">
        <v>2050</v>
      </c>
      <c r="H75" s="397">
        <f t="shared" si="34"/>
        <v>152000000</v>
      </c>
      <c r="I75" s="397">
        <v>18015631.199999999</v>
      </c>
      <c r="J75" s="398">
        <f t="shared" si="35"/>
        <v>0.11852388947368421</v>
      </c>
      <c r="K75" s="399">
        <f t="shared" si="36"/>
        <v>549240000</v>
      </c>
      <c r="L75" s="397">
        <v>65255803</v>
      </c>
      <c r="M75" s="400">
        <f t="shared" si="37"/>
        <v>0.11881108986963805</v>
      </c>
      <c r="N75" s="397">
        <v>980000000</v>
      </c>
      <c r="O75" s="397">
        <v>76929805</v>
      </c>
      <c r="P75" s="400">
        <f t="shared" si="39"/>
        <v>7.8499801020408169E-2</v>
      </c>
      <c r="Q75" s="21"/>
    </row>
    <row r="76" spans="3:34">
      <c r="C76" s="393" t="s">
        <v>12</v>
      </c>
      <c r="D76" s="396">
        <v>-10</v>
      </c>
      <c r="E76" s="393" t="s">
        <v>10</v>
      </c>
      <c r="F76" s="396">
        <v>5</v>
      </c>
      <c r="G76" s="393">
        <v>2050</v>
      </c>
      <c r="H76" s="397">
        <f t="shared" si="34"/>
        <v>152000000</v>
      </c>
      <c r="I76" s="397">
        <v>8651412</v>
      </c>
      <c r="J76" s="398">
        <f t="shared" si="35"/>
        <v>5.6917184210526314E-2</v>
      </c>
      <c r="K76" s="399">
        <f t="shared" si="36"/>
        <v>549240000</v>
      </c>
      <c r="L76" s="397">
        <v>30638447</v>
      </c>
      <c r="M76" s="400">
        <f t="shared" si="37"/>
        <v>5.5783349719612553E-2</v>
      </c>
      <c r="N76" s="397">
        <v>980000000</v>
      </c>
      <c r="O76" s="397">
        <v>34912780</v>
      </c>
      <c r="P76" s="400">
        <f t="shared" si="39"/>
        <v>3.5625285714285714E-2</v>
      </c>
      <c r="Q76" s="21"/>
    </row>
    <row r="77" spans="3:34">
      <c r="C77" s="393" t="s">
        <v>13</v>
      </c>
      <c r="D77" s="396">
        <v>-25</v>
      </c>
      <c r="E77" s="393" t="s">
        <v>10</v>
      </c>
      <c r="F77" s="396">
        <v>5</v>
      </c>
      <c r="G77" s="393">
        <v>2050</v>
      </c>
      <c r="H77" s="397">
        <f t="shared" si="34"/>
        <v>152000000</v>
      </c>
      <c r="I77" s="397">
        <v>27256003</v>
      </c>
      <c r="J77" s="398">
        <f t="shared" si="35"/>
        <v>0.17931580921052631</v>
      </c>
      <c r="K77" s="399">
        <f t="shared" si="36"/>
        <v>549240000</v>
      </c>
      <c r="L77" s="397">
        <v>100651850</v>
      </c>
      <c r="M77" s="400">
        <f t="shared" si="37"/>
        <v>0.1832565909256427</v>
      </c>
      <c r="N77" s="397">
        <v>980000000</v>
      </c>
      <c r="O77" s="397">
        <v>125702154</v>
      </c>
      <c r="P77" s="400">
        <f t="shared" si="39"/>
        <v>0.12826750408163265</v>
      </c>
      <c r="Q77" s="21"/>
    </row>
    <row r="78" spans="3:34">
      <c r="C78" s="393" t="s">
        <v>13</v>
      </c>
      <c r="D78" s="396">
        <v>-50</v>
      </c>
      <c r="E78" s="393" t="s">
        <v>10</v>
      </c>
      <c r="F78" s="396">
        <v>5</v>
      </c>
      <c r="G78" s="393">
        <v>2050</v>
      </c>
      <c r="H78" s="397">
        <f t="shared" si="34"/>
        <v>152000000</v>
      </c>
      <c r="I78" s="397">
        <v>19604778</v>
      </c>
      <c r="J78" s="398">
        <f t="shared" si="35"/>
        <v>0.12897880263157896</v>
      </c>
      <c r="K78" s="399">
        <f t="shared" si="36"/>
        <v>549240000</v>
      </c>
      <c r="L78" s="397">
        <v>72267756</v>
      </c>
      <c r="M78" s="400">
        <f t="shared" si="37"/>
        <v>0.13157773650863011</v>
      </c>
      <c r="N78" s="397">
        <v>980000000</v>
      </c>
      <c r="O78" s="397">
        <v>88164921</v>
      </c>
      <c r="P78" s="400">
        <f t="shared" si="39"/>
        <v>8.9964205102040812E-2</v>
      </c>
      <c r="Q78" s="21"/>
    </row>
    <row r="79" spans="3:34">
      <c r="C79" s="393" t="s">
        <v>13</v>
      </c>
      <c r="D79" s="396">
        <v>-80</v>
      </c>
      <c r="E79" s="393" t="s">
        <v>10</v>
      </c>
      <c r="F79" s="396">
        <v>5</v>
      </c>
      <c r="G79" s="393">
        <v>2050</v>
      </c>
      <c r="H79" s="397">
        <f t="shared" si="34"/>
        <v>152000000</v>
      </c>
      <c r="I79" s="397">
        <v>8921777.7799999993</v>
      </c>
      <c r="J79" s="398">
        <f t="shared" si="35"/>
        <v>5.8695906447368419E-2</v>
      </c>
      <c r="K79" s="399">
        <f t="shared" si="36"/>
        <v>549240000</v>
      </c>
      <c r="L79" s="397">
        <v>34039616.700000003</v>
      </c>
      <c r="M79" s="400">
        <f t="shared" si="37"/>
        <v>6.1975851540310253E-2</v>
      </c>
      <c r="N79" s="397">
        <v>980000000</v>
      </c>
      <c r="O79" s="397">
        <v>36828575.600000001</v>
      </c>
      <c r="P79" s="400">
        <f t="shared" si="39"/>
        <v>3.7580179183673471E-2</v>
      </c>
      <c r="Q79" s="21"/>
      <c r="AD79" s="30" t="s">
        <v>34</v>
      </c>
    </row>
    <row r="80" spans="3:34">
      <c r="C80" s="393" t="s">
        <v>14</v>
      </c>
      <c r="D80" s="396">
        <v>2</v>
      </c>
      <c r="E80" s="393" t="s">
        <v>10</v>
      </c>
      <c r="F80" s="396">
        <v>5</v>
      </c>
      <c r="G80" s="393">
        <v>2050</v>
      </c>
      <c r="H80" s="397">
        <f t="shared" si="34"/>
        <v>152000000</v>
      </c>
      <c r="I80" s="397">
        <v>40336859.700000003</v>
      </c>
      <c r="J80" s="398">
        <f t="shared" si="35"/>
        <v>0.2653740769736842</v>
      </c>
      <c r="K80" s="399">
        <f t="shared" si="36"/>
        <v>549240000</v>
      </c>
      <c r="L80" s="397">
        <v>155375449</v>
      </c>
      <c r="M80" s="400">
        <f t="shared" si="37"/>
        <v>0.28289172128759743</v>
      </c>
      <c r="N80" s="397">
        <v>980000000</v>
      </c>
      <c r="O80" s="397">
        <v>205393406</v>
      </c>
      <c r="P80" s="400">
        <f t="shared" si="39"/>
        <v>0.20958510816326531</v>
      </c>
      <c r="Q80" s="21"/>
    </row>
    <row r="81" spans="3:58">
      <c r="C81" s="393" t="s">
        <v>14</v>
      </c>
      <c r="D81" s="396">
        <v>5</v>
      </c>
      <c r="E81" s="393" t="s">
        <v>10</v>
      </c>
      <c r="F81" s="396">
        <v>5</v>
      </c>
      <c r="G81" s="393">
        <v>2050</v>
      </c>
      <c r="H81" s="397">
        <f t="shared" si="34"/>
        <v>152000000</v>
      </c>
      <c r="I81" s="397">
        <v>43364524.100000001</v>
      </c>
      <c r="J81" s="398">
        <f t="shared" si="35"/>
        <v>0.28529292171052634</v>
      </c>
      <c r="K81" s="399">
        <f t="shared" si="36"/>
        <v>549240000</v>
      </c>
      <c r="L81" s="397">
        <v>181839494</v>
      </c>
      <c r="M81" s="400">
        <f t="shared" si="37"/>
        <v>0.33107474692302091</v>
      </c>
      <c r="N81" s="397">
        <v>980000000</v>
      </c>
      <c r="O81" s="397">
        <v>281844430</v>
      </c>
      <c r="P81" s="400">
        <f t="shared" si="39"/>
        <v>0.28759635714285714</v>
      </c>
      <c r="Q81" s="21"/>
    </row>
    <row r="82" spans="3:58">
      <c r="C82" s="393" t="s">
        <v>14</v>
      </c>
      <c r="D82" s="396">
        <v>10</v>
      </c>
      <c r="E82" s="393" t="s">
        <v>10</v>
      </c>
      <c r="F82" s="396">
        <v>5</v>
      </c>
      <c r="G82" s="393">
        <v>2050</v>
      </c>
      <c r="H82" s="397">
        <f t="shared" si="34"/>
        <v>152000000</v>
      </c>
      <c r="I82" s="397">
        <v>33878540.700000003</v>
      </c>
      <c r="J82" s="398">
        <f t="shared" si="35"/>
        <v>0.22288513618421055</v>
      </c>
      <c r="K82" s="399">
        <f t="shared" si="36"/>
        <v>549240000</v>
      </c>
      <c r="L82" s="397">
        <v>129273873</v>
      </c>
      <c r="M82" s="400">
        <f t="shared" si="37"/>
        <v>0.23536864212366179</v>
      </c>
      <c r="N82" s="397">
        <v>980000000</v>
      </c>
      <c r="O82" s="397">
        <v>390815154</v>
      </c>
      <c r="P82" s="400">
        <f t="shared" si="39"/>
        <v>0.39879097346938774</v>
      </c>
      <c r="Q82" s="21"/>
    </row>
    <row r="83" spans="3:58">
      <c r="C83" s="393" t="s">
        <v>15</v>
      </c>
      <c r="D83" s="396">
        <v>30</v>
      </c>
      <c r="E83" s="393" t="s">
        <v>10</v>
      </c>
      <c r="F83" s="396">
        <v>5</v>
      </c>
      <c r="G83" s="393">
        <v>2050</v>
      </c>
      <c r="H83" s="397">
        <f t="shared" si="34"/>
        <v>152000000</v>
      </c>
      <c r="I83" s="397">
        <v>39819822.5</v>
      </c>
      <c r="J83" s="398">
        <f t="shared" si="35"/>
        <v>0.26197251644736841</v>
      </c>
      <c r="K83" s="399">
        <f t="shared" si="36"/>
        <v>549240000</v>
      </c>
      <c r="L83" s="397">
        <v>146264706</v>
      </c>
      <c r="M83" s="400">
        <f t="shared" si="37"/>
        <v>0.26630381254096569</v>
      </c>
      <c r="N83" s="397">
        <v>980000000</v>
      </c>
      <c r="O83" s="397">
        <v>189994695</v>
      </c>
      <c r="P83" s="400">
        <f t="shared" si="39"/>
        <v>0.19387213775510204</v>
      </c>
      <c r="Q83" s="21"/>
      <c r="AD83" s="81"/>
    </row>
    <row r="84" spans="3:58">
      <c r="C84" s="393" t="s">
        <v>15</v>
      </c>
      <c r="D84" s="396">
        <v>50</v>
      </c>
      <c r="E84" s="393" t="s">
        <v>10</v>
      </c>
      <c r="F84" s="396">
        <v>5</v>
      </c>
      <c r="G84" s="393">
        <v>2050</v>
      </c>
      <c r="H84" s="397">
        <f t="shared" si="34"/>
        <v>152000000</v>
      </c>
      <c r="I84" s="397">
        <v>44838646.799999997</v>
      </c>
      <c r="J84" s="398">
        <f t="shared" si="35"/>
        <v>0.29499109736842105</v>
      </c>
      <c r="K84" s="399">
        <f t="shared" si="36"/>
        <v>549240000</v>
      </c>
      <c r="L84" s="397">
        <v>165213033</v>
      </c>
      <c r="M84" s="400">
        <f t="shared" si="37"/>
        <v>0.30080298776491149</v>
      </c>
      <c r="N84" s="397">
        <v>980000000</v>
      </c>
      <c r="O84" s="397">
        <v>218089252</v>
      </c>
      <c r="P84" s="400">
        <f t="shared" si="39"/>
        <v>0.22254005306122449</v>
      </c>
      <c r="Q84" s="21"/>
    </row>
    <row r="85" spans="3:58">
      <c r="C85" s="393" t="s">
        <v>15</v>
      </c>
      <c r="D85" s="396">
        <v>100</v>
      </c>
      <c r="E85" s="393" t="s">
        <v>10</v>
      </c>
      <c r="F85" s="396">
        <v>5</v>
      </c>
      <c r="G85" s="393">
        <v>2050</v>
      </c>
      <c r="H85" s="397">
        <f t="shared" si="34"/>
        <v>152000000</v>
      </c>
      <c r="I85" s="397">
        <v>53010231.600000001</v>
      </c>
      <c r="J85" s="398">
        <f t="shared" si="35"/>
        <v>0.34875152368421053</v>
      </c>
      <c r="K85" s="399">
        <f t="shared" si="36"/>
        <v>549240000</v>
      </c>
      <c r="L85" s="397">
        <v>197098263</v>
      </c>
      <c r="M85" s="400">
        <f t="shared" si="37"/>
        <v>0.35885635241424513</v>
      </c>
      <c r="N85" s="397">
        <v>980000000</v>
      </c>
      <c r="O85" s="397">
        <v>268017170</v>
      </c>
      <c r="P85" s="400">
        <f t="shared" si="39"/>
        <v>0.27348690816326532</v>
      </c>
      <c r="Q85" s="21"/>
    </row>
    <row r="86" spans="3:58"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 spans="3:58"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 spans="3:58" ht="14" customHeight="1"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 spans="3:58"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 spans="3:58">
      <c r="AO90" s="91"/>
      <c r="AP90" s="92"/>
      <c r="AQ90" s="91"/>
      <c r="AR90" s="91"/>
      <c r="AS90" s="91"/>
      <c r="AT90" s="93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</row>
    <row r="91" spans="3:58">
      <c r="AO91" s="91"/>
      <c r="AP91" s="92"/>
      <c r="AQ91" s="91"/>
      <c r="AR91" s="91"/>
      <c r="AS91" s="91"/>
      <c r="AT91" s="93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</row>
    <row r="92" spans="3:58">
      <c r="AO92" s="91"/>
      <c r="AP92" s="92"/>
      <c r="AQ92" s="91"/>
      <c r="AR92" s="91"/>
      <c r="AS92" s="91"/>
      <c r="AT92" s="93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</row>
    <row r="93" spans="3:58">
      <c r="AO93" s="91"/>
      <c r="AP93" s="92"/>
      <c r="AQ93" s="91"/>
      <c r="AR93" s="91"/>
      <c r="AS93" s="91"/>
      <c r="AT93" s="93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</row>
    <row r="94" spans="3:58">
      <c r="U94" s="22"/>
      <c r="V94" s="101"/>
      <c r="W94" s="101"/>
      <c r="X94" s="102"/>
      <c r="Y94" s="102"/>
      <c r="Z94" s="9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O94" s="91"/>
      <c r="AP94" s="92"/>
      <c r="AQ94" s="91"/>
      <c r="AR94" s="91"/>
      <c r="AS94" s="91"/>
      <c r="AT94" s="93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</row>
    <row r="95" spans="3:58">
      <c r="U95" s="91"/>
      <c r="V95" s="92"/>
      <c r="W95" s="91"/>
      <c r="X95" s="91"/>
      <c r="Y95" s="91"/>
      <c r="Z95" s="93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O95" s="91"/>
      <c r="AP95" s="92"/>
      <c r="AQ95" s="91"/>
      <c r="AR95" s="91"/>
      <c r="AS95" s="91"/>
      <c r="AT95" s="93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</row>
    <row r="96" spans="3:58">
      <c r="U96" s="91"/>
      <c r="V96" s="92"/>
      <c r="W96" s="91"/>
      <c r="X96" s="91"/>
      <c r="Y96" s="91"/>
      <c r="Z96" s="93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O96" s="91"/>
      <c r="AP96" s="92"/>
      <c r="AQ96" s="91"/>
      <c r="AR96" s="91"/>
      <c r="AS96" s="91"/>
      <c r="AT96" s="93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</row>
    <row r="97" spans="21:58">
      <c r="U97" s="91"/>
      <c r="V97" s="92"/>
      <c r="W97" s="91"/>
      <c r="X97" s="91"/>
      <c r="Y97" s="91"/>
      <c r="Z97" s="93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O97" s="91"/>
      <c r="AP97" s="92"/>
      <c r="AQ97" s="91"/>
      <c r="AR97" s="91"/>
      <c r="AS97" s="91"/>
      <c r="AT97" s="93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</row>
    <row r="98" spans="21:58">
      <c r="U98" s="91"/>
      <c r="V98" s="92"/>
      <c r="W98" s="91"/>
      <c r="X98" s="91"/>
      <c r="Y98" s="91"/>
      <c r="Z98" s="93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O98" s="91"/>
      <c r="AP98" s="92"/>
      <c r="AQ98" s="91"/>
      <c r="AR98" s="91"/>
      <c r="AS98" s="91"/>
      <c r="AT98" s="93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</row>
    <row r="99" spans="21:58">
      <c r="U99" s="91"/>
      <c r="V99" s="92"/>
      <c r="W99" s="91"/>
      <c r="X99" s="91"/>
      <c r="Y99" s="91"/>
      <c r="Z99" s="93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</row>
    <row r="100" spans="21:58">
      <c r="U100" s="91"/>
      <c r="V100" s="92"/>
      <c r="W100" s="91"/>
      <c r="X100" s="91"/>
      <c r="Y100" s="91"/>
      <c r="Z100" s="93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U100" s="97"/>
      <c r="AV100" s="97"/>
      <c r="AW100" s="97"/>
      <c r="AX100" s="97"/>
      <c r="AY100" s="97"/>
      <c r="AZ100" s="97"/>
      <c r="BA100" s="97"/>
      <c r="BB100" s="97"/>
      <c r="BC100" s="97"/>
      <c r="BD100" s="97"/>
      <c r="BE100" s="97"/>
      <c r="BF100" s="97"/>
    </row>
    <row r="101" spans="21:58" ht="16" customHeight="1">
      <c r="U101" s="91"/>
      <c r="V101" s="92"/>
      <c r="W101" s="91"/>
      <c r="X101" s="91"/>
      <c r="Y101" s="91"/>
      <c r="Z101" s="93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U101" s="92"/>
      <c r="AV101" s="98"/>
      <c r="AW101" s="92"/>
      <c r="AX101" s="92"/>
      <c r="AY101" s="98"/>
      <c r="AZ101" s="92"/>
      <c r="BA101" s="92"/>
      <c r="BB101" s="98"/>
      <c r="BC101" s="92"/>
      <c r="BD101" s="92"/>
      <c r="BE101" s="98"/>
      <c r="BF101" s="92"/>
    </row>
    <row r="102" spans="21:58">
      <c r="U102" s="91"/>
      <c r="V102" s="92"/>
      <c r="W102" s="91"/>
      <c r="X102" s="91"/>
      <c r="Y102" s="91"/>
      <c r="Z102" s="93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U102" s="30"/>
      <c r="AV102" s="30"/>
      <c r="AW102" s="30"/>
      <c r="AX102" s="30"/>
      <c r="AY102" s="30"/>
      <c r="AZ102" s="30"/>
    </row>
    <row r="103" spans="21:58">
      <c r="U103" s="91"/>
      <c r="V103" s="92"/>
      <c r="W103" s="91"/>
      <c r="X103" s="91"/>
      <c r="Y103" s="91"/>
      <c r="Z103" s="93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U103" s="30"/>
      <c r="AV103" s="30"/>
      <c r="AW103" s="30"/>
      <c r="AX103" s="30"/>
      <c r="AY103" s="30"/>
      <c r="AZ103" s="30"/>
    </row>
    <row r="104" spans="21:58">
      <c r="U104" s="91"/>
      <c r="V104" s="92"/>
      <c r="W104" s="91"/>
      <c r="X104" s="91"/>
      <c r="Y104" s="91"/>
      <c r="Z104" s="93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U104" s="30"/>
      <c r="AV104" s="30"/>
      <c r="AW104" s="30"/>
      <c r="AX104" s="30"/>
      <c r="AY104" s="30"/>
      <c r="AZ104" s="30"/>
    </row>
    <row r="105" spans="21:58">
      <c r="U105" s="91"/>
      <c r="V105" s="92"/>
      <c r="W105" s="91"/>
      <c r="X105" s="91"/>
      <c r="Y105" s="91"/>
      <c r="Z105" s="93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U105" s="30"/>
      <c r="AV105" s="30"/>
      <c r="AW105" s="30"/>
      <c r="AX105" s="30"/>
      <c r="AY105" s="30"/>
      <c r="AZ105" s="30"/>
    </row>
    <row r="106" spans="21:58">
      <c r="U106" s="91"/>
      <c r="V106" s="92"/>
      <c r="W106" s="91"/>
      <c r="X106" s="91"/>
      <c r="Y106" s="91"/>
      <c r="Z106" s="93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U106" s="30"/>
      <c r="AV106" s="30"/>
      <c r="AW106" s="30"/>
      <c r="AX106" s="30"/>
      <c r="AY106" s="30"/>
      <c r="AZ106" s="30"/>
    </row>
    <row r="107" spans="21:58">
      <c r="U107" s="91"/>
      <c r="V107" s="92"/>
      <c r="W107" s="91"/>
      <c r="X107" s="91"/>
      <c r="Y107" s="91"/>
      <c r="Z107" s="93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U107" s="30"/>
      <c r="AV107" s="30"/>
      <c r="AW107" s="30"/>
      <c r="AX107" s="30"/>
      <c r="AY107" s="30"/>
      <c r="AZ107" s="30"/>
    </row>
    <row r="108" spans="21:58">
      <c r="U108" s="91"/>
      <c r="V108" s="92"/>
      <c r="W108" s="91"/>
      <c r="X108" s="91"/>
      <c r="Y108" s="91"/>
      <c r="Z108" s="93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</row>
    <row r="109" spans="21:58">
      <c r="U109" s="91"/>
      <c r="V109" s="92"/>
      <c r="W109" s="91"/>
      <c r="X109" s="91"/>
      <c r="Y109" s="91"/>
      <c r="Z109" s="93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</row>
    <row r="110" spans="21:58">
      <c r="U110" s="91"/>
      <c r="V110" s="92"/>
      <c r="W110" s="91"/>
      <c r="X110" s="91"/>
      <c r="Y110" s="91"/>
      <c r="Z110" s="93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</row>
    <row r="111" spans="21:58">
      <c r="Z111" s="5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</row>
    <row r="112" spans="21:58">
      <c r="Z112" s="5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</row>
    <row r="113" spans="26:58" ht="28" customHeight="1">
      <c r="Z113" s="5"/>
      <c r="AA113" s="92"/>
      <c r="AB113" s="98"/>
      <c r="AC113" s="92"/>
      <c r="AD113" s="92"/>
      <c r="AE113" s="98"/>
      <c r="AF113" s="92"/>
      <c r="AG113" s="92"/>
      <c r="AH113" s="98"/>
      <c r="AI113" s="92"/>
      <c r="AJ113" s="92"/>
      <c r="AO113" s="22"/>
      <c r="AP113" s="101"/>
      <c r="AQ113" s="101"/>
      <c r="AR113" s="102"/>
      <c r="AS113" s="102"/>
      <c r="AT113" s="9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</row>
    <row r="114" spans="26:58">
      <c r="Z114" s="5"/>
      <c r="AG114" s="5"/>
      <c r="AH114" s="5"/>
      <c r="AO114" s="91"/>
      <c r="AP114" s="92"/>
      <c r="AQ114" s="91"/>
      <c r="AR114" s="91"/>
      <c r="AS114" s="91"/>
      <c r="AT114" s="93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</row>
    <row r="115" spans="26:58">
      <c r="Z115" s="5"/>
      <c r="AG115" s="5"/>
      <c r="AH115" s="5"/>
      <c r="AO115" s="91"/>
      <c r="AP115" s="92"/>
      <c r="AQ115" s="91"/>
      <c r="AR115" s="91"/>
      <c r="AS115" s="91"/>
      <c r="AT115" s="93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</row>
    <row r="116" spans="26:58">
      <c r="Z116" s="5"/>
      <c r="AG116" s="5"/>
      <c r="AH116" s="5"/>
      <c r="AO116" s="91"/>
      <c r="AP116" s="92"/>
      <c r="AQ116" s="91"/>
      <c r="AR116" s="91"/>
      <c r="AS116" s="91"/>
      <c r="AT116" s="93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</row>
    <row r="117" spans="26:58">
      <c r="Z117" s="5"/>
      <c r="AG117" s="5"/>
      <c r="AH117" s="5"/>
      <c r="AO117" s="91"/>
      <c r="AP117" s="92"/>
      <c r="AQ117" s="91"/>
      <c r="AR117" s="91"/>
      <c r="AS117" s="91"/>
      <c r="AT117" s="93"/>
      <c r="AU117" s="85"/>
      <c r="AV117" s="85"/>
      <c r="AW117" s="85"/>
      <c r="AX117" s="85"/>
      <c r="AY117" s="85"/>
      <c r="AZ117" s="85"/>
      <c r="BA117" s="85"/>
      <c r="BB117" s="85"/>
      <c r="BC117" s="85"/>
      <c r="BD117" s="85"/>
      <c r="BE117" s="85"/>
      <c r="BF117" s="85"/>
    </row>
    <row r="118" spans="26:58">
      <c r="Z118" s="5"/>
      <c r="AG118" s="5"/>
      <c r="AH118" s="5"/>
      <c r="AO118" s="91"/>
      <c r="AP118" s="92"/>
      <c r="AQ118" s="91"/>
      <c r="AR118" s="91"/>
      <c r="AS118" s="91"/>
      <c r="AT118" s="93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</row>
    <row r="119" spans="26:58">
      <c r="AO119" s="91"/>
      <c r="AP119" s="92"/>
      <c r="AQ119" s="91"/>
      <c r="AR119" s="91"/>
      <c r="AS119" s="91"/>
      <c r="AT119" s="93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</row>
    <row r="120" spans="26:58">
      <c r="AO120" s="91"/>
      <c r="AP120" s="92"/>
      <c r="AQ120" s="91"/>
      <c r="AR120" s="91"/>
      <c r="AS120" s="91"/>
      <c r="AT120" s="93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</row>
    <row r="121" spans="26:58">
      <c r="AO121" s="91"/>
      <c r="AP121" s="92"/>
      <c r="AQ121" s="91"/>
      <c r="AR121" s="91"/>
      <c r="AS121" s="91"/>
      <c r="AT121" s="93"/>
      <c r="AU121" s="85"/>
      <c r="AV121" s="85"/>
      <c r="AW121" s="85"/>
      <c r="AX121" s="85"/>
      <c r="AY121" s="85"/>
      <c r="AZ121" s="85"/>
      <c r="BA121" s="85"/>
      <c r="BB121" s="85"/>
      <c r="BC121" s="85"/>
      <c r="BD121" s="85"/>
      <c r="BE121" s="85"/>
      <c r="BF121" s="85"/>
    </row>
    <row r="122" spans="26:58">
      <c r="AO122" s="91"/>
      <c r="AP122" s="92"/>
      <c r="AQ122" s="91"/>
      <c r="AR122" s="91"/>
      <c r="AS122" s="91"/>
      <c r="AT122" s="93"/>
      <c r="AU122" s="85"/>
      <c r="AV122" s="85"/>
      <c r="AW122" s="85"/>
      <c r="AX122" s="85"/>
      <c r="AY122" s="85"/>
      <c r="AZ122" s="85"/>
      <c r="BA122" s="85"/>
      <c r="BB122" s="85"/>
      <c r="BC122" s="85"/>
      <c r="BD122" s="85"/>
      <c r="BE122" s="85"/>
      <c r="BF122" s="85"/>
    </row>
    <row r="123" spans="26:58">
      <c r="AO123" s="91"/>
      <c r="AP123" s="92"/>
      <c r="AQ123" s="91"/>
      <c r="AR123" s="91"/>
      <c r="AS123" s="91"/>
      <c r="AT123" s="93"/>
      <c r="AU123" s="85"/>
      <c r="AV123" s="85"/>
      <c r="AW123" s="85"/>
      <c r="AX123" s="85"/>
      <c r="AY123" s="85"/>
      <c r="AZ123" s="85"/>
      <c r="BA123" s="85"/>
      <c r="BB123" s="85"/>
      <c r="BC123" s="85"/>
      <c r="BD123" s="85"/>
      <c r="BE123" s="85"/>
      <c r="BF123" s="85"/>
    </row>
    <row r="124" spans="26:58">
      <c r="AO124" s="91"/>
      <c r="AP124" s="92"/>
      <c r="AQ124" s="91"/>
      <c r="AR124" s="91"/>
      <c r="AS124" s="91"/>
      <c r="AT124" s="93"/>
      <c r="AU124" s="85"/>
      <c r="AV124" s="85"/>
      <c r="AW124" s="85"/>
      <c r="AX124" s="85"/>
      <c r="AY124" s="85"/>
      <c r="AZ124" s="85"/>
      <c r="BA124" s="85"/>
      <c r="BB124" s="85"/>
      <c r="BC124" s="85"/>
      <c r="BD124" s="85"/>
      <c r="BE124" s="85"/>
      <c r="BF124" s="85"/>
    </row>
    <row r="125" spans="26:58">
      <c r="AO125" s="91"/>
      <c r="AP125" s="92"/>
      <c r="AQ125" s="91"/>
      <c r="AR125" s="91"/>
      <c r="AS125" s="91"/>
      <c r="AT125" s="93"/>
      <c r="AU125" s="85"/>
      <c r="AV125" s="85"/>
      <c r="AW125" s="85"/>
      <c r="AX125" s="85"/>
      <c r="AY125" s="85"/>
      <c r="AZ125" s="85"/>
      <c r="BA125" s="85"/>
      <c r="BB125" s="85"/>
      <c r="BC125" s="85"/>
      <c r="BD125" s="85"/>
      <c r="BE125" s="85"/>
      <c r="BF125" s="85"/>
    </row>
    <row r="126" spans="26:58">
      <c r="AO126" s="91"/>
      <c r="AP126" s="92"/>
      <c r="AQ126" s="91"/>
      <c r="AR126" s="91"/>
      <c r="AS126" s="91"/>
      <c r="AT126" s="93"/>
      <c r="AU126" s="85"/>
      <c r="AV126" s="85"/>
      <c r="AW126" s="85"/>
      <c r="AX126" s="85"/>
      <c r="AY126" s="85"/>
      <c r="AZ126" s="85"/>
      <c r="BA126" s="85"/>
      <c r="BB126" s="85"/>
      <c r="BC126" s="85"/>
      <c r="BD126" s="85"/>
      <c r="BE126" s="85"/>
      <c r="BF126" s="85"/>
    </row>
    <row r="127" spans="26:58">
      <c r="AO127" s="91"/>
      <c r="AP127" s="92"/>
      <c r="AQ127" s="91"/>
      <c r="AR127" s="91"/>
      <c r="AS127" s="91"/>
      <c r="AT127" s="93"/>
      <c r="AU127" s="85"/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  <c r="BF127" s="85"/>
    </row>
    <row r="128" spans="26:58">
      <c r="AO128" s="91"/>
      <c r="AP128" s="92"/>
      <c r="AQ128" s="91"/>
      <c r="AR128" s="91"/>
      <c r="AS128" s="91"/>
      <c r="AT128" s="93"/>
      <c r="AU128" s="85"/>
      <c r="AV128" s="85"/>
      <c r="AW128" s="85"/>
      <c r="AX128" s="85"/>
      <c r="AY128" s="85"/>
      <c r="AZ128" s="85"/>
      <c r="BA128" s="85"/>
      <c r="BB128" s="85"/>
      <c r="BC128" s="85"/>
      <c r="BD128" s="85"/>
      <c r="BE128" s="85"/>
      <c r="BF128" s="85"/>
    </row>
    <row r="129" spans="41:58">
      <c r="AO129" s="91"/>
      <c r="AP129" s="92"/>
      <c r="AQ129" s="91"/>
      <c r="AR129" s="91"/>
      <c r="AS129" s="91"/>
      <c r="AT129" s="93"/>
      <c r="AU129" s="85"/>
      <c r="AV129" s="85"/>
      <c r="AW129" s="85"/>
      <c r="AX129" s="85"/>
      <c r="AY129" s="85"/>
      <c r="AZ129" s="85"/>
      <c r="BA129" s="85"/>
      <c r="BB129" s="85"/>
      <c r="BC129" s="85"/>
      <c r="BD129" s="85"/>
      <c r="BE129" s="85"/>
      <c r="BF129" s="85"/>
    </row>
    <row r="130" spans="41:58"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</row>
    <row r="131" spans="41:58" ht="14" customHeight="1">
      <c r="AU131" s="97"/>
      <c r="AV131" s="97"/>
      <c r="AW131" s="97"/>
      <c r="AX131" s="97"/>
      <c r="AY131" s="97"/>
      <c r="AZ131" s="97"/>
      <c r="BA131" s="97"/>
      <c r="BB131" s="97"/>
      <c r="BC131" s="97"/>
      <c r="BD131" s="97"/>
      <c r="BE131" s="97"/>
      <c r="BF131" s="97"/>
    </row>
    <row r="132" spans="41:58">
      <c r="AU132" s="92"/>
      <c r="AV132" s="98"/>
      <c r="AW132" s="92"/>
      <c r="AX132" s="92"/>
      <c r="AY132" s="98"/>
      <c r="AZ132" s="92"/>
      <c r="BA132" s="92"/>
      <c r="BB132" s="98"/>
      <c r="BC132" s="92"/>
      <c r="BD132" s="92"/>
      <c r="BE132" s="98"/>
      <c r="BF132" s="92"/>
    </row>
    <row r="133" spans="41:58">
      <c r="AU133" s="30"/>
      <c r="AV133" s="30"/>
      <c r="AW133" s="30"/>
      <c r="AX133" s="30"/>
      <c r="AY133" s="30"/>
      <c r="AZ133" s="30"/>
    </row>
    <row r="134" spans="41:58">
      <c r="AU134" s="30"/>
      <c r="AV134" s="30"/>
      <c r="AW134" s="30"/>
      <c r="AX134" s="30"/>
      <c r="AY134" s="30"/>
      <c r="AZ134" s="30"/>
    </row>
    <row r="135" spans="41:58">
      <c r="AU135" s="30"/>
      <c r="AV135" s="30"/>
      <c r="AW135" s="30"/>
      <c r="AX135" s="30"/>
      <c r="AY135" s="30"/>
      <c r="AZ135" s="30"/>
    </row>
    <row r="136" spans="41:58">
      <c r="AU136" s="30"/>
      <c r="AV136" s="30"/>
      <c r="AW136" s="30"/>
      <c r="AX136" s="30"/>
      <c r="AY136" s="30"/>
      <c r="AZ136" s="30"/>
    </row>
    <row r="137" spans="41:58">
      <c r="AU137" s="30"/>
      <c r="AV137" s="30"/>
      <c r="AW137" s="30"/>
      <c r="AX137" s="30"/>
      <c r="AY137" s="30"/>
      <c r="AZ137" s="30"/>
    </row>
    <row r="138" spans="41:58">
      <c r="AU138" s="30"/>
      <c r="AV138" s="30"/>
      <c r="AW138" s="30"/>
      <c r="AX138" s="30"/>
      <c r="AY138" s="30"/>
      <c r="AZ138" s="30"/>
    </row>
  </sheetData>
  <mergeCells count="41">
    <mergeCell ref="AF73:AH73"/>
    <mergeCell ref="Y55:Y71"/>
    <mergeCell ref="Z55:AH55"/>
    <mergeCell ref="Z72:AH72"/>
    <mergeCell ref="H37:J37"/>
    <mergeCell ref="K37:M37"/>
    <mergeCell ref="N37:P37"/>
    <mergeCell ref="Z73:AB73"/>
    <mergeCell ref="AC73:AE73"/>
    <mergeCell ref="H68:J68"/>
    <mergeCell ref="K68:M68"/>
    <mergeCell ref="N68:P68"/>
    <mergeCell ref="H67:I67"/>
    <mergeCell ref="K67:L67"/>
    <mergeCell ref="N67:O67"/>
    <mergeCell ref="X56:X59"/>
    <mergeCell ref="G7:H7"/>
    <mergeCell ref="H36:I36"/>
    <mergeCell ref="K36:L36"/>
    <mergeCell ref="N36:O36"/>
    <mergeCell ref="H8:J8"/>
    <mergeCell ref="K8:M8"/>
    <mergeCell ref="N8:P8"/>
    <mergeCell ref="U11:X11"/>
    <mergeCell ref="Z32:AB32"/>
    <mergeCell ref="AC32:AE32"/>
    <mergeCell ref="AF32:AH32"/>
    <mergeCell ref="Z30:AB30"/>
    <mergeCell ref="AC30:AE30"/>
    <mergeCell ref="AF30:AH30"/>
    <mergeCell ref="Y12:Y28"/>
    <mergeCell ref="Z29:AH29"/>
    <mergeCell ref="Z12:AH12"/>
    <mergeCell ref="U56:U59"/>
    <mergeCell ref="W56:W59"/>
    <mergeCell ref="U60:U62"/>
    <mergeCell ref="W60:W71"/>
    <mergeCell ref="X60:X71"/>
    <mergeCell ref="U63:U65"/>
    <mergeCell ref="U66:U68"/>
    <mergeCell ref="U69:U71"/>
  </mergeCells>
  <conditionalFormatting sqref="Z13:AH28 Z12">
    <cfRule type="colorScale" priority="115">
      <colorScale>
        <cfvo type="min"/>
        <cfvo type="max"/>
        <color rgb="FFFD6452"/>
        <color rgb="FFA7D060"/>
      </colorScale>
    </cfRule>
    <cfRule type="colorScale" priority="121">
      <colorScale>
        <cfvo type="min"/>
        <cfvo type="max"/>
        <color theme="5"/>
        <color theme="6"/>
      </colorScale>
    </cfRule>
    <cfRule type="colorScale" priority="123">
      <colorScale>
        <cfvo type="min"/>
        <cfvo type="max"/>
        <color rgb="FFFFEF9C"/>
        <color rgb="FF63BE7B"/>
      </colorScale>
    </cfRule>
    <cfRule type="colorScale" priority="1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13:AH28">
    <cfRule type="colorScale" priority="114">
      <colorScale>
        <cfvo type="num" val="0"/>
        <cfvo type="num" val="1"/>
        <color rgb="FFFD614D"/>
        <color rgb="FFA8D061"/>
      </colorScale>
    </cfRule>
  </conditionalFormatting>
  <conditionalFormatting sqref="Z56:AH71">
    <cfRule type="colorScale" priority="1">
      <colorScale>
        <cfvo type="num" val="-1"/>
        <cfvo type="percentile" val="50"/>
        <cfvo type="num" val="0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86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4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7">
      <colorScale>
        <cfvo type="min"/>
        <cfvo type="max"/>
        <color rgb="FFFCFCFF"/>
        <color rgb="FF63BE7B"/>
      </colorScale>
    </cfRule>
    <cfRule type="colorScale" priority="101">
      <colorScale>
        <cfvo type="min"/>
        <cfvo type="max"/>
        <color theme="5" tint="0.39997558519241921"/>
        <color theme="6" tint="0.39997558519241921"/>
      </colorScale>
    </cfRule>
    <cfRule type="colorScale" priority="107">
      <colorScale>
        <cfvo type="num" val="-100"/>
        <cfvo type="num" val="100"/>
        <color rgb="FFFD614D"/>
        <color rgb="FFA8D061"/>
      </colorScale>
    </cfRule>
  </conditionalFormatting>
  <conditionalFormatting sqref="Z56:AH72">
    <cfRule type="colorScale" priority="95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A95:AF110">
    <cfRule type="colorScale" priority="23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24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7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9">
      <colorScale>
        <cfvo type="min"/>
        <cfvo type="max"/>
        <color rgb="FFFCFCFF"/>
        <color rgb="FF63BE7B"/>
      </colorScale>
    </cfRule>
    <cfRule type="colorScale" priority="30">
      <colorScale>
        <cfvo type="min"/>
        <cfvo type="max"/>
        <color theme="5" tint="0.39997558519241921"/>
        <color theme="6" tint="0.39997558519241921"/>
      </colorScale>
    </cfRule>
    <cfRule type="colorScale" priority="31">
      <colorScale>
        <cfvo type="num" val="-100"/>
        <cfvo type="num" val="100"/>
        <color rgb="FFFD614D"/>
        <color rgb="FFA8D061"/>
      </colorScale>
    </cfRule>
  </conditionalFormatting>
  <conditionalFormatting sqref="AA95:AF111">
    <cfRule type="colorScale" priority="32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U90:AZ98">
    <cfRule type="colorScale" priority="145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146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9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1">
      <colorScale>
        <cfvo type="min"/>
        <cfvo type="max"/>
        <color rgb="FFFCFCFF"/>
        <color rgb="FF63BE7B"/>
      </colorScale>
    </cfRule>
    <cfRule type="colorScale" priority="152">
      <colorScale>
        <cfvo type="min"/>
        <cfvo type="max"/>
        <color theme="5" tint="0.39997558519241921"/>
        <color theme="6" tint="0.39997558519241921"/>
      </colorScale>
    </cfRule>
    <cfRule type="colorScale" priority="153">
      <colorScale>
        <cfvo type="num" val="-100"/>
        <cfvo type="num" val="100"/>
        <color rgb="FFFD614D"/>
        <color rgb="FFA8D061"/>
      </colorScale>
    </cfRule>
  </conditionalFormatting>
  <conditionalFormatting sqref="AU90:AZ99">
    <cfRule type="colorScale" priority="154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U114:AZ129">
    <cfRule type="colorScale" priority="43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44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7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9">
      <colorScale>
        <cfvo type="min"/>
        <cfvo type="max"/>
        <color rgb="FFFCFCFF"/>
        <color rgb="FF63BE7B"/>
      </colorScale>
    </cfRule>
    <cfRule type="colorScale" priority="50">
      <colorScale>
        <cfvo type="min"/>
        <cfvo type="max"/>
        <color theme="5" tint="0.39997558519241921"/>
        <color theme="6" tint="0.39997558519241921"/>
      </colorScale>
    </cfRule>
    <cfRule type="colorScale" priority="51">
      <colorScale>
        <cfvo type="num" val="-100"/>
        <cfvo type="num" val="100"/>
        <color rgb="FFFD614D"/>
        <color rgb="FFA8D061"/>
      </colorScale>
    </cfRule>
  </conditionalFormatting>
  <conditionalFormatting sqref="AU114:AZ130">
    <cfRule type="colorScale" priority="52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A90:BF98">
    <cfRule type="colorScale" priority="155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156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9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1">
      <colorScale>
        <cfvo type="min"/>
        <cfvo type="max"/>
        <color rgb="FFFCFCFF"/>
        <color rgb="FF63BE7B"/>
      </colorScale>
    </cfRule>
    <cfRule type="colorScale" priority="162">
      <colorScale>
        <cfvo type="min"/>
        <cfvo type="max"/>
        <color theme="5" tint="0.39997558519241921"/>
        <color theme="6" tint="0.39997558519241921"/>
      </colorScale>
    </cfRule>
    <cfRule type="colorScale" priority="163">
      <colorScale>
        <cfvo type="num" val="-100"/>
        <cfvo type="num" val="100"/>
        <color rgb="FFFD614D"/>
        <color rgb="FFA8D061"/>
      </colorScale>
    </cfRule>
  </conditionalFormatting>
  <conditionalFormatting sqref="BA90:BF99">
    <cfRule type="colorScale" priority="164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A114:BF129">
    <cfRule type="colorScale" priority="33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34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7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9">
      <colorScale>
        <cfvo type="min"/>
        <cfvo type="max"/>
        <color rgb="FFFCFCFF"/>
        <color rgb="FF63BE7B"/>
      </colorScale>
    </cfRule>
    <cfRule type="colorScale" priority="40">
      <colorScale>
        <cfvo type="min"/>
        <cfvo type="max"/>
        <color theme="5" tint="0.39997558519241921"/>
        <color theme="6" tint="0.39997558519241921"/>
      </colorScale>
    </cfRule>
    <cfRule type="colorScale" priority="41">
      <colorScale>
        <cfvo type="num" val="-100"/>
        <cfvo type="num" val="100"/>
        <color rgb="FFFD614D"/>
        <color rgb="FFA8D061"/>
      </colorScale>
    </cfRule>
  </conditionalFormatting>
  <conditionalFormatting sqref="BA114:BF130">
    <cfRule type="colorScale" priority="42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G95:AJ98">
    <cfRule type="colorScale" priority="544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545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48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54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50">
      <colorScale>
        <cfvo type="min"/>
        <cfvo type="max"/>
        <color rgb="FFFCFCFF"/>
        <color rgb="FF63BE7B"/>
      </colorScale>
    </cfRule>
    <cfRule type="colorScale" priority="551">
      <colorScale>
        <cfvo type="min"/>
        <cfvo type="max"/>
        <color theme="5" tint="0.39997558519241921"/>
        <color theme="6" tint="0.39997558519241921"/>
      </colorScale>
    </cfRule>
    <cfRule type="colorScale" priority="552">
      <colorScale>
        <cfvo type="num" val="-100"/>
        <cfvo type="num" val="100"/>
        <color rgb="FFFD614D"/>
        <color rgb="FFA8D061"/>
      </colorScale>
    </cfRule>
    <cfRule type="colorScale" priority="553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G99:AJ110">
    <cfRule type="colorScale" priority="554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555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58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55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60">
      <colorScale>
        <cfvo type="min"/>
        <cfvo type="max"/>
        <color rgb="FFFCFCFF"/>
        <color rgb="FF63BE7B"/>
      </colorScale>
    </cfRule>
    <cfRule type="colorScale" priority="561">
      <colorScale>
        <cfvo type="min"/>
        <cfvo type="max"/>
        <color theme="5" tint="0.39997558519241921"/>
        <color theme="6" tint="0.39997558519241921"/>
      </colorScale>
    </cfRule>
    <cfRule type="colorScale" priority="562">
      <colorScale>
        <cfvo type="num" val="-100"/>
        <cfvo type="num" val="100"/>
        <color rgb="FFFD614D"/>
        <color rgb="FFA8D061"/>
      </colorScale>
    </cfRule>
  </conditionalFormatting>
  <conditionalFormatting sqref="AG99:AJ111">
    <cfRule type="colorScale" priority="563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4DF45-A524-D646-B2C8-5DABDDBCD232}">
  <dimension ref="C2:AH93"/>
  <sheetViews>
    <sheetView showGridLines="0" zoomScale="59" zoomScaleNormal="101" workbookViewId="0">
      <selection activeCell="AG129" sqref="AG129"/>
    </sheetView>
  </sheetViews>
  <sheetFormatPr baseColWidth="10" defaultColWidth="8.83203125" defaultRowHeight="14"/>
  <cols>
    <col min="1" max="2" width="8.83203125" style="5"/>
    <col min="3" max="3" width="38.5" style="5" customWidth="1"/>
    <col min="4" max="4" width="6.5" style="5" customWidth="1"/>
    <col min="5" max="5" width="23.83203125" style="5" customWidth="1"/>
    <col min="6" max="6" width="5.33203125" style="5" customWidth="1"/>
    <col min="7" max="7" width="8.83203125" style="5"/>
    <col min="8" max="8" width="12.6640625" style="5" bestFit="1" customWidth="1"/>
    <col min="9" max="10" width="12.6640625" style="5" customWidth="1"/>
    <col min="11" max="11" width="15" style="5" customWidth="1"/>
    <col min="12" max="17" width="12.6640625" style="5" customWidth="1"/>
    <col min="18" max="19" width="8.83203125" style="5"/>
    <col min="20" max="20" width="8.83203125" style="5" customWidth="1"/>
    <col min="21" max="21" width="15.33203125" style="5" customWidth="1"/>
    <col min="22" max="22" width="5.1640625" style="5" customWidth="1"/>
    <col min="23" max="23" width="9" style="5" customWidth="1"/>
    <col min="24" max="24" width="5.33203125" style="5" customWidth="1"/>
    <col min="25" max="25" width="3.6640625" style="5" customWidth="1"/>
    <col min="26" max="34" width="7.83203125" style="5" customWidth="1"/>
    <col min="35" max="16384" width="8.83203125" style="5"/>
  </cols>
  <sheetData>
    <row r="2" spans="3:34">
      <c r="C2" s="22" t="s">
        <v>26</v>
      </c>
    </row>
    <row r="3" spans="3:34">
      <c r="C3" s="5" t="s">
        <v>27</v>
      </c>
    </row>
    <row r="4" spans="3:34">
      <c r="C4" s="5" t="s">
        <v>29</v>
      </c>
    </row>
    <row r="7" spans="3:34">
      <c r="C7" s="22" t="s">
        <v>21</v>
      </c>
      <c r="G7" s="245"/>
      <c r="H7" s="245"/>
      <c r="I7" s="23"/>
      <c r="J7" s="23"/>
      <c r="K7" s="23"/>
      <c r="L7" s="23"/>
      <c r="M7" s="23"/>
      <c r="N7" s="23"/>
      <c r="O7" s="23"/>
      <c r="P7" s="23"/>
      <c r="Q7" s="23"/>
    </row>
    <row r="8" spans="3:34">
      <c r="C8" s="385"/>
      <c r="D8" s="385"/>
      <c r="E8" s="385"/>
      <c r="F8" s="385"/>
      <c r="G8" s="386"/>
      <c r="H8" s="387" t="s">
        <v>7</v>
      </c>
      <c r="I8" s="387"/>
      <c r="J8" s="387"/>
      <c r="K8" s="387" t="s">
        <v>8</v>
      </c>
      <c r="L8" s="387"/>
      <c r="M8" s="387"/>
      <c r="N8" s="387" t="s">
        <v>23</v>
      </c>
      <c r="O8" s="387"/>
      <c r="P8" s="387"/>
      <c r="Q8" s="23"/>
    </row>
    <row r="9" spans="3:34">
      <c r="C9" s="384" t="s">
        <v>2</v>
      </c>
      <c r="D9" s="384" t="s">
        <v>0</v>
      </c>
      <c r="E9" s="384" t="s">
        <v>3</v>
      </c>
      <c r="F9" s="384" t="s">
        <v>0</v>
      </c>
      <c r="G9" s="386" t="s">
        <v>19</v>
      </c>
      <c r="H9" s="386" t="s">
        <v>28</v>
      </c>
      <c r="I9" s="386" t="s">
        <v>22</v>
      </c>
      <c r="J9" s="386" t="s">
        <v>24</v>
      </c>
      <c r="K9" s="386" t="s">
        <v>28</v>
      </c>
      <c r="L9" s="386" t="s">
        <v>20</v>
      </c>
      <c r="M9" s="386" t="s">
        <v>24</v>
      </c>
      <c r="N9" s="386" t="s">
        <v>28</v>
      </c>
      <c r="O9" s="386" t="s">
        <v>22</v>
      </c>
      <c r="P9" s="386" t="s">
        <v>24</v>
      </c>
      <c r="Q9" s="22"/>
    </row>
    <row r="10" spans="3:34">
      <c r="C10" s="385" t="s">
        <v>11</v>
      </c>
      <c r="D10" s="388">
        <v>0</v>
      </c>
      <c r="E10" s="385" t="s">
        <v>16</v>
      </c>
      <c r="F10" s="388" t="s">
        <v>17</v>
      </c>
      <c r="G10" s="385">
        <v>2030</v>
      </c>
      <c r="H10" s="389">
        <f>5*10^6</f>
        <v>5000000</v>
      </c>
      <c r="I10" s="389">
        <v>1806353.7</v>
      </c>
      <c r="J10" s="390">
        <f>I10/H10</f>
        <v>0.36127073999999998</v>
      </c>
      <c r="K10" s="391">
        <f>38.38*10^6</f>
        <v>38380000</v>
      </c>
      <c r="L10" s="389">
        <v>6467207</v>
      </c>
      <c r="M10" s="392">
        <f>L10/K10</f>
        <v>0.16850461177696718</v>
      </c>
      <c r="N10" s="389">
        <v>85000000</v>
      </c>
      <c r="O10" s="389">
        <v>11988373</v>
      </c>
      <c r="P10" s="392">
        <f>O10/N10</f>
        <v>0.14103968235294118</v>
      </c>
      <c r="Q10" s="21"/>
    </row>
    <row r="11" spans="3:34">
      <c r="C11" s="385" t="s">
        <v>11</v>
      </c>
      <c r="D11" s="388">
        <v>5</v>
      </c>
      <c r="E11" s="385" t="s">
        <v>16</v>
      </c>
      <c r="F11" s="388" t="s">
        <v>17</v>
      </c>
      <c r="G11" s="385">
        <v>2030</v>
      </c>
      <c r="H11" s="389">
        <f t="shared" ref="H11:H25" si="0">5*10^6</f>
        <v>5000000</v>
      </c>
      <c r="I11" s="389">
        <v>4653721.3</v>
      </c>
      <c r="J11" s="390">
        <f t="shared" ref="J11:J25" si="1">I11/H11</f>
        <v>0.93074425999999999</v>
      </c>
      <c r="K11" s="391">
        <f t="shared" ref="K11:K25" si="2">38.38*10^6</f>
        <v>38380000</v>
      </c>
      <c r="L11" s="389">
        <v>10075173</v>
      </c>
      <c r="M11" s="392">
        <f t="shared" ref="M11:M25" si="3">L11/K11</f>
        <v>0.26251102136529442</v>
      </c>
      <c r="N11" s="389">
        <v>85000000</v>
      </c>
      <c r="O11" s="389">
        <v>13965137</v>
      </c>
      <c r="P11" s="392">
        <f>O11/N11</f>
        <v>0.16429572941176471</v>
      </c>
      <c r="Q11" s="21"/>
      <c r="U11" s="231"/>
      <c r="V11" s="231"/>
      <c r="W11" s="231"/>
      <c r="X11" s="231"/>
      <c r="Y11" s="23"/>
    </row>
    <row r="12" spans="3:34" ht="15" customHeight="1">
      <c r="C12" s="385" t="s">
        <v>11</v>
      </c>
      <c r="D12" s="388">
        <v>10</v>
      </c>
      <c r="E12" s="385" t="s">
        <v>16</v>
      </c>
      <c r="F12" s="388" t="s">
        <v>17</v>
      </c>
      <c r="G12" s="385">
        <v>2030</v>
      </c>
      <c r="H12" s="389">
        <f t="shared" si="0"/>
        <v>5000000</v>
      </c>
      <c r="I12" s="389">
        <v>5203638.7</v>
      </c>
      <c r="J12" s="390">
        <f t="shared" si="1"/>
        <v>1.0407277400000001</v>
      </c>
      <c r="K12" s="391">
        <f t="shared" si="2"/>
        <v>38380000</v>
      </c>
      <c r="L12" s="389">
        <v>10513766</v>
      </c>
      <c r="M12" s="392">
        <f t="shared" si="3"/>
        <v>0.27393866597186034</v>
      </c>
      <c r="N12" s="389">
        <v>85000000</v>
      </c>
      <c r="O12" s="389">
        <v>14368752</v>
      </c>
      <c r="P12" s="392">
        <f>O12/N12</f>
        <v>0.1690441411764706</v>
      </c>
      <c r="Q12" s="21"/>
      <c r="U12" s="1" t="s">
        <v>2</v>
      </c>
      <c r="V12" s="1" t="s">
        <v>0</v>
      </c>
      <c r="W12" s="1" t="s">
        <v>3</v>
      </c>
      <c r="X12" s="1" t="s">
        <v>0</v>
      </c>
      <c r="Y12" s="246" t="s">
        <v>1</v>
      </c>
      <c r="Z12" s="249" t="s">
        <v>31</v>
      </c>
      <c r="AA12" s="250"/>
      <c r="AB12" s="250"/>
      <c r="AC12" s="250"/>
      <c r="AD12" s="250"/>
      <c r="AE12" s="250"/>
      <c r="AF12" s="250"/>
      <c r="AG12" s="250"/>
      <c r="AH12" s="251"/>
    </row>
    <row r="13" spans="3:34">
      <c r="C13" s="385" t="s">
        <v>11</v>
      </c>
      <c r="D13" s="388">
        <v>100</v>
      </c>
      <c r="E13" s="385" t="s">
        <v>16</v>
      </c>
      <c r="F13" s="388" t="s">
        <v>17</v>
      </c>
      <c r="G13" s="385">
        <v>2030</v>
      </c>
      <c r="H13" s="389">
        <f t="shared" si="0"/>
        <v>5000000</v>
      </c>
      <c r="I13" s="389">
        <v>5404176.4000000004</v>
      </c>
      <c r="J13" s="390">
        <f t="shared" si="1"/>
        <v>1.0808352800000001</v>
      </c>
      <c r="K13" s="391">
        <f t="shared" si="2"/>
        <v>38380000</v>
      </c>
      <c r="L13" s="389">
        <v>10712946</v>
      </c>
      <c r="M13" s="392">
        <f t="shared" si="3"/>
        <v>0.27912834809796772</v>
      </c>
      <c r="N13" s="389">
        <v>85000000</v>
      </c>
      <c r="O13" s="389">
        <v>14565769</v>
      </c>
      <c r="P13" s="392">
        <f>O13/N13</f>
        <v>0.17136198823529411</v>
      </c>
      <c r="Q13" s="21"/>
      <c r="U13" s="2" t="s">
        <v>11</v>
      </c>
      <c r="V13" s="3">
        <v>0</v>
      </c>
      <c r="W13" s="2" t="s">
        <v>16</v>
      </c>
      <c r="X13" s="4" t="s">
        <v>17</v>
      </c>
      <c r="Y13" s="247"/>
      <c r="Z13" s="35">
        <f>J10</f>
        <v>0.36127073999999998</v>
      </c>
      <c r="AA13" s="25">
        <f>M10</f>
        <v>0.16850461177696718</v>
      </c>
      <c r="AB13" s="36">
        <f>P10</f>
        <v>0.14103968235294118</v>
      </c>
      <c r="AC13" s="37">
        <f>J39</f>
        <v>0.51941831999999999</v>
      </c>
      <c r="AD13" s="25">
        <f>M39</f>
        <v>0.4630726420010422</v>
      </c>
      <c r="AE13" s="38">
        <f>P39</f>
        <v>5.4102741176470591E-2</v>
      </c>
      <c r="AF13" s="39">
        <f>J70</f>
        <v>0.23282919999999999</v>
      </c>
      <c r="AG13" s="37">
        <f>M70</f>
        <v>0.11871367899947889</v>
      </c>
      <c r="AH13" s="24">
        <f>P70</f>
        <v>7.2982694117647059E-2</v>
      </c>
    </row>
    <row r="14" spans="3:34">
      <c r="C14" s="385" t="s">
        <v>12</v>
      </c>
      <c r="D14" s="388">
        <v>-2</v>
      </c>
      <c r="E14" s="385" t="s">
        <v>10</v>
      </c>
      <c r="F14" s="388">
        <v>5</v>
      </c>
      <c r="G14" s="385">
        <v>2030</v>
      </c>
      <c r="H14" s="389">
        <f t="shared" si="0"/>
        <v>5000000</v>
      </c>
      <c r="I14" s="389">
        <v>2414677</v>
      </c>
      <c r="J14" s="390">
        <f t="shared" si="1"/>
        <v>0.48293540000000001</v>
      </c>
      <c r="K14" s="391">
        <f t="shared" si="2"/>
        <v>38380000</v>
      </c>
      <c r="L14" s="389">
        <v>5933013</v>
      </c>
      <c r="M14" s="392">
        <f t="shared" si="3"/>
        <v>0.15458606044815007</v>
      </c>
      <c r="N14" s="389">
        <v>85000000</v>
      </c>
      <c r="O14" s="389">
        <v>7426133</v>
      </c>
      <c r="P14" s="392">
        <f t="shared" ref="P14:P25" si="4">O14/N14</f>
        <v>8.736627058823529E-2</v>
      </c>
      <c r="Q14" s="21"/>
      <c r="U14" s="7" t="s">
        <v>11</v>
      </c>
      <c r="V14" s="8">
        <v>5</v>
      </c>
      <c r="W14" s="7" t="s">
        <v>16</v>
      </c>
      <c r="X14" s="9" t="s">
        <v>17</v>
      </c>
      <c r="Y14" s="247"/>
      <c r="Z14" s="40">
        <f t="shared" ref="Z14:Z28" si="5">J11</f>
        <v>0.93074425999999999</v>
      </c>
      <c r="AA14" s="27">
        <f t="shared" ref="AA14:AA28" si="6">M11</f>
        <v>0.26251102136529442</v>
      </c>
      <c r="AB14" s="32">
        <f t="shared" ref="AB14:AB28" si="7">P11</f>
        <v>0.16429572941176471</v>
      </c>
      <c r="AC14" s="6">
        <f t="shared" ref="AC14:AC28" si="8">J40</f>
        <v>3.30259992</v>
      </c>
      <c r="AD14" s="27">
        <f t="shared" ref="AD14:AD28" si="9">M40</f>
        <v>1.7122442939030744</v>
      </c>
      <c r="AE14" s="34">
        <f t="shared" ref="AE14:AE28" si="10">P40</f>
        <v>1.066734811764706</v>
      </c>
      <c r="AF14" s="33">
        <f t="shared" ref="AF14:AF28" si="11">J71</f>
        <v>0.34547806000000003</v>
      </c>
      <c r="AG14" s="6">
        <f t="shared" ref="AG14:AG28" si="12">M71</f>
        <v>0.15335440333507036</v>
      </c>
      <c r="AH14" s="26">
        <f t="shared" ref="AH14:AH28" si="13">P71</f>
        <v>7.7762635294117644E-2</v>
      </c>
    </row>
    <row r="15" spans="3:34">
      <c r="C15" s="385" t="s">
        <v>12</v>
      </c>
      <c r="D15" s="388">
        <v>-5</v>
      </c>
      <c r="E15" s="385" t="s">
        <v>10</v>
      </c>
      <c r="F15" s="388">
        <v>5</v>
      </c>
      <c r="G15" s="385">
        <v>2030</v>
      </c>
      <c r="H15" s="389">
        <f t="shared" si="0"/>
        <v>5000000</v>
      </c>
      <c r="I15" s="389">
        <v>763971.1</v>
      </c>
      <c r="J15" s="390">
        <f t="shared" si="1"/>
        <v>0.15279422000000001</v>
      </c>
      <c r="K15" s="391">
        <f t="shared" si="2"/>
        <v>38380000</v>
      </c>
      <c r="L15" s="389">
        <v>2537916</v>
      </c>
      <c r="M15" s="392">
        <f t="shared" si="3"/>
        <v>6.6126003126628446E-2</v>
      </c>
      <c r="N15" s="389">
        <v>85000000</v>
      </c>
      <c r="O15" s="389">
        <v>2846713</v>
      </c>
      <c r="P15" s="392">
        <f t="shared" si="4"/>
        <v>3.3490741176470586E-2</v>
      </c>
      <c r="Q15" s="21"/>
      <c r="U15" s="7" t="s">
        <v>11</v>
      </c>
      <c r="V15" s="8">
        <v>10</v>
      </c>
      <c r="W15" s="7" t="s">
        <v>16</v>
      </c>
      <c r="X15" s="9" t="s">
        <v>17</v>
      </c>
      <c r="Y15" s="247"/>
      <c r="Z15" s="40">
        <f t="shared" si="5"/>
        <v>1.0407277400000001</v>
      </c>
      <c r="AA15" s="27">
        <f t="shared" si="6"/>
        <v>0.27393866597186034</v>
      </c>
      <c r="AB15" s="32">
        <f t="shared" si="7"/>
        <v>0.1690441411764706</v>
      </c>
      <c r="AC15" s="6">
        <f t="shared" si="8"/>
        <v>4.6450596800000001</v>
      </c>
      <c r="AD15" s="27">
        <f t="shared" si="9"/>
        <v>2.2372498436685775</v>
      </c>
      <c r="AE15" s="34">
        <f t="shared" si="10"/>
        <v>1.2676047882352941</v>
      </c>
      <c r="AF15" s="33">
        <f t="shared" si="11"/>
        <v>0.35709957999999997</v>
      </c>
      <c r="AG15" s="6">
        <f t="shared" si="12"/>
        <v>0.15623608650338719</v>
      </c>
      <c r="AH15" s="26">
        <f t="shared" si="13"/>
        <v>7.8658305882352939E-2</v>
      </c>
    </row>
    <row r="16" spans="3:34">
      <c r="C16" s="385" t="s">
        <v>12</v>
      </c>
      <c r="D16" s="388">
        <v>-10</v>
      </c>
      <c r="E16" s="385" t="s">
        <v>10</v>
      </c>
      <c r="F16" s="388">
        <v>5</v>
      </c>
      <c r="G16" s="385">
        <v>2030</v>
      </c>
      <c r="H16" s="389">
        <f t="shared" si="0"/>
        <v>5000000</v>
      </c>
      <c r="I16" s="391">
        <v>0</v>
      </c>
      <c r="J16" s="390">
        <f t="shared" si="1"/>
        <v>0</v>
      </c>
      <c r="K16" s="391">
        <f t="shared" si="2"/>
        <v>38380000</v>
      </c>
      <c r="L16" s="391">
        <v>0</v>
      </c>
      <c r="M16" s="392">
        <f t="shared" si="3"/>
        <v>0</v>
      </c>
      <c r="N16" s="389">
        <v>85000000</v>
      </c>
      <c r="O16" s="391">
        <v>0</v>
      </c>
      <c r="P16" s="392">
        <f t="shared" si="4"/>
        <v>0</v>
      </c>
      <c r="Q16" s="21"/>
      <c r="U16" s="10" t="s">
        <v>11</v>
      </c>
      <c r="V16" s="11">
        <v>100</v>
      </c>
      <c r="W16" s="10" t="s">
        <v>16</v>
      </c>
      <c r="X16" s="12" t="s">
        <v>17</v>
      </c>
      <c r="Y16" s="247"/>
      <c r="Z16" s="40">
        <f t="shared" si="5"/>
        <v>1.0808352800000001</v>
      </c>
      <c r="AA16" s="27">
        <f t="shared" si="6"/>
        <v>0.27912834809796772</v>
      </c>
      <c r="AB16" s="32">
        <f t="shared" si="7"/>
        <v>0.17136198823529411</v>
      </c>
      <c r="AC16" s="6">
        <f>J42</f>
        <v>5.5317311799999995</v>
      </c>
      <c r="AD16" s="27">
        <f t="shared" si="9"/>
        <v>2.6284317613340282</v>
      </c>
      <c r="AE16" s="34">
        <f t="shared" si="10"/>
        <v>1.4086566235294118</v>
      </c>
      <c r="AF16" s="33">
        <f t="shared" si="11"/>
        <v>0.36073196000000002</v>
      </c>
      <c r="AG16" s="6">
        <f t="shared" si="12"/>
        <v>0.15742120896300157</v>
      </c>
      <c r="AH16" s="26">
        <f t="shared" si="13"/>
        <v>7.9047882352941176E-2</v>
      </c>
    </row>
    <row r="17" spans="3:34">
      <c r="C17" s="385" t="s">
        <v>13</v>
      </c>
      <c r="D17" s="388">
        <v>-25</v>
      </c>
      <c r="E17" s="385" t="s">
        <v>10</v>
      </c>
      <c r="F17" s="388">
        <v>5</v>
      </c>
      <c r="G17" s="385">
        <v>2030</v>
      </c>
      <c r="H17" s="389">
        <f t="shared" si="0"/>
        <v>5000000</v>
      </c>
      <c r="I17" s="389">
        <v>2569920.2000000002</v>
      </c>
      <c r="J17" s="390">
        <f t="shared" si="1"/>
        <v>0.51398404000000009</v>
      </c>
      <c r="K17" s="391">
        <f t="shared" si="2"/>
        <v>38380000</v>
      </c>
      <c r="L17" s="389">
        <v>7847118</v>
      </c>
      <c r="M17" s="392">
        <f t="shared" si="3"/>
        <v>0.20445852006253257</v>
      </c>
      <c r="N17" s="389">
        <v>85000000</v>
      </c>
      <c r="O17" s="389">
        <v>10550535</v>
      </c>
      <c r="P17" s="392">
        <f t="shared" si="4"/>
        <v>0.12412394117647059</v>
      </c>
      <c r="Q17" s="21"/>
      <c r="U17" s="7" t="s">
        <v>12</v>
      </c>
      <c r="V17" s="8">
        <v>-2</v>
      </c>
      <c r="W17" s="7" t="s">
        <v>10</v>
      </c>
      <c r="X17" s="9">
        <v>5</v>
      </c>
      <c r="Y17" s="247"/>
      <c r="Z17" s="40">
        <f t="shared" si="5"/>
        <v>0.48293540000000001</v>
      </c>
      <c r="AA17" s="27">
        <f t="shared" si="6"/>
        <v>0.15458606044815007</v>
      </c>
      <c r="AB17" s="32">
        <f t="shared" si="7"/>
        <v>8.736627058823529E-2</v>
      </c>
      <c r="AC17" s="6">
        <f t="shared" si="8"/>
        <v>1.2053178</v>
      </c>
      <c r="AD17" s="27">
        <f t="shared" si="9"/>
        <v>0.58503501823866599</v>
      </c>
      <c r="AE17" s="34">
        <f t="shared" si="10"/>
        <v>0.3226694</v>
      </c>
      <c r="AF17" s="33">
        <f t="shared" si="11"/>
        <v>0.25350010000000001</v>
      </c>
      <c r="AG17" s="6">
        <f t="shared" si="12"/>
        <v>0.10974174048983845</v>
      </c>
      <c r="AH17" s="26">
        <f t="shared" si="13"/>
        <v>5.6583235294117649E-2</v>
      </c>
    </row>
    <row r="18" spans="3:34">
      <c r="C18" s="385" t="s">
        <v>13</v>
      </c>
      <c r="D18" s="388">
        <v>-50</v>
      </c>
      <c r="E18" s="385" t="s">
        <v>10</v>
      </c>
      <c r="F18" s="388">
        <v>5</v>
      </c>
      <c r="G18" s="385">
        <v>2030</v>
      </c>
      <c r="H18" s="389">
        <f t="shared" si="0"/>
        <v>5000000</v>
      </c>
      <c r="I18" s="389">
        <v>2533402.2999999998</v>
      </c>
      <c r="J18" s="390">
        <f t="shared" si="1"/>
        <v>0.50668046</v>
      </c>
      <c r="K18" s="391">
        <f t="shared" si="2"/>
        <v>38380000</v>
      </c>
      <c r="L18" s="389">
        <v>5226980</v>
      </c>
      <c r="M18" s="392">
        <f t="shared" si="3"/>
        <v>0.1361902032308494</v>
      </c>
      <c r="N18" s="389">
        <v>85000000</v>
      </c>
      <c r="O18" s="389">
        <v>7166973</v>
      </c>
      <c r="P18" s="392">
        <f t="shared" si="4"/>
        <v>8.4317329411764702E-2</v>
      </c>
      <c r="Q18" s="21"/>
      <c r="U18" s="7" t="s">
        <v>12</v>
      </c>
      <c r="V18" s="8">
        <v>-5</v>
      </c>
      <c r="W18" s="7" t="s">
        <v>10</v>
      </c>
      <c r="X18" s="9">
        <v>5</v>
      </c>
      <c r="Y18" s="247"/>
      <c r="Z18" s="40">
        <f t="shared" si="5"/>
        <v>0.15279422000000001</v>
      </c>
      <c r="AA18" s="27">
        <f t="shared" si="6"/>
        <v>6.6126003126628446E-2</v>
      </c>
      <c r="AB18" s="32">
        <f t="shared" si="7"/>
        <v>3.3490741176470586E-2</v>
      </c>
      <c r="AC18" s="6">
        <f t="shared" si="8"/>
        <v>0.15279422000000001</v>
      </c>
      <c r="AD18" s="27">
        <f t="shared" si="9"/>
        <v>6.6126003126628446E-2</v>
      </c>
      <c r="AE18" s="34">
        <f t="shared" si="10"/>
        <v>3.3490741176470586E-2</v>
      </c>
      <c r="AF18" s="33">
        <f t="shared" si="11"/>
        <v>0.15279422000000001</v>
      </c>
      <c r="AG18" s="6">
        <f t="shared" si="12"/>
        <v>6.6126003126628446E-2</v>
      </c>
      <c r="AH18" s="26">
        <f t="shared" si="13"/>
        <v>3.3490741176470586E-2</v>
      </c>
    </row>
    <row r="19" spans="3:34">
      <c r="C19" s="385" t="s">
        <v>13</v>
      </c>
      <c r="D19" s="388">
        <v>-80</v>
      </c>
      <c r="E19" s="385" t="s">
        <v>10</v>
      </c>
      <c r="F19" s="388">
        <v>5</v>
      </c>
      <c r="G19" s="385">
        <v>2030</v>
      </c>
      <c r="H19" s="389">
        <f t="shared" si="0"/>
        <v>5000000</v>
      </c>
      <c r="I19" s="389">
        <v>1043340.03</v>
      </c>
      <c r="J19" s="390">
        <f t="shared" si="1"/>
        <v>0.20866800600000002</v>
      </c>
      <c r="K19" s="391">
        <f t="shared" si="2"/>
        <v>38380000</v>
      </c>
      <c r="L19" s="389">
        <v>2130877.5</v>
      </c>
      <c r="M19" s="392">
        <f t="shared" si="3"/>
        <v>5.5520518499218345E-2</v>
      </c>
      <c r="N19" s="389">
        <v>85000000</v>
      </c>
      <c r="O19" s="389">
        <v>2916674</v>
      </c>
      <c r="P19" s="392">
        <f t="shared" si="4"/>
        <v>3.4313811764705882E-2</v>
      </c>
      <c r="Q19" s="21"/>
      <c r="U19" s="10" t="s">
        <v>12</v>
      </c>
      <c r="V19" s="11">
        <v>-10</v>
      </c>
      <c r="W19" s="10" t="s">
        <v>10</v>
      </c>
      <c r="X19" s="12">
        <v>5</v>
      </c>
      <c r="Y19" s="247"/>
      <c r="Z19" s="40">
        <f t="shared" si="5"/>
        <v>0</v>
      </c>
      <c r="AA19" s="27">
        <f t="shared" si="6"/>
        <v>0</v>
      </c>
      <c r="AB19" s="32">
        <f t="shared" si="7"/>
        <v>0</v>
      </c>
      <c r="AC19" s="6">
        <f t="shared" si="8"/>
        <v>0</v>
      </c>
      <c r="AD19" s="27">
        <f t="shared" si="9"/>
        <v>0</v>
      </c>
      <c r="AE19" s="34">
        <f t="shared" si="10"/>
        <v>0</v>
      </c>
      <c r="AF19" s="33">
        <f t="shared" si="11"/>
        <v>0</v>
      </c>
      <c r="AG19" s="6">
        <f t="shared" si="12"/>
        <v>0</v>
      </c>
      <c r="AH19" s="26">
        <f t="shared" si="13"/>
        <v>0</v>
      </c>
    </row>
    <row r="20" spans="3:34">
      <c r="C20" s="385" t="s">
        <v>14</v>
      </c>
      <c r="D20" s="388">
        <v>2</v>
      </c>
      <c r="E20" s="385" t="s">
        <v>10</v>
      </c>
      <c r="F20" s="388">
        <v>5</v>
      </c>
      <c r="G20" s="385">
        <v>2030</v>
      </c>
      <c r="H20" s="389">
        <f t="shared" si="0"/>
        <v>5000000</v>
      </c>
      <c r="I20" s="389">
        <v>7450808</v>
      </c>
      <c r="J20" s="390">
        <f t="shared" si="1"/>
        <v>1.4901616</v>
      </c>
      <c r="K20" s="391">
        <f t="shared" si="2"/>
        <v>38380000</v>
      </c>
      <c r="L20" s="389">
        <v>16181702</v>
      </c>
      <c r="M20" s="392">
        <f t="shared" si="3"/>
        <v>0.42161808233454923</v>
      </c>
      <c r="N20" s="389">
        <v>85000000</v>
      </c>
      <c r="O20" s="389">
        <v>24745672</v>
      </c>
      <c r="P20" s="392">
        <f t="shared" si="4"/>
        <v>0.29112555294117648</v>
      </c>
      <c r="Q20" s="21"/>
      <c r="U20" s="7" t="s">
        <v>13</v>
      </c>
      <c r="V20" s="8">
        <v>-25</v>
      </c>
      <c r="W20" s="7" t="s">
        <v>10</v>
      </c>
      <c r="X20" s="9">
        <v>5</v>
      </c>
      <c r="Y20" s="247"/>
      <c r="Z20" s="40">
        <f t="shared" si="5"/>
        <v>0.51398404000000009</v>
      </c>
      <c r="AA20" s="27">
        <f t="shared" si="6"/>
        <v>0.20445852006253257</v>
      </c>
      <c r="AB20" s="32">
        <f t="shared" si="7"/>
        <v>0.12412394117647059</v>
      </c>
      <c r="AC20" s="6">
        <f t="shared" si="8"/>
        <v>2.8356892199999999</v>
      </c>
      <c r="AD20" s="27">
        <f t="shared" si="9"/>
        <v>1.4509894736842106</v>
      </c>
      <c r="AE20" s="34">
        <f t="shared" si="10"/>
        <v>0.87117552941176468</v>
      </c>
      <c r="AF20" s="33">
        <f t="shared" si="11"/>
        <v>0.26220863999999999</v>
      </c>
      <c r="AG20" s="6">
        <f t="shared" si="12"/>
        <v>0.11602868681605003</v>
      </c>
      <c r="AH20" s="26">
        <f t="shared" si="13"/>
        <v>5.8619023529411764E-2</v>
      </c>
    </row>
    <row r="21" spans="3:34">
      <c r="C21" s="385" t="s">
        <v>14</v>
      </c>
      <c r="D21" s="388">
        <v>5</v>
      </c>
      <c r="E21" s="385" t="s">
        <v>10</v>
      </c>
      <c r="F21" s="388">
        <v>5</v>
      </c>
      <c r="G21" s="385">
        <v>2030</v>
      </c>
      <c r="H21" s="389">
        <f t="shared" si="0"/>
        <v>5000000</v>
      </c>
      <c r="I21" s="389">
        <v>8539136</v>
      </c>
      <c r="J21" s="390">
        <f t="shared" si="1"/>
        <v>1.7078272000000001</v>
      </c>
      <c r="K21" s="391">
        <f t="shared" si="2"/>
        <v>38380000</v>
      </c>
      <c r="L21" s="389">
        <v>22986078</v>
      </c>
      <c r="M21" s="392">
        <f t="shared" si="3"/>
        <v>0.59890771235018236</v>
      </c>
      <c r="N21" s="389">
        <v>85000000</v>
      </c>
      <c r="O21" s="389">
        <v>49188441</v>
      </c>
      <c r="P21" s="392">
        <f t="shared" si="4"/>
        <v>0.57868754117647059</v>
      </c>
      <c r="Q21" s="21"/>
      <c r="U21" s="7" t="s">
        <v>13</v>
      </c>
      <c r="V21" s="8">
        <v>-50</v>
      </c>
      <c r="W21" s="7" t="s">
        <v>10</v>
      </c>
      <c r="X21" s="9">
        <v>5</v>
      </c>
      <c r="Y21" s="247"/>
      <c r="Z21" s="40">
        <f t="shared" si="5"/>
        <v>0.50668046</v>
      </c>
      <c r="AA21" s="27">
        <f t="shared" si="6"/>
        <v>0.1361902032308494</v>
      </c>
      <c r="AB21" s="32">
        <f t="shared" si="7"/>
        <v>8.4317329411764702E-2</v>
      </c>
      <c r="AC21" s="6">
        <f t="shared" si="8"/>
        <v>2.2055484600000002</v>
      </c>
      <c r="AD21" s="27">
        <f t="shared" si="9"/>
        <v>1.1083800677436164</v>
      </c>
      <c r="AE21" s="34">
        <f t="shared" si="10"/>
        <v>0.63554528235294117</v>
      </c>
      <c r="AF21" s="33">
        <f t="shared" si="11"/>
        <v>0.17681160000000001</v>
      </c>
      <c r="AG21" s="6">
        <f t="shared" si="12"/>
        <v>7.7889734236581548E-2</v>
      </c>
      <c r="AH21" s="26">
        <f t="shared" si="13"/>
        <v>3.9279329411764707E-2</v>
      </c>
    </row>
    <row r="22" spans="3:34">
      <c r="C22" s="385" t="s">
        <v>14</v>
      </c>
      <c r="D22" s="388">
        <v>10</v>
      </c>
      <c r="E22" s="385" t="s">
        <v>10</v>
      </c>
      <c r="F22" s="388">
        <v>5</v>
      </c>
      <c r="G22" s="385">
        <v>2030</v>
      </c>
      <c r="H22" s="389">
        <f t="shared" si="0"/>
        <v>5000000</v>
      </c>
      <c r="I22" s="389">
        <v>6999278.2999999998</v>
      </c>
      <c r="J22" s="390">
        <f t="shared" si="1"/>
        <v>1.3998556600000001</v>
      </c>
      <c r="K22" s="391">
        <f t="shared" si="2"/>
        <v>38380000</v>
      </c>
      <c r="L22" s="389">
        <v>14443375</v>
      </c>
      <c r="M22" s="392">
        <f t="shared" si="3"/>
        <v>0.37632556018759772</v>
      </c>
      <c r="N22" s="389">
        <v>85000000</v>
      </c>
      <c r="O22" s="389">
        <v>85450840</v>
      </c>
      <c r="P22" s="392">
        <f t="shared" si="4"/>
        <v>1.005304</v>
      </c>
      <c r="Q22" s="21"/>
      <c r="U22" s="10" t="s">
        <v>13</v>
      </c>
      <c r="V22" s="11">
        <v>-80</v>
      </c>
      <c r="W22" s="10" t="s">
        <v>10</v>
      </c>
      <c r="X22" s="12">
        <v>5</v>
      </c>
      <c r="Y22" s="247"/>
      <c r="Z22" s="40">
        <f t="shared" si="5"/>
        <v>0.20866800600000002</v>
      </c>
      <c r="AA22" s="27">
        <f t="shared" si="6"/>
        <v>5.5520518499218345E-2</v>
      </c>
      <c r="AB22" s="32">
        <f t="shared" si="7"/>
        <v>3.4313811764705882E-2</v>
      </c>
      <c r="AC22" s="6">
        <f t="shared" si="8"/>
        <v>0.98926004399999989</v>
      </c>
      <c r="AD22" s="27">
        <f t="shared" si="9"/>
        <v>0.53053057321521624</v>
      </c>
      <c r="AE22" s="34">
        <f t="shared" si="10"/>
        <v>0.28942468705882352</v>
      </c>
      <c r="AF22" s="33">
        <f t="shared" si="11"/>
        <v>7.0458599999999996E-2</v>
      </c>
      <c r="AG22" s="6">
        <f t="shared" si="12"/>
        <v>3.1549390307451804E-2</v>
      </c>
      <c r="AH22" s="26">
        <f t="shared" si="13"/>
        <v>1.6035642352941179E-2</v>
      </c>
    </row>
    <row r="23" spans="3:34">
      <c r="C23" s="385" t="s">
        <v>15</v>
      </c>
      <c r="D23" s="388">
        <v>25</v>
      </c>
      <c r="E23" s="385" t="s">
        <v>10</v>
      </c>
      <c r="F23" s="388">
        <v>5</v>
      </c>
      <c r="G23" s="385">
        <v>2030</v>
      </c>
      <c r="H23" s="389">
        <f t="shared" si="0"/>
        <v>5000000</v>
      </c>
      <c r="I23" s="389">
        <v>5591564.5</v>
      </c>
      <c r="J23" s="390">
        <f t="shared" si="1"/>
        <v>1.1183129000000001</v>
      </c>
      <c r="K23" s="391">
        <f t="shared" si="2"/>
        <v>38380000</v>
      </c>
      <c r="L23" s="389">
        <v>12378219</v>
      </c>
      <c r="M23" s="392">
        <f t="shared" si="3"/>
        <v>0.32251743095362168</v>
      </c>
      <c r="N23" s="389">
        <v>85000000</v>
      </c>
      <c r="O23" s="389">
        <v>17238658</v>
      </c>
      <c r="P23" s="392">
        <f t="shared" si="4"/>
        <v>0.2028077411764706</v>
      </c>
      <c r="Q23" s="21"/>
      <c r="U23" s="7" t="s">
        <v>14</v>
      </c>
      <c r="V23" s="8">
        <v>2</v>
      </c>
      <c r="W23" s="7" t="s">
        <v>10</v>
      </c>
      <c r="X23" s="9">
        <v>5</v>
      </c>
      <c r="Y23" s="247"/>
      <c r="Z23" s="40">
        <f>J20</f>
        <v>1.4901616</v>
      </c>
      <c r="AA23" s="27">
        <f>M20</f>
        <v>0.42161808233454923</v>
      </c>
      <c r="AB23" s="32">
        <f t="shared" si="7"/>
        <v>0.29112555294117648</v>
      </c>
      <c r="AC23" s="6">
        <f t="shared" si="8"/>
        <v>4.7927309999999999</v>
      </c>
      <c r="AD23" s="27">
        <f t="shared" si="9"/>
        <v>2.7634749088066703</v>
      </c>
      <c r="AE23" s="34">
        <f t="shared" si="10"/>
        <v>2.1493429529411765</v>
      </c>
      <c r="AF23" s="33">
        <f t="shared" si="11"/>
        <v>0.44372255999999999</v>
      </c>
      <c r="AG23" s="6">
        <f t="shared" si="12"/>
        <v>0.20370766023970818</v>
      </c>
      <c r="AH23" s="26">
        <f t="shared" si="13"/>
        <v>0.10676665882352941</v>
      </c>
    </row>
    <row r="24" spans="3:34">
      <c r="C24" s="385" t="s">
        <v>15</v>
      </c>
      <c r="D24" s="388">
        <v>50</v>
      </c>
      <c r="E24" s="385" t="s">
        <v>10</v>
      </c>
      <c r="F24" s="388">
        <v>5</v>
      </c>
      <c r="G24" s="385">
        <v>2030</v>
      </c>
      <c r="H24" s="389">
        <f t="shared" si="0"/>
        <v>5000000</v>
      </c>
      <c r="I24" s="389">
        <v>6457521.0999999996</v>
      </c>
      <c r="J24" s="390">
        <f t="shared" si="1"/>
        <v>1.29150422</v>
      </c>
      <c r="K24" s="391">
        <f t="shared" si="2"/>
        <v>38380000</v>
      </c>
      <c r="L24" s="389">
        <v>14591487</v>
      </c>
      <c r="M24" s="392">
        <f t="shared" si="3"/>
        <v>0.38018465346534652</v>
      </c>
      <c r="N24" s="389">
        <v>85000000</v>
      </c>
      <c r="O24" s="389">
        <v>20431207</v>
      </c>
      <c r="P24" s="392">
        <f t="shared" si="4"/>
        <v>0.24036714117647059</v>
      </c>
      <c r="Q24" s="21"/>
      <c r="U24" s="7" t="s">
        <v>14</v>
      </c>
      <c r="V24" s="8">
        <v>5</v>
      </c>
      <c r="W24" s="7" t="s">
        <v>10</v>
      </c>
      <c r="X24" s="9">
        <v>5</v>
      </c>
      <c r="Y24" s="247"/>
      <c r="Z24" s="40">
        <f t="shared" si="5"/>
        <v>1.7078272000000001</v>
      </c>
      <c r="AA24" s="27">
        <f t="shared" si="6"/>
        <v>0.59890771235018236</v>
      </c>
      <c r="AB24" s="32">
        <f t="shared" si="7"/>
        <v>0.57868754117647059</v>
      </c>
      <c r="AC24" s="6">
        <f t="shared" si="8"/>
        <v>4.348579</v>
      </c>
      <c r="AD24" s="27">
        <f t="shared" si="9"/>
        <v>2.9551711307972903</v>
      </c>
      <c r="AE24" s="34">
        <f t="shared" si="10"/>
        <v>2.7136429647058824</v>
      </c>
      <c r="AF24" s="33">
        <f t="shared" si="11"/>
        <v>0.48844955999999995</v>
      </c>
      <c r="AG24" s="6">
        <f t="shared" si="12"/>
        <v>0.25588322042730588</v>
      </c>
      <c r="AH24" s="26">
        <f t="shared" si="13"/>
        <v>0.16317705882352943</v>
      </c>
    </row>
    <row r="25" spans="3:34">
      <c r="C25" s="385" t="s">
        <v>15</v>
      </c>
      <c r="D25" s="388">
        <v>100</v>
      </c>
      <c r="E25" s="385" t="s">
        <v>10</v>
      </c>
      <c r="F25" s="388">
        <v>5</v>
      </c>
      <c r="G25" s="385">
        <v>2030</v>
      </c>
      <c r="H25" s="389">
        <f t="shared" si="0"/>
        <v>5000000</v>
      </c>
      <c r="I25" s="389">
        <v>7998767.2000000002</v>
      </c>
      <c r="J25" s="390">
        <f t="shared" si="1"/>
        <v>1.59975344</v>
      </c>
      <c r="K25" s="391">
        <f t="shared" si="2"/>
        <v>38380000</v>
      </c>
      <c r="L25" s="389">
        <v>18788952</v>
      </c>
      <c r="M25" s="392">
        <f t="shared" si="3"/>
        <v>0.48955059927045336</v>
      </c>
      <c r="N25" s="389">
        <v>85000000</v>
      </c>
      <c r="O25" s="389">
        <v>26584315</v>
      </c>
      <c r="P25" s="392">
        <f t="shared" si="4"/>
        <v>0.31275664705882356</v>
      </c>
      <c r="Q25" s="21"/>
      <c r="U25" s="10" t="s">
        <v>14</v>
      </c>
      <c r="V25" s="11">
        <v>10</v>
      </c>
      <c r="W25" s="10" t="s">
        <v>10</v>
      </c>
      <c r="X25" s="12">
        <v>5</v>
      </c>
      <c r="Y25" s="247"/>
      <c r="Z25" s="40">
        <f t="shared" si="5"/>
        <v>1.3998556600000001</v>
      </c>
      <c r="AA25" s="27">
        <f t="shared" si="6"/>
        <v>0.37632556018759772</v>
      </c>
      <c r="AB25" s="32">
        <f t="shared" si="7"/>
        <v>1.005304</v>
      </c>
      <c r="AC25" s="6">
        <f t="shared" si="8"/>
        <v>4.3654669999999998</v>
      </c>
      <c r="AD25" s="27">
        <f t="shared" si="9"/>
        <v>2.8703340802501303</v>
      </c>
      <c r="AE25" s="34">
        <f t="shared" si="10"/>
        <v>2.7735759882352942</v>
      </c>
      <c r="AF25" s="33">
        <f t="shared" si="11"/>
        <v>0.30516156</v>
      </c>
      <c r="AG25" s="6">
        <f t="shared" si="12"/>
        <v>0.15315841584158416</v>
      </c>
      <c r="AH25" s="26">
        <f t="shared" si="13"/>
        <v>0.26952212941176473</v>
      </c>
    </row>
    <row r="26" spans="3:34">
      <c r="D26" s="13"/>
      <c r="F26" s="13"/>
      <c r="H26" s="21"/>
      <c r="I26" s="21"/>
      <c r="J26" s="21"/>
      <c r="K26" s="21"/>
      <c r="L26" s="21"/>
      <c r="M26" s="21"/>
      <c r="N26" s="21"/>
      <c r="O26" s="21"/>
      <c r="P26" s="21"/>
      <c r="Q26" s="21"/>
      <c r="U26" s="7" t="s">
        <v>15</v>
      </c>
      <c r="V26" s="8">
        <v>25</v>
      </c>
      <c r="W26" s="7" t="s">
        <v>10</v>
      </c>
      <c r="X26" s="9">
        <v>5</v>
      </c>
      <c r="Y26" s="247"/>
      <c r="Z26" s="40">
        <f t="shared" si="5"/>
        <v>1.1183129000000001</v>
      </c>
      <c r="AA26" s="27">
        <f t="shared" si="6"/>
        <v>0.32251743095362168</v>
      </c>
      <c r="AB26" s="32">
        <f t="shared" si="7"/>
        <v>0.2028077411764706</v>
      </c>
      <c r="AC26" s="6">
        <f t="shared" si="8"/>
        <v>3.6761349000000001</v>
      </c>
      <c r="AD26" s="27">
        <f t="shared" si="9"/>
        <v>1.9170134966128192</v>
      </c>
      <c r="AE26" s="34">
        <f t="shared" si="10"/>
        <v>1.230443894117647</v>
      </c>
      <c r="AF26" s="33">
        <f t="shared" si="11"/>
        <v>0.42650862</v>
      </c>
      <c r="AG26" s="6">
        <f t="shared" si="12"/>
        <v>0.19014280875455966</v>
      </c>
      <c r="AH26" s="26">
        <f t="shared" si="13"/>
        <v>9.671303529411765E-2</v>
      </c>
    </row>
    <row r="27" spans="3:34">
      <c r="H27" s="21"/>
      <c r="I27" s="21"/>
      <c r="J27" s="21"/>
      <c r="K27" s="21"/>
      <c r="L27" s="21"/>
      <c r="M27" s="21"/>
      <c r="N27" s="21"/>
      <c r="O27" s="21"/>
      <c r="P27" s="21"/>
      <c r="Q27" s="21"/>
      <c r="U27" s="7" t="s">
        <v>15</v>
      </c>
      <c r="V27" s="8">
        <v>50</v>
      </c>
      <c r="W27" s="7" t="s">
        <v>10</v>
      </c>
      <c r="X27" s="9">
        <v>5</v>
      </c>
      <c r="Y27" s="247"/>
      <c r="Z27" s="40">
        <f t="shared" si="5"/>
        <v>1.29150422</v>
      </c>
      <c r="AA27" s="27">
        <f t="shared" si="6"/>
        <v>0.38018465346534652</v>
      </c>
      <c r="AB27" s="32">
        <f t="shared" si="7"/>
        <v>0.24036714117647059</v>
      </c>
      <c r="AC27" s="6">
        <f t="shared" si="8"/>
        <v>3.9645657799999996</v>
      </c>
      <c r="AD27" s="27">
        <f t="shared" si="9"/>
        <v>2.0856732152162585</v>
      </c>
      <c r="AE27" s="34">
        <f t="shared" si="10"/>
        <v>1.3726969764705883</v>
      </c>
      <c r="AF27" s="33">
        <f t="shared" si="11"/>
        <v>0.50602210000000003</v>
      </c>
      <c r="AG27" s="6">
        <f t="shared" si="12"/>
        <v>0.22617029702970298</v>
      </c>
      <c r="AH27" s="26">
        <f t="shared" si="13"/>
        <v>0.11545094117647059</v>
      </c>
    </row>
    <row r="28" spans="3:34">
      <c r="H28" s="21"/>
      <c r="I28" s="21"/>
      <c r="J28" s="21"/>
      <c r="K28" s="21"/>
      <c r="L28" s="21"/>
      <c r="M28" s="21"/>
      <c r="N28" s="21"/>
      <c r="O28" s="21"/>
      <c r="P28" s="21"/>
      <c r="Q28" s="21"/>
      <c r="U28" s="10" t="s">
        <v>15</v>
      </c>
      <c r="V28" s="11">
        <v>100</v>
      </c>
      <c r="W28" s="10" t="s">
        <v>10</v>
      </c>
      <c r="X28" s="12">
        <v>5</v>
      </c>
      <c r="Y28" s="248"/>
      <c r="Z28" s="41">
        <f t="shared" si="5"/>
        <v>1.59975344</v>
      </c>
      <c r="AA28" s="29">
        <f t="shared" si="6"/>
        <v>0.48955059927045336</v>
      </c>
      <c r="AB28" s="42">
        <f t="shared" si="7"/>
        <v>0.31275664705882356</v>
      </c>
      <c r="AC28" s="43">
        <f t="shared" si="8"/>
        <v>4.3683760200000004</v>
      </c>
      <c r="AD28" s="29">
        <f t="shared" si="9"/>
        <v>2.3360429650859822</v>
      </c>
      <c r="AE28" s="44">
        <f t="shared" si="10"/>
        <v>1.6024862705882352</v>
      </c>
      <c r="AF28" s="33">
        <f t="shared" si="11"/>
        <v>0.65934621999999998</v>
      </c>
      <c r="AG28" s="43">
        <f t="shared" si="12"/>
        <v>0.29638611255862429</v>
      </c>
      <c r="AH28" s="28">
        <f t="shared" si="13"/>
        <v>0.15234857647058825</v>
      </c>
    </row>
    <row r="29" spans="3:34">
      <c r="H29" s="21"/>
      <c r="I29" s="21"/>
      <c r="J29" s="21"/>
      <c r="K29" s="21"/>
      <c r="L29" s="21"/>
      <c r="M29" s="21"/>
      <c r="N29" s="21"/>
      <c r="O29" s="21"/>
      <c r="P29" s="21"/>
      <c r="Q29" s="21"/>
      <c r="V29" s="13"/>
      <c r="X29" s="13"/>
      <c r="Y29" s="14"/>
      <c r="Z29" s="252" t="s">
        <v>18</v>
      </c>
      <c r="AA29" s="253"/>
      <c r="AB29" s="253"/>
      <c r="AC29" s="253"/>
      <c r="AD29" s="253"/>
      <c r="AE29" s="253"/>
      <c r="AF29" s="253"/>
      <c r="AG29" s="253"/>
      <c r="AH29" s="254"/>
    </row>
    <row r="30" spans="3:34">
      <c r="H30" s="21"/>
      <c r="I30" s="21"/>
      <c r="J30" s="21"/>
      <c r="K30" s="21"/>
      <c r="L30" s="21"/>
      <c r="M30" s="21"/>
      <c r="N30" s="21"/>
      <c r="O30" s="21"/>
      <c r="P30" s="21"/>
      <c r="Q30" s="21"/>
      <c r="Y30" s="15"/>
      <c r="Z30" s="255" t="s">
        <v>4</v>
      </c>
      <c r="AA30" s="256"/>
      <c r="AB30" s="257"/>
      <c r="AC30" s="316" t="s">
        <v>5</v>
      </c>
      <c r="AD30" s="317"/>
      <c r="AE30" s="318"/>
      <c r="AF30" s="316" t="s">
        <v>6</v>
      </c>
      <c r="AG30" s="317"/>
      <c r="AH30" s="318"/>
    </row>
    <row r="31" spans="3:34" ht="30">
      <c r="H31" s="21"/>
      <c r="I31" s="21"/>
      <c r="J31" s="21"/>
      <c r="K31" s="21"/>
      <c r="L31" s="21"/>
      <c r="M31" s="21"/>
      <c r="N31" s="21"/>
      <c r="O31" s="21"/>
      <c r="P31" s="21"/>
      <c r="Q31" s="21"/>
      <c r="Z31" s="16" t="s">
        <v>7</v>
      </c>
      <c r="AA31" s="17" t="s">
        <v>8</v>
      </c>
      <c r="AB31" s="18" t="s">
        <v>9</v>
      </c>
      <c r="AC31" s="16" t="s">
        <v>7</v>
      </c>
      <c r="AD31" s="17" t="s">
        <v>8</v>
      </c>
      <c r="AE31" s="18" t="s">
        <v>9</v>
      </c>
      <c r="AF31" s="16" t="s">
        <v>7</v>
      </c>
      <c r="AG31" s="19" t="s">
        <v>8</v>
      </c>
      <c r="AH31" s="18" t="s">
        <v>9</v>
      </c>
    </row>
    <row r="32" spans="3:34">
      <c r="H32" s="21"/>
      <c r="I32" s="21"/>
      <c r="J32" s="21"/>
      <c r="K32" s="21"/>
      <c r="L32" s="21"/>
      <c r="M32" s="21"/>
      <c r="N32" s="21"/>
      <c r="O32" s="21"/>
      <c r="P32" s="21"/>
      <c r="Q32" s="21"/>
      <c r="Z32" s="232"/>
      <c r="AA32" s="232"/>
      <c r="AB32" s="232"/>
      <c r="AC32" s="315"/>
      <c r="AD32" s="315"/>
      <c r="AE32" s="315"/>
      <c r="AF32" s="315"/>
      <c r="AG32" s="315"/>
      <c r="AH32" s="315"/>
    </row>
    <row r="33" spans="3:26"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3:26"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3:26">
      <c r="C35" s="22" t="s">
        <v>25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 spans="3:26">
      <c r="H36" s="231"/>
      <c r="I36" s="231"/>
      <c r="J36" s="23"/>
      <c r="K36" s="231"/>
      <c r="L36" s="231"/>
      <c r="M36" s="23"/>
      <c r="N36" s="231"/>
      <c r="O36" s="231"/>
    </row>
    <row r="37" spans="3:26">
      <c r="C37" s="353"/>
      <c r="D37" s="353"/>
      <c r="E37" s="353"/>
      <c r="F37" s="353"/>
      <c r="G37" s="354"/>
      <c r="H37" s="355" t="s">
        <v>7</v>
      </c>
      <c r="I37" s="355"/>
      <c r="J37" s="355"/>
      <c r="K37" s="355" t="s">
        <v>8</v>
      </c>
      <c r="L37" s="355"/>
      <c r="M37" s="355"/>
      <c r="N37" s="355" t="s">
        <v>23</v>
      </c>
      <c r="O37" s="355"/>
      <c r="P37" s="355"/>
      <c r="Q37" s="22"/>
    </row>
    <row r="38" spans="3:26">
      <c r="C38" s="79" t="s">
        <v>2</v>
      </c>
      <c r="D38" s="79" t="s">
        <v>0</v>
      </c>
      <c r="E38" s="79" t="s">
        <v>3</v>
      </c>
      <c r="F38" s="79" t="s">
        <v>0</v>
      </c>
      <c r="G38" s="354" t="s">
        <v>19</v>
      </c>
      <c r="H38" s="354" t="s">
        <v>28</v>
      </c>
      <c r="I38" s="354" t="s">
        <v>22</v>
      </c>
      <c r="J38" s="354" t="s">
        <v>24</v>
      </c>
      <c r="K38" s="354" t="s">
        <v>28</v>
      </c>
      <c r="L38" s="354" t="s">
        <v>20</v>
      </c>
      <c r="M38" s="354" t="s">
        <v>24</v>
      </c>
      <c r="N38" s="354" t="s">
        <v>28</v>
      </c>
      <c r="O38" s="354" t="s">
        <v>22</v>
      </c>
      <c r="P38" s="354" t="s">
        <v>24</v>
      </c>
      <c r="Q38" s="21"/>
    </row>
    <row r="39" spans="3:26">
      <c r="C39" s="353" t="s">
        <v>11</v>
      </c>
      <c r="D39" s="356">
        <v>0</v>
      </c>
      <c r="E39" s="353" t="s">
        <v>16</v>
      </c>
      <c r="F39" s="356" t="s">
        <v>17</v>
      </c>
      <c r="G39" s="353">
        <v>2030</v>
      </c>
      <c r="H39" s="357">
        <f>5*10^6</f>
        <v>5000000</v>
      </c>
      <c r="I39" s="357">
        <v>2597091.6</v>
      </c>
      <c r="J39" s="358">
        <f>I39/H39</f>
        <v>0.51941831999999999</v>
      </c>
      <c r="K39" s="359">
        <f>38.38*10^6</f>
        <v>38380000</v>
      </c>
      <c r="L39" s="357">
        <v>17772728</v>
      </c>
      <c r="M39" s="360">
        <f>L39/K39</f>
        <v>0.4630726420010422</v>
      </c>
      <c r="N39" s="357">
        <v>85000000</v>
      </c>
      <c r="O39" s="357">
        <v>4598733</v>
      </c>
      <c r="P39" s="360">
        <f>O39/N39</f>
        <v>5.4102741176470591E-2</v>
      </c>
      <c r="Q39" s="21"/>
    </row>
    <row r="40" spans="3:26">
      <c r="C40" s="353" t="s">
        <v>11</v>
      </c>
      <c r="D40" s="356">
        <v>5</v>
      </c>
      <c r="E40" s="353" t="s">
        <v>16</v>
      </c>
      <c r="F40" s="356" t="s">
        <v>17</v>
      </c>
      <c r="G40" s="353">
        <v>2030</v>
      </c>
      <c r="H40" s="357">
        <f t="shared" ref="H40:H54" si="14">5*10^6</f>
        <v>5000000</v>
      </c>
      <c r="I40" s="357">
        <v>16512999.6</v>
      </c>
      <c r="J40" s="358">
        <f t="shared" ref="J40:J54" si="15">I40/H40</f>
        <v>3.30259992</v>
      </c>
      <c r="K40" s="359">
        <f t="shared" ref="K40:K54" si="16">38.38*10^6</f>
        <v>38380000</v>
      </c>
      <c r="L40" s="357">
        <v>65715936</v>
      </c>
      <c r="M40" s="360">
        <f t="shared" ref="M40:M54" si="17">L40/K40</f>
        <v>1.7122442939030744</v>
      </c>
      <c r="N40" s="357">
        <v>85000000</v>
      </c>
      <c r="O40" s="357">
        <v>90672459</v>
      </c>
      <c r="P40" s="360">
        <f>O40/N40</f>
        <v>1.066734811764706</v>
      </c>
      <c r="Q40" s="21"/>
      <c r="Z40" s="31"/>
    </row>
    <row r="41" spans="3:26">
      <c r="C41" s="353" t="s">
        <v>11</v>
      </c>
      <c r="D41" s="356">
        <v>10</v>
      </c>
      <c r="E41" s="353" t="s">
        <v>16</v>
      </c>
      <c r="F41" s="356" t="s">
        <v>17</v>
      </c>
      <c r="G41" s="353">
        <v>2030</v>
      </c>
      <c r="H41" s="357">
        <f t="shared" si="14"/>
        <v>5000000</v>
      </c>
      <c r="I41" s="357">
        <v>23225298.399999999</v>
      </c>
      <c r="J41" s="358">
        <f t="shared" si="15"/>
        <v>4.6450596800000001</v>
      </c>
      <c r="K41" s="359">
        <f t="shared" si="16"/>
        <v>38380000</v>
      </c>
      <c r="L41" s="357">
        <v>85865649</v>
      </c>
      <c r="M41" s="360">
        <f t="shared" si="17"/>
        <v>2.2372498436685775</v>
      </c>
      <c r="N41" s="357">
        <v>85000000</v>
      </c>
      <c r="O41" s="357">
        <v>107746407</v>
      </c>
      <c r="P41" s="360">
        <f>O41/N41</f>
        <v>1.2676047882352941</v>
      </c>
      <c r="Q41" s="21"/>
    </row>
    <row r="42" spans="3:26">
      <c r="C42" s="353" t="s">
        <v>11</v>
      </c>
      <c r="D42" s="356">
        <v>100</v>
      </c>
      <c r="E42" s="353" t="s">
        <v>16</v>
      </c>
      <c r="F42" s="356" t="s">
        <v>17</v>
      </c>
      <c r="G42" s="353">
        <v>2030</v>
      </c>
      <c r="H42" s="357">
        <f t="shared" si="14"/>
        <v>5000000</v>
      </c>
      <c r="I42" s="357">
        <v>27658655.899999999</v>
      </c>
      <c r="J42" s="358">
        <f t="shared" si="15"/>
        <v>5.5317311799999995</v>
      </c>
      <c r="K42" s="359">
        <f t="shared" si="16"/>
        <v>38380000</v>
      </c>
      <c r="L42" s="357">
        <v>100879211</v>
      </c>
      <c r="M42" s="360">
        <f t="shared" si="17"/>
        <v>2.6284317613340282</v>
      </c>
      <c r="N42" s="357">
        <v>85000000</v>
      </c>
      <c r="O42" s="357">
        <v>119735813</v>
      </c>
      <c r="P42" s="360">
        <f>O42/N42</f>
        <v>1.4086566235294118</v>
      </c>
      <c r="Q42" s="21"/>
    </row>
    <row r="43" spans="3:26">
      <c r="C43" s="353" t="s">
        <v>12</v>
      </c>
      <c r="D43" s="356">
        <v>-2</v>
      </c>
      <c r="E43" s="353" t="s">
        <v>10</v>
      </c>
      <c r="F43" s="356">
        <v>5</v>
      </c>
      <c r="G43" s="353">
        <v>2030</v>
      </c>
      <c r="H43" s="357">
        <f t="shared" si="14"/>
        <v>5000000</v>
      </c>
      <c r="I43" s="357">
        <v>6026589</v>
      </c>
      <c r="J43" s="358">
        <f t="shared" si="15"/>
        <v>1.2053178</v>
      </c>
      <c r="K43" s="359">
        <f t="shared" si="16"/>
        <v>38380000</v>
      </c>
      <c r="L43" s="357">
        <v>22453644</v>
      </c>
      <c r="M43" s="360">
        <f t="shared" si="17"/>
        <v>0.58503501823866599</v>
      </c>
      <c r="N43" s="357">
        <v>85000000</v>
      </c>
      <c r="O43" s="357">
        <v>27426899</v>
      </c>
      <c r="P43" s="360">
        <f t="shared" ref="P43:P54" si="18">O43/N43</f>
        <v>0.3226694</v>
      </c>
      <c r="Q43" s="21"/>
    </row>
    <row r="44" spans="3:26">
      <c r="C44" s="353" t="s">
        <v>12</v>
      </c>
      <c r="D44" s="356">
        <v>-5</v>
      </c>
      <c r="E44" s="353" t="s">
        <v>10</v>
      </c>
      <c r="F44" s="356">
        <v>5</v>
      </c>
      <c r="G44" s="353">
        <v>2030</v>
      </c>
      <c r="H44" s="357">
        <f t="shared" si="14"/>
        <v>5000000</v>
      </c>
      <c r="I44" s="357">
        <v>763971.1</v>
      </c>
      <c r="J44" s="358">
        <f>I44/H44</f>
        <v>0.15279422000000001</v>
      </c>
      <c r="K44" s="359">
        <f t="shared" si="16"/>
        <v>38380000</v>
      </c>
      <c r="L44" s="357">
        <v>2537916</v>
      </c>
      <c r="M44" s="360">
        <f t="shared" si="17"/>
        <v>6.6126003126628446E-2</v>
      </c>
      <c r="N44" s="357">
        <v>85000000</v>
      </c>
      <c r="O44" s="357">
        <v>2846713</v>
      </c>
      <c r="P44" s="360">
        <f t="shared" si="18"/>
        <v>3.3490741176470586E-2</v>
      </c>
      <c r="Q44" s="21"/>
    </row>
    <row r="45" spans="3:26">
      <c r="C45" s="353" t="s">
        <v>12</v>
      </c>
      <c r="D45" s="356">
        <v>-10</v>
      </c>
      <c r="E45" s="353" t="s">
        <v>10</v>
      </c>
      <c r="F45" s="356">
        <v>5</v>
      </c>
      <c r="G45" s="353">
        <v>2030</v>
      </c>
      <c r="H45" s="357">
        <f t="shared" si="14"/>
        <v>5000000</v>
      </c>
      <c r="I45" s="359">
        <v>0</v>
      </c>
      <c r="J45" s="358">
        <f>I45/H45</f>
        <v>0</v>
      </c>
      <c r="K45" s="359">
        <f t="shared" si="16"/>
        <v>38380000</v>
      </c>
      <c r="L45" s="359">
        <v>0</v>
      </c>
      <c r="M45" s="360">
        <f t="shared" si="17"/>
        <v>0</v>
      </c>
      <c r="N45" s="357">
        <v>85000000</v>
      </c>
      <c r="O45" s="359">
        <v>0</v>
      </c>
      <c r="P45" s="360">
        <f t="shared" si="18"/>
        <v>0</v>
      </c>
      <c r="Q45" s="21"/>
    </row>
    <row r="46" spans="3:26">
      <c r="C46" s="353" t="s">
        <v>13</v>
      </c>
      <c r="D46" s="356">
        <v>-25</v>
      </c>
      <c r="E46" s="353" t="s">
        <v>10</v>
      </c>
      <c r="F46" s="356">
        <v>5</v>
      </c>
      <c r="G46" s="353">
        <v>2030</v>
      </c>
      <c r="H46" s="357">
        <f t="shared" si="14"/>
        <v>5000000</v>
      </c>
      <c r="I46" s="357">
        <v>14178446.1</v>
      </c>
      <c r="J46" s="358">
        <f t="shared" si="15"/>
        <v>2.8356892199999999</v>
      </c>
      <c r="K46" s="359">
        <f t="shared" si="16"/>
        <v>38380000</v>
      </c>
      <c r="L46" s="357">
        <v>55688976</v>
      </c>
      <c r="M46" s="360">
        <f>L46/K46</f>
        <v>1.4509894736842106</v>
      </c>
      <c r="N46" s="357">
        <v>85000000</v>
      </c>
      <c r="O46" s="357">
        <v>74049920</v>
      </c>
      <c r="P46" s="360">
        <f t="shared" si="18"/>
        <v>0.87117552941176468</v>
      </c>
      <c r="Q46" s="21"/>
    </row>
    <row r="47" spans="3:26">
      <c r="C47" s="353" t="s">
        <v>13</v>
      </c>
      <c r="D47" s="356">
        <v>-50</v>
      </c>
      <c r="E47" s="353" t="s">
        <v>10</v>
      </c>
      <c r="F47" s="356">
        <v>5</v>
      </c>
      <c r="G47" s="353">
        <v>2030</v>
      </c>
      <c r="H47" s="357">
        <f t="shared" si="14"/>
        <v>5000000</v>
      </c>
      <c r="I47" s="357">
        <v>11027742.300000001</v>
      </c>
      <c r="J47" s="358">
        <f t="shared" si="15"/>
        <v>2.2055484600000002</v>
      </c>
      <c r="K47" s="359">
        <f t="shared" si="16"/>
        <v>38380000</v>
      </c>
      <c r="L47" s="357">
        <v>42539627</v>
      </c>
      <c r="M47" s="360">
        <f t="shared" si="17"/>
        <v>1.1083800677436164</v>
      </c>
      <c r="N47" s="357">
        <v>85000000</v>
      </c>
      <c r="O47" s="357">
        <v>54021349</v>
      </c>
      <c r="P47" s="360">
        <f t="shared" si="18"/>
        <v>0.63554528235294117</v>
      </c>
      <c r="Q47" s="21"/>
    </row>
    <row r="48" spans="3:26">
      <c r="C48" s="353" t="s">
        <v>13</v>
      </c>
      <c r="D48" s="356">
        <v>-80</v>
      </c>
      <c r="E48" s="353" t="s">
        <v>10</v>
      </c>
      <c r="F48" s="356">
        <v>5</v>
      </c>
      <c r="G48" s="353">
        <v>2030</v>
      </c>
      <c r="H48" s="357">
        <f t="shared" si="14"/>
        <v>5000000</v>
      </c>
      <c r="I48" s="357">
        <v>4946300.22</v>
      </c>
      <c r="J48" s="358">
        <f t="shared" si="15"/>
        <v>0.98926004399999989</v>
      </c>
      <c r="K48" s="359">
        <f t="shared" si="16"/>
        <v>38380000</v>
      </c>
      <c r="L48" s="357">
        <v>20361763.399999999</v>
      </c>
      <c r="M48" s="360">
        <f t="shared" si="17"/>
        <v>0.53053057321521624</v>
      </c>
      <c r="N48" s="357">
        <v>85000000</v>
      </c>
      <c r="O48" s="357">
        <v>24601098.399999999</v>
      </c>
      <c r="P48" s="360">
        <f t="shared" si="18"/>
        <v>0.28942468705882352</v>
      </c>
      <c r="Q48" s="21"/>
    </row>
    <row r="49" spans="3:34">
      <c r="C49" s="353" t="s">
        <v>14</v>
      </c>
      <c r="D49" s="356">
        <v>2</v>
      </c>
      <c r="E49" s="353" t="s">
        <v>10</v>
      </c>
      <c r="F49" s="356">
        <v>5</v>
      </c>
      <c r="G49" s="353">
        <v>2030</v>
      </c>
      <c r="H49" s="357">
        <f t="shared" si="14"/>
        <v>5000000</v>
      </c>
      <c r="I49" s="357">
        <v>23963655</v>
      </c>
      <c r="J49" s="358">
        <f t="shared" si="15"/>
        <v>4.7927309999999999</v>
      </c>
      <c r="K49" s="359">
        <f t="shared" si="16"/>
        <v>38380000</v>
      </c>
      <c r="L49" s="357">
        <v>106062167</v>
      </c>
      <c r="M49" s="360">
        <f t="shared" si="17"/>
        <v>2.7634749088066703</v>
      </c>
      <c r="N49" s="357">
        <v>85000000</v>
      </c>
      <c r="O49" s="357">
        <v>182694151</v>
      </c>
      <c r="P49" s="360">
        <f t="shared" si="18"/>
        <v>2.1493429529411765</v>
      </c>
      <c r="Q49" s="21"/>
      <c r="U49" s="82" t="s">
        <v>2</v>
      </c>
      <c r="V49" s="82" t="s">
        <v>0</v>
      </c>
      <c r="W49" s="82" t="s">
        <v>3</v>
      </c>
      <c r="X49" s="83" t="s">
        <v>0</v>
      </c>
      <c r="Y49" s="233" t="s">
        <v>1</v>
      </c>
      <c r="Z49" s="236" t="s">
        <v>31</v>
      </c>
      <c r="AA49" s="237"/>
      <c r="AB49" s="237"/>
      <c r="AC49" s="237"/>
      <c r="AD49" s="237"/>
      <c r="AE49" s="237"/>
      <c r="AF49" s="237"/>
      <c r="AG49" s="237"/>
      <c r="AH49" s="238"/>
    </row>
    <row r="50" spans="3:34">
      <c r="C50" s="353" t="s">
        <v>14</v>
      </c>
      <c r="D50" s="356">
        <v>5</v>
      </c>
      <c r="E50" s="353" t="s">
        <v>10</v>
      </c>
      <c r="F50" s="356">
        <v>5</v>
      </c>
      <c r="G50" s="353">
        <v>2030</v>
      </c>
      <c r="H50" s="357">
        <f t="shared" si="14"/>
        <v>5000000</v>
      </c>
      <c r="I50" s="357">
        <v>21742895</v>
      </c>
      <c r="J50" s="358">
        <f t="shared" si="15"/>
        <v>4.348579</v>
      </c>
      <c r="K50" s="359">
        <f t="shared" si="16"/>
        <v>38380000</v>
      </c>
      <c r="L50" s="357">
        <v>113419468</v>
      </c>
      <c r="M50" s="360">
        <f t="shared" si="17"/>
        <v>2.9551711307972903</v>
      </c>
      <c r="N50" s="357">
        <v>85000000</v>
      </c>
      <c r="O50" s="357">
        <v>230659652</v>
      </c>
      <c r="P50" s="360">
        <f t="shared" si="18"/>
        <v>2.7136429647058824</v>
      </c>
      <c r="Q50" s="21"/>
      <c r="U50" s="239" t="s">
        <v>11</v>
      </c>
      <c r="V50" s="84">
        <v>0</v>
      </c>
      <c r="W50" s="242" t="s">
        <v>17</v>
      </c>
      <c r="X50" s="242" t="s">
        <v>17</v>
      </c>
      <c r="Y50" s="234"/>
      <c r="Z50" s="85">
        <f>(Z13-1)</f>
        <v>-0.63872926000000008</v>
      </c>
      <c r="AA50" s="85">
        <f t="shared" ref="AA50:AH50" si="19">(AA13-1)</f>
        <v>-0.83149538822303282</v>
      </c>
      <c r="AB50" s="86">
        <f t="shared" si="19"/>
        <v>-0.85896031764705882</v>
      </c>
      <c r="AC50" s="85">
        <f t="shared" si="19"/>
        <v>-0.48058168000000001</v>
      </c>
      <c r="AD50" s="85">
        <f t="shared" si="19"/>
        <v>-0.53692735799895774</v>
      </c>
      <c r="AE50" s="86">
        <f t="shared" si="19"/>
        <v>-0.94589725882352937</v>
      </c>
      <c r="AF50" s="85">
        <f t="shared" si="19"/>
        <v>-0.76717080000000004</v>
      </c>
      <c r="AG50" s="85">
        <f t="shared" si="19"/>
        <v>-0.88128632100052107</v>
      </c>
      <c r="AH50" s="86">
        <f t="shared" si="19"/>
        <v>-0.92701730588235298</v>
      </c>
    </row>
    <row r="51" spans="3:34">
      <c r="C51" s="353" t="s">
        <v>14</v>
      </c>
      <c r="D51" s="356">
        <v>10</v>
      </c>
      <c r="E51" s="353" t="s">
        <v>10</v>
      </c>
      <c r="F51" s="356">
        <v>5</v>
      </c>
      <c r="G51" s="353">
        <v>2030</v>
      </c>
      <c r="H51" s="357">
        <f t="shared" si="14"/>
        <v>5000000</v>
      </c>
      <c r="I51" s="357">
        <v>21827335</v>
      </c>
      <c r="J51" s="358">
        <f t="shared" si="15"/>
        <v>4.3654669999999998</v>
      </c>
      <c r="K51" s="359">
        <f t="shared" si="16"/>
        <v>38380000</v>
      </c>
      <c r="L51" s="357">
        <v>110163422</v>
      </c>
      <c r="M51" s="360">
        <f t="shared" si="17"/>
        <v>2.8703340802501303</v>
      </c>
      <c r="N51" s="357">
        <v>85000000</v>
      </c>
      <c r="O51" s="357">
        <v>235753959</v>
      </c>
      <c r="P51" s="360">
        <f t="shared" si="18"/>
        <v>2.7735759882352942</v>
      </c>
      <c r="Q51" s="21"/>
      <c r="U51" s="240"/>
      <c r="V51" s="87">
        <v>5</v>
      </c>
      <c r="W51" s="243"/>
      <c r="X51" s="243"/>
      <c r="Y51" s="234"/>
      <c r="Z51" s="85">
        <f t="shared" ref="Z51:AH51" si="20">(Z14-1)</f>
        <v>-6.925574000000001E-2</v>
      </c>
      <c r="AA51" s="85">
        <f>(AA14-1)</f>
        <v>-0.73748897863470564</v>
      </c>
      <c r="AB51" s="88">
        <f t="shared" si="20"/>
        <v>-0.83570427058823527</v>
      </c>
      <c r="AC51" s="85">
        <f t="shared" si="20"/>
        <v>2.30259992</v>
      </c>
      <c r="AD51" s="85">
        <f t="shared" si="20"/>
        <v>0.71224429390307442</v>
      </c>
      <c r="AE51" s="88">
        <f t="shared" si="20"/>
        <v>6.673481176470597E-2</v>
      </c>
      <c r="AF51" s="85">
        <f t="shared" si="20"/>
        <v>-0.65452193999999997</v>
      </c>
      <c r="AG51" s="85">
        <f t="shared" si="20"/>
        <v>-0.84664559666492967</v>
      </c>
      <c r="AH51" s="88">
        <f t="shared" si="20"/>
        <v>-0.92223736470588236</v>
      </c>
    </row>
    <row r="52" spans="3:34">
      <c r="C52" s="353" t="s">
        <v>15</v>
      </c>
      <c r="D52" s="356">
        <v>25</v>
      </c>
      <c r="E52" s="353" t="s">
        <v>10</v>
      </c>
      <c r="F52" s="356">
        <v>5</v>
      </c>
      <c r="G52" s="353">
        <v>2030</v>
      </c>
      <c r="H52" s="357">
        <f t="shared" si="14"/>
        <v>5000000</v>
      </c>
      <c r="I52" s="357">
        <v>18380674.5</v>
      </c>
      <c r="J52" s="358">
        <f t="shared" si="15"/>
        <v>3.6761349000000001</v>
      </c>
      <c r="K52" s="359">
        <f t="shared" si="16"/>
        <v>38380000</v>
      </c>
      <c r="L52" s="357">
        <v>73574978</v>
      </c>
      <c r="M52" s="360">
        <f t="shared" si="17"/>
        <v>1.9170134966128192</v>
      </c>
      <c r="N52" s="357">
        <v>85000000</v>
      </c>
      <c r="O52" s="357">
        <v>104587731</v>
      </c>
      <c r="P52" s="360">
        <f t="shared" si="18"/>
        <v>1.230443894117647</v>
      </c>
      <c r="Q52" s="21"/>
      <c r="U52" s="240"/>
      <c r="V52" s="87">
        <v>10</v>
      </c>
      <c r="W52" s="243"/>
      <c r="X52" s="243"/>
      <c r="Y52" s="234"/>
      <c r="Z52" s="85">
        <f t="shared" ref="Z52:AH52" si="21">(Z15-1)</f>
        <v>4.0727740000000123E-2</v>
      </c>
      <c r="AA52" s="85">
        <f t="shared" si="21"/>
        <v>-0.72606133402813966</v>
      </c>
      <c r="AB52" s="88">
        <f t="shared" si="21"/>
        <v>-0.8309558588235294</v>
      </c>
      <c r="AC52" s="85">
        <f t="shared" si="21"/>
        <v>3.6450596800000001</v>
      </c>
      <c r="AD52" s="85">
        <f t="shared" si="21"/>
        <v>1.2372498436685775</v>
      </c>
      <c r="AE52" s="88">
        <f t="shared" si="21"/>
        <v>0.2676047882352941</v>
      </c>
      <c r="AF52" s="85">
        <f t="shared" si="21"/>
        <v>-0.64290042000000003</v>
      </c>
      <c r="AG52" s="85">
        <f t="shared" si="21"/>
        <v>-0.84376391349661284</v>
      </c>
      <c r="AH52" s="88">
        <f t="shared" si="21"/>
        <v>-0.9213416941176471</v>
      </c>
    </row>
    <row r="53" spans="3:34">
      <c r="C53" s="353" t="s">
        <v>15</v>
      </c>
      <c r="D53" s="356">
        <v>50</v>
      </c>
      <c r="E53" s="353" t="s">
        <v>10</v>
      </c>
      <c r="F53" s="356">
        <v>5</v>
      </c>
      <c r="G53" s="353">
        <v>2030</v>
      </c>
      <c r="H53" s="357">
        <f t="shared" si="14"/>
        <v>5000000</v>
      </c>
      <c r="I53" s="357">
        <v>19822828.899999999</v>
      </c>
      <c r="J53" s="358">
        <f t="shared" si="15"/>
        <v>3.9645657799999996</v>
      </c>
      <c r="K53" s="359">
        <f t="shared" si="16"/>
        <v>38380000</v>
      </c>
      <c r="L53" s="357">
        <v>80048138</v>
      </c>
      <c r="M53" s="360">
        <f t="shared" si="17"/>
        <v>2.0856732152162585</v>
      </c>
      <c r="N53" s="357">
        <v>85000000</v>
      </c>
      <c r="O53" s="357">
        <v>116679243</v>
      </c>
      <c r="P53" s="360">
        <f t="shared" si="18"/>
        <v>1.3726969764705883</v>
      </c>
      <c r="Q53" s="21"/>
      <c r="U53" s="241"/>
      <c r="V53" s="89">
        <v>100</v>
      </c>
      <c r="W53" s="244"/>
      <c r="X53" s="244"/>
      <c r="Y53" s="234"/>
      <c r="Z53" s="85">
        <f t="shared" ref="Z53:AH53" si="22">(Z16-1)</f>
        <v>8.0835280000000065E-2</v>
      </c>
      <c r="AA53" s="85">
        <f>(AA16-1)</f>
        <v>-0.72087165190203228</v>
      </c>
      <c r="AB53" s="88">
        <f t="shared" si="22"/>
        <v>-0.82863801176470586</v>
      </c>
      <c r="AC53" s="85">
        <f t="shared" si="22"/>
        <v>4.5317311799999995</v>
      </c>
      <c r="AD53" s="85">
        <f t="shared" si="22"/>
        <v>1.6284317613340282</v>
      </c>
      <c r="AE53" s="88">
        <f t="shared" si="22"/>
        <v>0.40865662352941179</v>
      </c>
      <c r="AF53" s="85">
        <f t="shared" si="22"/>
        <v>-0.63926803999999993</v>
      </c>
      <c r="AG53" s="85">
        <f t="shared" si="22"/>
        <v>-0.8425787910369984</v>
      </c>
      <c r="AH53" s="88">
        <f t="shared" si="22"/>
        <v>-0.92095211764705887</v>
      </c>
    </row>
    <row r="54" spans="3:34">
      <c r="C54" s="353" t="s">
        <v>15</v>
      </c>
      <c r="D54" s="356">
        <v>100</v>
      </c>
      <c r="E54" s="353" t="s">
        <v>10</v>
      </c>
      <c r="F54" s="356">
        <v>5</v>
      </c>
      <c r="G54" s="353">
        <v>2030</v>
      </c>
      <c r="H54" s="357">
        <f t="shared" si="14"/>
        <v>5000000</v>
      </c>
      <c r="I54" s="357">
        <v>21841880.100000001</v>
      </c>
      <c r="J54" s="358">
        <f t="shared" si="15"/>
        <v>4.3683760200000004</v>
      </c>
      <c r="K54" s="359">
        <f t="shared" si="16"/>
        <v>38380000</v>
      </c>
      <c r="L54" s="357">
        <v>89657329</v>
      </c>
      <c r="M54" s="360">
        <f t="shared" si="17"/>
        <v>2.3360429650859822</v>
      </c>
      <c r="N54" s="357">
        <v>85000000</v>
      </c>
      <c r="O54" s="357">
        <v>136211333</v>
      </c>
      <c r="P54" s="360">
        <f t="shared" si="18"/>
        <v>1.6024862705882352</v>
      </c>
      <c r="Q54" s="21"/>
      <c r="U54" s="239" t="s">
        <v>37</v>
      </c>
      <c r="V54" s="84">
        <v>-2</v>
      </c>
      <c r="W54" s="242" t="s">
        <v>10</v>
      </c>
      <c r="X54" s="242">
        <v>5</v>
      </c>
      <c r="Y54" s="234"/>
      <c r="Z54" s="85">
        <f t="shared" ref="Z54:AH54" si="23">(Z17-1)</f>
        <v>-0.51706459999999999</v>
      </c>
      <c r="AA54" s="85">
        <f>(AA17-1)</f>
        <v>-0.84541393955184996</v>
      </c>
      <c r="AB54" s="88">
        <f t="shared" si="23"/>
        <v>-0.91263372941176468</v>
      </c>
      <c r="AC54" s="85">
        <f t="shared" si="23"/>
        <v>0.20531779999999999</v>
      </c>
      <c r="AD54" s="85">
        <f t="shared" si="23"/>
        <v>-0.41496498176133401</v>
      </c>
      <c r="AE54" s="88">
        <f t="shared" si="23"/>
        <v>-0.6773306</v>
      </c>
      <c r="AF54" s="85">
        <f t="shared" si="23"/>
        <v>-0.74649989999999999</v>
      </c>
      <c r="AG54" s="85">
        <f t="shared" si="23"/>
        <v>-0.89025825951016158</v>
      </c>
      <c r="AH54" s="88">
        <f t="shared" si="23"/>
        <v>-0.94341676470588232</v>
      </c>
    </row>
    <row r="55" spans="3:34">
      <c r="H55" s="21"/>
      <c r="I55" s="21"/>
      <c r="J55" s="21"/>
      <c r="K55" s="21"/>
      <c r="L55" s="21"/>
      <c r="M55" s="21"/>
      <c r="N55" s="21"/>
      <c r="O55" s="21"/>
      <c r="P55" s="21"/>
      <c r="Q55" s="21"/>
      <c r="U55" s="240"/>
      <c r="V55" s="87">
        <v>-5</v>
      </c>
      <c r="W55" s="243"/>
      <c r="X55" s="243"/>
      <c r="Y55" s="234"/>
      <c r="Z55" s="85">
        <f t="shared" ref="Z55:AH55" si="24">(Z18-1)</f>
        <v>-0.84720578000000002</v>
      </c>
      <c r="AA55" s="85">
        <f t="shared" si="24"/>
        <v>-0.93387399687337158</v>
      </c>
      <c r="AB55" s="88">
        <f t="shared" si="24"/>
        <v>-0.96650925882352945</v>
      </c>
      <c r="AC55" s="85">
        <f t="shared" si="24"/>
        <v>-0.84720578000000002</v>
      </c>
      <c r="AD55" s="85">
        <f t="shared" si="24"/>
        <v>-0.93387399687337158</v>
      </c>
      <c r="AE55" s="88">
        <f t="shared" si="24"/>
        <v>-0.96650925882352945</v>
      </c>
      <c r="AF55" s="85">
        <f t="shared" si="24"/>
        <v>-0.84720578000000002</v>
      </c>
      <c r="AG55" s="85">
        <f t="shared" si="24"/>
        <v>-0.93387399687337158</v>
      </c>
      <c r="AH55" s="88">
        <f t="shared" si="24"/>
        <v>-0.96650925882352945</v>
      </c>
    </row>
    <row r="56" spans="3:34">
      <c r="H56" s="21"/>
      <c r="I56" s="21"/>
      <c r="J56" s="21"/>
      <c r="K56" s="21"/>
      <c r="L56" s="21"/>
      <c r="M56" s="21"/>
      <c r="N56" s="21"/>
      <c r="O56" s="21"/>
      <c r="P56" s="21"/>
      <c r="Q56" s="21"/>
      <c r="U56" s="241"/>
      <c r="V56" s="89">
        <v>-10</v>
      </c>
      <c r="W56" s="243"/>
      <c r="X56" s="243"/>
      <c r="Y56" s="234"/>
      <c r="Z56" s="85">
        <f>(Z19-1)</f>
        <v>-1</v>
      </c>
      <c r="AA56" s="85">
        <f t="shared" ref="AA56:AH56" si="25">(AA19-1)</f>
        <v>-1</v>
      </c>
      <c r="AB56" s="88">
        <f t="shared" si="25"/>
        <v>-1</v>
      </c>
      <c r="AC56" s="85">
        <f t="shared" si="25"/>
        <v>-1</v>
      </c>
      <c r="AD56" s="85">
        <f t="shared" si="25"/>
        <v>-1</v>
      </c>
      <c r="AE56" s="88">
        <f t="shared" si="25"/>
        <v>-1</v>
      </c>
      <c r="AF56" s="85">
        <f t="shared" si="25"/>
        <v>-1</v>
      </c>
      <c r="AG56" s="85">
        <f t="shared" si="25"/>
        <v>-1</v>
      </c>
      <c r="AH56" s="88">
        <f t="shared" si="25"/>
        <v>-1</v>
      </c>
    </row>
    <row r="57" spans="3:34">
      <c r="H57" s="21"/>
      <c r="I57" s="21"/>
      <c r="J57" s="21"/>
      <c r="K57" s="21"/>
      <c r="L57" s="21"/>
      <c r="M57" s="21"/>
      <c r="N57" s="21"/>
      <c r="O57" s="21"/>
      <c r="P57" s="21"/>
      <c r="Q57" s="21"/>
      <c r="U57" s="239" t="s">
        <v>38</v>
      </c>
      <c r="V57" s="84">
        <v>-25</v>
      </c>
      <c r="W57" s="243"/>
      <c r="X57" s="243"/>
      <c r="Y57" s="234"/>
      <c r="Z57" s="85">
        <f t="shared" ref="Z57:AH57" si="26">(Z20-1)</f>
        <v>-0.48601595999999991</v>
      </c>
      <c r="AA57" s="85">
        <f t="shared" si="26"/>
        <v>-0.79554147993746738</v>
      </c>
      <c r="AB57" s="88">
        <f t="shared" si="26"/>
        <v>-0.87587605882352937</v>
      </c>
      <c r="AC57" s="85">
        <f>(AC20-1)</f>
        <v>1.8356892199999999</v>
      </c>
      <c r="AD57" s="85">
        <f t="shared" si="26"/>
        <v>0.45098947368421061</v>
      </c>
      <c r="AE57" s="88">
        <f t="shared" si="26"/>
        <v>-0.12882447058823532</v>
      </c>
      <c r="AF57" s="85">
        <f t="shared" si="26"/>
        <v>-0.73779136000000001</v>
      </c>
      <c r="AG57" s="85">
        <f t="shared" si="26"/>
        <v>-0.88397131318394995</v>
      </c>
      <c r="AH57" s="88">
        <f t="shared" si="26"/>
        <v>-0.94138097647058827</v>
      </c>
    </row>
    <row r="58" spans="3:34">
      <c r="H58" s="21"/>
      <c r="I58" s="21"/>
      <c r="J58" s="21"/>
      <c r="K58" s="21"/>
      <c r="L58" s="21"/>
      <c r="M58" s="21"/>
      <c r="N58" s="21"/>
      <c r="O58" s="21"/>
      <c r="P58" s="21"/>
      <c r="Q58" s="21"/>
      <c r="U58" s="240"/>
      <c r="V58" s="87">
        <v>-50</v>
      </c>
      <c r="W58" s="243"/>
      <c r="X58" s="243"/>
      <c r="Y58" s="234"/>
      <c r="Z58" s="85">
        <f t="shared" ref="Z58:AH58" si="27">(Z21-1)</f>
        <v>-0.49331954</v>
      </c>
      <c r="AA58" s="85">
        <f t="shared" si="27"/>
        <v>-0.8638097967691506</v>
      </c>
      <c r="AB58" s="88">
        <f t="shared" si="27"/>
        <v>-0.91568267058823527</v>
      </c>
      <c r="AC58" s="85">
        <f t="shared" si="27"/>
        <v>1.2055484600000002</v>
      </c>
      <c r="AD58" s="85">
        <f t="shared" si="27"/>
        <v>0.10838006774361642</v>
      </c>
      <c r="AE58" s="88">
        <f t="shared" si="27"/>
        <v>-0.36445471764705883</v>
      </c>
      <c r="AF58" s="85">
        <f t="shared" si="27"/>
        <v>-0.82318840000000004</v>
      </c>
      <c r="AG58" s="85">
        <f t="shared" si="27"/>
        <v>-0.92211026576341848</v>
      </c>
      <c r="AH58" s="88">
        <f t="shared" si="27"/>
        <v>-0.96072067058823529</v>
      </c>
    </row>
    <row r="59" spans="3:34">
      <c r="H59" s="21"/>
      <c r="I59" s="21"/>
      <c r="J59" s="21"/>
      <c r="K59" s="21"/>
      <c r="L59" s="21"/>
      <c r="M59" s="21"/>
      <c r="N59" s="21"/>
      <c r="O59" s="21"/>
      <c r="P59" s="21"/>
      <c r="Q59" s="21"/>
      <c r="U59" s="241"/>
      <c r="V59" s="89">
        <v>-80</v>
      </c>
      <c r="W59" s="243"/>
      <c r="X59" s="243"/>
      <c r="Y59" s="234"/>
      <c r="Z59" s="85">
        <f t="shared" ref="Z59:AH59" si="28">(Z22-1)</f>
        <v>-0.79133199399999998</v>
      </c>
      <c r="AA59" s="85">
        <f t="shared" si="28"/>
        <v>-0.94447948150078165</v>
      </c>
      <c r="AB59" s="88">
        <f t="shared" si="28"/>
        <v>-0.96568618823529406</v>
      </c>
      <c r="AC59" s="85">
        <f>(AC22-1)</f>
        <v>-1.0739956000000106E-2</v>
      </c>
      <c r="AD59" s="85">
        <f t="shared" si="28"/>
        <v>-0.46946942678478376</v>
      </c>
      <c r="AE59" s="88">
        <f t="shared" si="28"/>
        <v>-0.71057531294117648</v>
      </c>
      <c r="AF59" s="85">
        <f t="shared" si="28"/>
        <v>-0.92954139999999996</v>
      </c>
      <c r="AG59" s="85">
        <f t="shared" si="28"/>
        <v>-0.96845060969254815</v>
      </c>
      <c r="AH59" s="88">
        <f t="shared" si="28"/>
        <v>-0.98396435764705881</v>
      </c>
    </row>
    <row r="60" spans="3:34">
      <c r="H60" s="21"/>
      <c r="I60" s="21"/>
      <c r="J60" s="21"/>
      <c r="K60" s="21"/>
      <c r="L60" s="21"/>
      <c r="M60" s="21"/>
      <c r="N60" s="21"/>
      <c r="O60" s="21"/>
      <c r="P60" s="21"/>
      <c r="Q60" s="21"/>
      <c r="U60" s="239" t="s">
        <v>39</v>
      </c>
      <c r="V60" s="84">
        <v>2</v>
      </c>
      <c r="W60" s="243"/>
      <c r="X60" s="243"/>
      <c r="Y60" s="234"/>
      <c r="Z60" s="85">
        <f t="shared" ref="Z60:AH60" si="29">(Z23-1)</f>
        <v>0.49016159999999998</v>
      </c>
      <c r="AA60" s="85">
        <f t="shared" si="29"/>
        <v>-0.57838191766545077</v>
      </c>
      <c r="AB60" s="88">
        <f t="shared" si="29"/>
        <v>-0.70887444705882352</v>
      </c>
      <c r="AC60" s="85">
        <f t="shared" si="29"/>
        <v>3.7927309999999999</v>
      </c>
      <c r="AD60" s="85">
        <f t="shared" si="29"/>
        <v>1.7634749088066703</v>
      </c>
      <c r="AE60" s="88">
        <f t="shared" si="29"/>
        <v>1.1493429529411765</v>
      </c>
      <c r="AF60" s="85">
        <f t="shared" si="29"/>
        <v>-0.55627744000000001</v>
      </c>
      <c r="AG60" s="85">
        <f t="shared" si="29"/>
        <v>-0.79629233976029179</v>
      </c>
      <c r="AH60" s="88">
        <f t="shared" si="29"/>
        <v>-0.89323334117647057</v>
      </c>
    </row>
    <row r="61" spans="3:34">
      <c r="H61" s="21"/>
      <c r="I61" s="21"/>
      <c r="J61" s="21"/>
      <c r="K61" s="21"/>
      <c r="L61" s="21"/>
      <c r="M61" s="21"/>
      <c r="N61" s="21"/>
      <c r="O61" s="21"/>
      <c r="P61" s="21"/>
      <c r="Q61" s="21"/>
      <c r="U61" s="240"/>
      <c r="V61" s="87">
        <v>5</v>
      </c>
      <c r="W61" s="243"/>
      <c r="X61" s="243"/>
      <c r="Y61" s="234"/>
      <c r="Z61" s="85">
        <f t="shared" ref="Z61:AH61" si="30">(Z24-1)</f>
        <v>0.7078272000000001</v>
      </c>
      <c r="AA61" s="85">
        <f t="shared" si="30"/>
        <v>-0.40109228764981764</v>
      </c>
      <c r="AB61" s="88">
        <f t="shared" si="30"/>
        <v>-0.42131245882352941</v>
      </c>
      <c r="AC61" s="85">
        <f t="shared" si="30"/>
        <v>3.348579</v>
      </c>
      <c r="AD61" s="85">
        <f t="shared" si="30"/>
        <v>1.9551711307972903</v>
      </c>
      <c r="AE61" s="88">
        <f t="shared" si="30"/>
        <v>1.7136429647058824</v>
      </c>
      <c r="AF61" s="85">
        <f t="shared" si="30"/>
        <v>-0.51155044000000005</v>
      </c>
      <c r="AG61" s="85">
        <f t="shared" si="30"/>
        <v>-0.74411677957269418</v>
      </c>
      <c r="AH61" s="88">
        <f t="shared" si="30"/>
        <v>-0.8368229411764706</v>
      </c>
    </row>
    <row r="62" spans="3:34">
      <c r="H62" s="21"/>
      <c r="I62" s="21"/>
      <c r="J62" s="21"/>
      <c r="K62" s="21"/>
      <c r="L62" s="21"/>
      <c r="M62" s="21"/>
      <c r="N62" s="21"/>
      <c r="O62" s="21"/>
      <c r="P62" s="21"/>
      <c r="Q62" s="21"/>
      <c r="U62" s="241"/>
      <c r="V62" s="89">
        <v>10</v>
      </c>
      <c r="W62" s="243"/>
      <c r="X62" s="243"/>
      <c r="Y62" s="234"/>
      <c r="Z62" s="85">
        <f t="shared" ref="Z62:AH62" si="31">(Z25-1)</f>
        <v>0.39985566000000006</v>
      </c>
      <c r="AA62" s="85">
        <f t="shared" si="31"/>
        <v>-0.62367443981240234</v>
      </c>
      <c r="AB62" s="88">
        <f t="shared" si="31"/>
        <v>5.3039999999999754E-3</v>
      </c>
      <c r="AC62" s="85">
        <f t="shared" si="31"/>
        <v>3.3654669999999998</v>
      </c>
      <c r="AD62" s="85">
        <f t="shared" si="31"/>
        <v>1.8703340802501303</v>
      </c>
      <c r="AE62" s="88">
        <f t="shared" si="31"/>
        <v>1.7735759882352942</v>
      </c>
      <c r="AF62" s="85">
        <f t="shared" si="31"/>
        <v>-0.69483844000000006</v>
      </c>
      <c r="AG62" s="85">
        <f t="shared" si="31"/>
        <v>-0.84684158415841582</v>
      </c>
      <c r="AH62" s="88">
        <f t="shared" si="31"/>
        <v>-0.73047787058823532</v>
      </c>
    </row>
    <row r="63" spans="3:34">
      <c r="H63" s="21"/>
      <c r="I63" s="21"/>
      <c r="J63" s="21"/>
      <c r="K63" s="21"/>
      <c r="L63" s="21"/>
      <c r="M63" s="21"/>
      <c r="N63" s="21"/>
      <c r="O63" s="21"/>
      <c r="P63" s="21"/>
      <c r="Q63" s="21"/>
      <c r="U63" s="239" t="s">
        <v>40</v>
      </c>
      <c r="V63" s="87">
        <v>25</v>
      </c>
      <c r="W63" s="243"/>
      <c r="X63" s="243"/>
      <c r="Y63" s="234"/>
      <c r="Z63" s="85">
        <f t="shared" ref="Z63:AH63" si="32">(Z26-1)</f>
        <v>0.11831290000000005</v>
      </c>
      <c r="AA63" s="85">
        <f t="shared" si="32"/>
        <v>-0.67748256904637838</v>
      </c>
      <c r="AB63" s="88">
        <f t="shared" si="32"/>
        <v>-0.7971922588235294</v>
      </c>
      <c r="AC63" s="85">
        <f t="shared" si="32"/>
        <v>2.6761349000000001</v>
      </c>
      <c r="AD63" s="85">
        <f t="shared" si="32"/>
        <v>0.91701349661281917</v>
      </c>
      <c r="AE63" s="88">
        <f t="shared" si="32"/>
        <v>0.23044389411764699</v>
      </c>
      <c r="AF63" s="85">
        <f t="shared" si="32"/>
        <v>-0.57349138</v>
      </c>
      <c r="AG63" s="85">
        <f t="shared" si="32"/>
        <v>-0.80985719124544031</v>
      </c>
      <c r="AH63" s="88">
        <f t="shared" si="32"/>
        <v>-0.90328696470588232</v>
      </c>
    </row>
    <row r="64" spans="3:34">
      <c r="H64" s="21"/>
      <c r="I64" s="21"/>
      <c r="J64" s="21"/>
      <c r="K64" s="21"/>
      <c r="L64" s="21"/>
      <c r="M64" s="21"/>
      <c r="N64" s="21"/>
      <c r="O64" s="21"/>
      <c r="P64" s="21"/>
      <c r="Q64" s="21"/>
      <c r="U64" s="240"/>
      <c r="V64" s="87">
        <v>50</v>
      </c>
      <c r="W64" s="243"/>
      <c r="X64" s="243"/>
      <c r="Y64" s="234"/>
      <c r="Z64" s="85">
        <f t="shared" ref="Z64:AH64" si="33">(Z27-1)</f>
        <v>0.29150421999999998</v>
      </c>
      <c r="AA64" s="85">
        <f t="shared" si="33"/>
        <v>-0.61981534653465342</v>
      </c>
      <c r="AB64" s="88">
        <f t="shared" si="33"/>
        <v>-0.75963285882352938</v>
      </c>
      <c r="AC64" s="85">
        <f t="shared" si="33"/>
        <v>2.9645657799999996</v>
      </c>
      <c r="AD64" s="85">
        <f t="shared" si="33"/>
        <v>1.0856732152162585</v>
      </c>
      <c r="AE64" s="88">
        <f t="shared" si="33"/>
        <v>0.3726969764705883</v>
      </c>
      <c r="AF64" s="85">
        <f t="shared" si="33"/>
        <v>-0.49397789999999997</v>
      </c>
      <c r="AG64" s="85">
        <f t="shared" si="33"/>
        <v>-0.77382970297029696</v>
      </c>
      <c r="AH64" s="88">
        <f t="shared" si="33"/>
        <v>-0.88454905882352941</v>
      </c>
    </row>
    <row r="65" spans="3:34">
      <c r="U65" s="241"/>
      <c r="V65" s="89">
        <v>100</v>
      </c>
      <c r="W65" s="244"/>
      <c r="X65" s="244"/>
      <c r="Y65" s="235"/>
      <c r="Z65" s="85">
        <f t="shared" ref="Z65:AH65" si="34">(Z28-1)</f>
        <v>0.59975343999999997</v>
      </c>
      <c r="AA65" s="85">
        <f t="shared" si="34"/>
        <v>-0.51044940072954659</v>
      </c>
      <c r="AB65" s="90">
        <f t="shared" si="34"/>
        <v>-0.68724335294117644</v>
      </c>
      <c r="AC65" s="85">
        <f t="shared" si="34"/>
        <v>3.3683760200000004</v>
      </c>
      <c r="AD65" s="85">
        <f t="shared" si="34"/>
        <v>1.3360429650859822</v>
      </c>
      <c r="AE65" s="90">
        <f t="shared" si="34"/>
        <v>0.60248627058823523</v>
      </c>
      <c r="AF65" s="85">
        <f t="shared" si="34"/>
        <v>-0.34065378000000002</v>
      </c>
      <c r="AG65" s="85">
        <f t="shared" si="34"/>
        <v>-0.70361388744137576</v>
      </c>
      <c r="AH65" s="90">
        <f t="shared" si="34"/>
        <v>-0.8476514235294117</v>
      </c>
    </row>
    <row r="66" spans="3:34">
      <c r="C66" s="22" t="s">
        <v>33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Z66" s="225" t="s">
        <v>18</v>
      </c>
      <c r="AA66" s="226"/>
      <c r="AB66" s="226"/>
      <c r="AC66" s="226"/>
      <c r="AD66" s="226"/>
      <c r="AE66" s="226"/>
      <c r="AF66" s="226"/>
      <c r="AG66" s="226"/>
      <c r="AH66" s="227"/>
    </row>
    <row r="67" spans="3:34" ht="32" customHeight="1">
      <c r="H67" s="231"/>
      <c r="I67" s="231"/>
      <c r="J67" s="23"/>
      <c r="K67" s="231"/>
      <c r="L67" s="231"/>
      <c r="M67" s="23"/>
      <c r="N67" s="231"/>
      <c r="O67" s="231"/>
      <c r="Z67" s="228" t="s">
        <v>4</v>
      </c>
      <c r="AA67" s="229"/>
      <c r="AB67" s="230"/>
      <c r="AC67" s="228" t="s">
        <v>5</v>
      </c>
      <c r="AD67" s="229"/>
      <c r="AE67" s="230"/>
      <c r="AF67" s="228" t="s">
        <v>6</v>
      </c>
      <c r="AG67" s="229"/>
      <c r="AH67" s="230"/>
    </row>
    <row r="68" spans="3:34" ht="17" customHeight="1">
      <c r="C68" s="393"/>
      <c r="D68" s="393"/>
      <c r="E68" s="393"/>
      <c r="F68" s="393"/>
      <c r="G68" s="394"/>
      <c r="H68" s="395" t="s">
        <v>7</v>
      </c>
      <c r="I68" s="395"/>
      <c r="J68" s="395"/>
      <c r="K68" s="395" t="s">
        <v>8</v>
      </c>
      <c r="L68" s="395"/>
      <c r="M68" s="395"/>
      <c r="N68" s="395" t="s">
        <v>23</v>
      </c>
      <c r="O68" s="395"/>
      <c r="P68" s="395"/>
      <c r="Q68" s="22"/>
      <c r="Z68" s="16" t="s">
        <v>7</v>
      </c>
      <c r="AA68" s="19" t="s">
        <v>8</v>
      </c>
      <c r="AB68" s="16" t="s">
        <v>9</v>
      </c>
      <c r="AC68" s="16" t="s">
        <v>7</v>
      </c>
      <c r="AD68" s="19" t="s">
        <v>8</v>
      </c>
      <c r="AE68" s="16" t="s">
        <v>9</v>
      </c>
      <c r="AF68" s="16" t="s">
        <v>7</v>
      </c>
      <c r="AG68" s="19" t="s">
        <v>8</v>
      </c>
      <c r="AH68" s="16" t="s">
        <v>9</v>
      </c>
    </row>
    <row r="69" spans="3:34">
      <c r="C69" s="80" t="s">
        <v>2</v>
      </c>
      <c r="D69" s="80" t="s">
        <v>0</v>
      </c>
      <c r="E69" s="80" t="s">
        <v>3</v>
      </c>
      <c r="F69" s="80" t="s">
        <v>0</v>
      </c>
      <c r="G69" s="394" t="s">
        <v>19</v>
      </c>
      <c r="H69" s="394" t="s">
        <v>28</v>
      </c>
      <c r="I69" s="394" t="s">
        <v>22</v>
      </c>
      <c r="J69" s="394" t="s">
        <v>24</v>
      </c>
      <c r="K69" s="394" t="s">
        <v>28</v>
      </c>
      <c r="L69" s="394" t="s">
        <v>20</v>
      </c>
      <c r="M69" s="394" t="s">
        <v>24</v>
      </c>
      <c r="N69" s="394" t="s">
        <v>28</v>
      </c>
      <c r="O69" s="394" t="s">
        <v>22</v>
      </c>
      <c r="P69" s="394" t="s">
        <v>24</v>
      </c>
      <c r="Q69" s="21"/>
    </row>
    <row r="70" spans="3:34">
      <c r="C70" s="393" t="s">
        <v>11</v>
      </c>
      <c r="D70" s="396">
        <v>0</v>
      </c>
      <c r="E70" s="393" t="s">
        <v>16</v>
      </c>
      <c r="F70" s="396" t="s">
        <v>17</v>
      </c>
      <c r="G70" s="393">
        <f>2030</f>
        <v>2030</v>
      </c>
      <c r="H70" s="397">
        <f>5*10^6</f>
        <v>5000000</v>
      </c>
      <c r="I70" s="397">
        <v>1164146</v>
      </c>
      <c r="J70" s="398">
        <f>I70/H70</f>
        <v>0.23282919999999999</v>
      </c>
      <c r="K70" s="399">
        <f>38.38*10^6</f>
        <v>38380000</v>
      </c>
      <c r="L70" s="397">
        <v>4556231</v>
      </c>
      <c r="M70" s="400">
        <f>L70/K70</f>
        <v>0.11871367899947889</v>
      </c>
      <c r="N70" s="397">
        <v>85000000</v>
      </c>
      <c r="O70" s="397">
        <v>6203529</v>
      </c>
      <c r="P70" s="400">
        <f>O70/N70</f>
        <v>7.2982694117647059E-2</v>
      </c>
      <c r="Q70" s="21"/>
    </row>
    <row r="71" spans="3:34">
      <c r="C71" s="393" t="s">
        <v>11</v>
      </c>
      <c r="D71" s="396">
        <v>5</v>
      </c>
      <c r="E71" s="393" t="s">
        <v>16</v>
      </c>
      <c r="F71" s="396" t="s">
        <v>17</v>
      </c>
      <c r="G71" s="393">
        <f>2030</f>
        <v>2030</v>
      </c>
      <c r="H71" s="397">
        <f t="shared" ref="H71:H85" si="35">5*10^6</f>
        <v>5000000</v>
      </c>
      <c r="I71" s="397">
        <v>1727390.3</v>
      </c>
      <c r="J71" s="398">
        <f t="shared" ref="J71:J85" si="36">I71/H71</f>
        <v>0.34547806000000003</v>
      </c>
      <c r="K71" s="399">
        <f t="shared" ref="K71:K85" si="37">38.38*10^6</f>
        <v>38380000</v>
      </c>
      <c r="L71" s="397">
        <v>5885742</v>
      </c>
      <c r="M71" s="400">
        <f t="shared" ref="M71:M85" si="38">L71/K71</f>
        <v>0.15335440333507036</v>
      </c>
      <c r="N71" s="397">
        <v>85000000</v>
      </c>
      <c r="O71" s="397">
        <v>6609824</v>
      </c>
      <c r="P71" s="400">
        <f>O71/N71</f>
        <v>7.7762635294117644E-2</v>
      </c>
      <c r="Q71" s="21"/>
    </row>
    <row r="72" spans="3:34">
      <c r="C72" s="393" t="s">
        <v>11</v>
      </c>
      <c r="D72" s="396">
        <v>10</v>
      </c>
      <c r="E72" s="393" t="s">
        <v>16</v>
      </c>
      <c r="F72" s="396" t="s">
        <v>17</v>
      </c>
      <c r="G72" s="393">
        <f>2030</f>
        <v>2030</v>
      </c>
      <c r="H72" s="397">
        <f t="shared" si="35"/>
        <v>5000000</v>
      </c>
      <c r="I72" s="397">
        <v>1785497.9</v>
      </c>
      <c r="J72" s="398">
        <f t="shared" si="36"/>
        <v>0.35709957999999997</v>
      </c>
      <c r="K72" s="399">
        <f t="shared" si="37"/>
        <v>38380000</v>
      </c>
      <c r="L72" s="397">
        <v>5996341</v>
      </c>
      <c r="M72" s="400">
        <f t="shared" si="38"/>
        <v>0.15623608650338719</v>
      </c>
      <c r="N72" s="397">
        <v>85000000</v>
      </c>
      <c r="O72" s="397">
        <v>6685956</v>
      </c>
      <c r="P72" s="400">
        <f>O72/N72</f>
        <v>7.8658305882352939E-2</v>
      </c>
      <c r="Q72" s="21"/>
    </row>
    <row r="73" spans="3:34">
      <c r="C73" s="393" t="s">
        <v>11</v>
      </c>
      <c r="D73" s="396">
        <v>100</v>
      </c>
      <c r="E73" s="393" t="s">
        <v>16</v>
      </c>
      <c r="F73" s="396" t="s">
        <v>17</v>
      </c>
      <c r="G73" s="393">
        <f>2030</f>
        <v>2030</v>
      </c>
      <c r="H73" s="397">
        <f t="shared" si="35"/>
        <v>5000000</v>
      </c>
      <c r="I73" s="397">
        <v>1803659.8</v>
      </c>
      <c r="J73" s="398">
        <f t="shared" si="36"/>
        <v>0.36073196000000002</v>
      </c>
      <c r="K73" s="399">
        <f t="shared" si="37"/>
        <v>38380000</v>
      </c>
      <c r="L73" s="397">
        <v>6041826</v>
      </c>
      <c r="M73" s="400">
        <f t="shared" si="38"/>
        <v>0.15742120896300157</v>
      </c>
      <c r="N73" s="397">
        <v>85000000</v>
      </c>
      <c r="O73" s="397">
        <v>6719070</v>
      </c>
      <c r="P73" s="400">
        <f>O73/N73</f>
        <v>7.9047882352941176E-2</v>
      </c>
      <c r="Q73" s="21"/>
      <c r="AD73" s="30" t="s">
        <v>34</v>
      </c>
    </row>
    <row r="74" spans="3:34">
      <c r="C74" s="393" t="s">
        <v>12</v>
      </c>
      <c r="D74" s="396">
        <v>-2</v>
      </c>
      <c r="E74" s="393" t="s">
        <v>10</v>
      </c>
      <c r="F74" s="396">
        <v>5</v>
      </c>
      <c r="G74" s="393">
        <f>2030</f>
        <v>2030</v>
      </c>
      <c r="H74" s="397">
        <f t="shared" si="35"/>
        <v>5000000</v>
      </c>
      <c r="I74" s="397">
        <v>1267500.5</v>
      </c>
      <c r="J74" s="398">
        <f t="shared" si="36"/>
        <v>0.25350010000000001</v>
      </c>
      <c r="K74" s="399">
        <f t="shared" si="37"/>
        <v>38380000</v>
      </c>
      <c r="L74" s="397">
        <v>4211888</v>
      </c>
      <c r="M74" s="400">
        <f t="shared" si="38"/>
        <v>0.10974174048983845</v>
      </c>
      <c r="N74" s="397">
        <v>85000000</v>
      </c>
      <c r="O74" s="397">
        <v>4809575</v>
      </c>
      <c r="P74" s="400">
        <f t="shared" ref="P74:P85" si="39">O74/N74</f>
        <v>5.6583235294117649E-2</v>
      </c>
      <c r="Q74" s="21"/>
      <c r="AD74" s="30"/>
    </row>
    <row r="75" spans="3:34">
      <c r="C75" s="393" t="s">
        <v>12</v>
      </c>
      <c r="D75" s="396">
        <v>-5</v>
      </c>
      <c r="E75" s="393" t="s">
        <v>10</v>
      </c>
      <c r="F75" s="396">
        <v>5</v>
      </c>
      <c r="G75" s="393">
        <f>2030</f>
        <v>2030</v>
      </c>
      <c r="H75" s="397">
        <f t="shared" si="35"/>
        <v>5000000</v>
      </c>
      <c r="I75" s="397">
        <v>763971.1</v>
      </c>
      <c r="J75" s="398">
        <f t="shared" si="36"/>
        <v>0.15279422000000001</v>
      </c>
      <c r="K75" s="399">
        <f t="shared" si="37"/>
        <v>38380000</v>
      </c>
      <c r="L75" s="397">
        <v>2537916</v>
      </c>
      <c r="M75" s="400">
        <f t="shared" si="38"/>
        <v>6.6126003126628446E-2</v>
      </c>
      <c r="N75" s="397">
        <v>85000000</v>
      </c>
      <c r="O75" s="397">
        <v>2846713</v>
      </c>
      <c r="P75" s="400">
        <f t="shared" si="39"/>
        <v>3.3490741176470586E-2</v>
      </c>
      <c r="Q75" s="21"/>
      <c r="AD75" s="30"/>
    </row>
    <row r="76" spans="3:34">
      <c r="C76" s="393" t="s">
        <v>12</v>
      </c>
      <c r="D76" s="396">
        <v>-10</v>
      </c>
      <c r="E76" s="393" t="s">
        <v>10</v>
      </c>
      <c r="F76" s="396">
        <v>5</v>
      </c>
      <c r="G76" s="393">
        <f>2030</f>
        <v>2030</v>
      </c>
      <c r="H76" s="397">
        <f t="shared" si="35"/>
        <v>5000000</v>
      </c>
      <c r="I76" s="399">
        <v>0</v>
      </c>
      <c r="J76" s="398">
        <f t="shared" si="36"/>
        <v>0</v>
      </c>
      <c r="K76" s="399">
        <f t="shared" si="37"/>
        <v>38380000</v>
      </c>
      <c r="L76" s="399">
        <v>0</v>
      </c>
      <c r="M76" s="400">
        <f t="shared" si="38"/>
        <v>0</v>
      </c>
      <c r="N76" s="397">
        <v>85000000</v>
      </c>
      <c r="O76" s="399">
        <v>0</v>
      </c>
      <c r="P76" s="400">
        <f t="shared" si="39"/>
        <v>0</v>
      </c>
      <c r="Q76" s="21"/>
    </row>
    <row r="77" spans="3:34">
      <c r="C77" s="393" t="s">
        <v>13</v>
      </c>
      <c r="D77" s="396">
        <v>-25</v>
      </c>
      <c r="E77" s="393" t="s">
        <v>10</v>
      </c>
      <c r="F77" s="396">
        <v>5</v>
      </c>
      <c r="G77" s="393">
        <f>2030</f>
        <v>2030</v>
      </c>
      <c r="H77" s="397">
        <f t="shared" si="35"/>
        <v>5000000</v>
      </c>
      <c r="I77" s="397">
        <v>1311043.2</v>
      </c>
      <c r="J77" s="398">
        <f t="shared" si="36"/>
        <v>0.26220863999999999</v>
      </c>
      <c r="K77" s="399">
        <f t="shared" si="37"/>
        <v>38380000</v>
      </c>
      <c r="L77" s="397">
        <v>4453181</v>
      </c>
      <c r="M77" s="400">
        <f t="shared" si="38"/>
        <v>0.11602868681605003</v>
      </c>
      <c r="N77" s="397">
        <v>85000000</v>
      </c>
      <c r="O77" s="397">
        <v>4982617</v>
      </c>
      <c r="P77" s="400">
        <f t="shared" si="39"/>
        <v>5.8619023529411764E-2</v>
      </c>
      <c r="Q77" s="21"/>
      <c r="AD77" s="81"/>
    </row>
    <row r="78" spans="3:34">
      <c r="C78" s="393" t="s">
        <v>13</v>
      </c>
      <c r="D78" s="396">
        <v>-50</v>
      </c>
      <c r="E78" s="393" t="s">
        <v>10</v>
      </c>
      <c r="F78" s="396">
        <v>5</v>
      </c>
      <c r="G78" s="393">
        <f>2030</f>
        <v>2030</v>
      </c>
      <c r="H78" s="397">
        <f t="shared" si="35"/>
        <v>5000000</v>
      </c>
      <c r="I78" s="397">
        <v>884058</v>
      </c>
      <c r="J78" s="398">
        <f t="shared" si="36"/>
        <v>0.17681160000000001</v>
      </c>
      <c r="K78" s="399">
        <f t="shared" si="37"/>
        <v>38380000</v>
      </c>
      <c r="L78" s="397">
        <v>2989408</v>
      </c>
      <c r="M78" s="400">
        <f t="shared" si="38"/>
        <v>7.7889734236581548E-2</v>
      </c>
      <c r="N78" s="397">
        <v>85000000</v>
      </c>
      <c r="O78" s="397">
        <v>3338743</v>
      </c>
      <c r="P78" s="400">
        <f t="shared" si="39"/>
        <v>3.9279329411764707E-2</v>
      </c>
      <c r="Q78" s="21"/>
    </row>
    <row r="79" spans="3:34">
      <c r="C79" s="393" t="s">
        <v>13</v>
      </c>
      <c r="D79" s="396">
        <v>-80</v>
      </c>
      <c r="E79" s="393" t="s">
        <v>10</v>
      </c>
      <c r="F79" s="396">
        <v>5</v>
      </c>
      <c r="G79" s="393">
        <f>2030</f>
        <v>2030</v>
      </c>
      <c r="H79" s="397">
        <f t="shared" si="35"/>
        <v>5000000</v>
      </c>
      <c r="I79" s="397">
        <v>352293</v>
      </c>
      <c r="J79" s="398">
        <f t="shared" si="36"/>
        <v>7.0458599999999996E-2</v>
      </c>
      <c r="K79" s="399">
        <f t="shared" si="37"/>
        <v>38380000</v>
      </c>
      <c r="L79" s="397">
        <v>1210865.6000000001</v>
      </c>
      <c r="M79" s="400">
        <f t="shared" si="38"/>
        <v>3.1549390307451804E-2</v>
      </c>
      <c r="N79" s="397">
        <v>85000000</v>
      </c>
      <c r="O79" s="397">
        <v>1363029.6</v>
      </c>
      <c r="P79" s="400">
        <f t="shared" si="39"/>
        <v>1.6035642352941179E-2</v>
      </c>
      <c r="Q79" s="21"/>
    </row>
    <row r="80" spans="3:34">
      <c r="C80" s="393" t="s">
        <v>14</v>
      </c>
      <c r="D80" s="396">
        <v>2</v>
      </c>
      <c r="E80" s="393" t="s">
        <v>10</v>
      </c>
      <c r="F80" s="396">
        <v>5</v>
      </c>
      <c r="G80" s="393">
        <f>2030</f>
        <v>2030</v>
      </c>
      <c r="H80" s="397">
        <f t="shared" si="35"/>
        <v>5000000</v>
      </c>
      <c r="I80" s="397">
        <v>2218612.7999999998</v>
      </c>
      <c r="J80" s="398">
        <f t="shared" si="36"/>
        <v>0.44372255999999999</v>
      </c>
      <c r="K80" s="399">
        <f t="shared" si="37"/>
        <v>38380000</v>
      </c>
      <c r="L80" s="397">
        <v>7818300</v>
      </c>
      <c r="M80" s="400">
        <f t="shared" si="38"/>
        <v>0.20370766023970818</v>
      </c>
      <c r="N80" s="397">
        <v>85000000</v>
      </c>
      <c r="O80" s="397">
        <v>9075166</v>
      </c>
      <c r="P80" s="400">
        <f t="shared" si="39"/>
        <v>0.10676665882352941</v>
      </c>
      <c r="Q80" s="21"/>
    </row>
    <row r="81" spans="3:17">
      <c r="C81" s="393" t="s">
        <v>14</v>
      </c>
      <c r="D81" s="396">
        <v>5</v>
      </c>
      <c r="E81" s="393" t="s">
        <v>10</v>
      </c>
      <c r="F81" s="396">
        <v>5</v>
      </c>
      <c r="G81" s="393">
        <f>2030</f>
        <v>2030</v>
      </c>
      <c r="H81" s="397">
        <f t="shared" si="35"/>
        <v>5000000</v>
      </c>
      <c r="I81" s="397">
        <v>2442247.7999999998</v>
      </c>
      <c r="J81" s="398">
        <f t="shared" si="36"/>
        <v>0.48844955999999995</v>
      </c>
      <c r="K81" s="399">
        <f t="shared" si="37"/>
        <v>38380000</v>
      </c>
      <c r="L81" s="397">
        <v>9820798</v>
      </c>
      <c r="M81" s="400">
        <f t="shared" si="38"/>
        <v>0.25588322042730588</v>
      </c>
      <c r="N81" s="397">
        <v>85000000</v>
      </c>
      <c r="O81" s="397">
        <v>13870050</v>
      </c>
      <c r="P81" s="400">
        <f t="shared" si="39"/>
        <v>0.16317705882352943</v>
      </c>
      <c r="Q81" s="21"/>
    </row>
    <row r="82" spans="3:17">
      <c r="C82" s="393" t="s">
        <v>14</v>
      </c>
      <c r="D82" s="396">
        <v>10</v>
      </c>
      <c r="E82" s="393" t="s">
        <v>10</v>
      </c>
      <c r="F82" s="396">
        <v>5</v>
      </c>
      <c r="G82" s="393">
        <f>2030</f>
        <v>2030</v>
      </c>
      <c r="H82" s="397">
        <f t="shared" si="35"/>
        <v>5000000</v>
      </c>
      <c r="I82" s="397">
        <v>1525807.8</v>
      </c>
      <c r="J82" s="398">
        <f t="shared" si="36"/>
        <v>0.30516156</v>
      </c>
      <c r="K82" s="399">
        <f t="shared" si="37"/>
        <v>38380000</v>
      </c>
      <c r="L82" s="397">
        <v>5878220</v>
      </c>
      <c r="M82" s="400">
        <f t="shared" si="38"/>
        <v>0.15315841584158416</v>
      </c>
      <c r="N82" s="397">
        <v>85000000</v>
      </c>
      <c r="O82" s="397">
        <v>22909381</v>
      </c>
      <c r="P82" s="400">
        <f t="shared" si="39"/>
        <v>0.26952212941176473</v>
      </c>
      <c r="Q82" s="21"/>
    </row>
    <row r="83" spans="3:17">
      <c r="C83" s="393" t="s">
        <v>15</v>
      </c>
      <c r="D83" s="396">
        <v>25</v>
      </c>
      <c r="E83" s="393" t="s">
        <v>10</v>
      </c>
      <c r="F83" s="396">
        <v>5</v>
      </c>
      <c r="G83" s="393">
        <f>2030</f>
        <v>2030</v>
      </c>
      <c r="H83" s="397">
        <f t="shared" si="35"/>
        <v>5000000</v>
      </c>
      <c r="I83" s="397">
        <v>2132543.1</v>
      </c>
      <c r="J83" s="398">
        <f t="shared" si="36"/>
        <v>0.42650862</v>
      </c>
      <c r="K83" s="399">
        <f t="shared" si="37"/>
        <v>38380000</v>
      </c>
      <c r="L83" s="397">
        <v>7297681</v>
      </c>
      <c r="M83" s="400">
        <f t="shared" si="38"/>
        <v>0.19014280875455966</v>
      </c>
      <c r="N83" s="397">
        <v>85000000</v>
      </c>
      <c r="O83" s="397">
        <v>8220608</v>
      </c>
      <c r="P83" s="400">
        <f t="shared" si="39"/>
        <v>9.671303529411765E-2</v>
      </c>
      <c r="Q83" s="21"/>
    </row>
    <row r="84" spans="3:17">
      <c r="C84" s="393" t="s">
        <v>15</v>
      </c>
      <c r="D84" s="396">
        <v>50</v>
      </c>
      <c r="E84" s="393" t="s">
        <v>10</v>
      </c>
      <c r="F84" s="396">
        <v>5</v>
      </c>
      <c r="G84" s="393">
        <f>2030</f>
        <v>2030</v>
      </c>
      <c r="H84" s="397">
        <f t="shared" si="35"/>
        <v>5000000</v>
      </c>
      <c r="I84" s="397">
        <v>2530110.5</v>
      </c>
      <c r="J84" s="398">
        <f t="shared" si="36"/>
        <v>0.50602210000000003</v>
      </c>
      <c r="K84" s="399">
        <f t="shared" si="37"/>
        <v>38380000</v>
      </c>
      <c r="L84" s="397">
        <v>8680416</v>
      </c>
      <c r="M84" s="400">
        <f t="shared" si="38"/>
        <v>0.22617029702970298</v>
      </c>
      <c r="N84" s="397">
        <v>85000000</v>
      </c>
      <c r="O84" s="397">
        <v>9813330</v>
      </c>
      <c r="P84" s="400">
        <f t="shared" si="39"/>
        <v>0.11545094117647059</v>
      </c>
      <c r="Q84" s="21"/>
    </row>
    <row r="85" spans="3:17">
      <c r="C85" s="393" t="s">
        <v>15</v>
      </c>
      <c r="D85" s="396">
        <v>100</v>
      </c>
      <c r="E85" s="393" t="s">
        <v>10</v>
      </c>
      <c r="F85" s="396">
        <v>5</v>
      </c>
      <c r="G85" s="393">
        <f>2030</f>
        <v>2030</v>
      </c>
      <c r="H85" s="397">
        <f t="shared" si="35"/>
        <v>5000000</v>
      </c>
      <c r="I85" s="397">
        <v>3296731.1</v>
      </c>
      <c r="J85" s="398">
        <f t="shared" si="36"/>
        <v>0.65934621999999998</v>
      </c>
      <c r="K85" s="399">
        <f t="shared" si="37"/>
        <v>38380000</v>
      </c>
      <c r="L85" s="397">
        <v>11375299</v>
      </c>
      <c r="M85" s="400">
        <f t="shared" si="38"/>
        <v>0.29638611255862429</v>
      </c>
      <c r="N85" s="397">
        <v>85000000</v>
      </c>
      <c r="O85" s="397">
        <v>12949629</v>
      </c>
      <c r="P85" s="400">
        <f t="shared" si="39"/>
        <v>0.15234857647058825</v>
      </c>
      <c r="Q85" s="21"/>
    </row>
    <row r="86" spans="3:17"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 spans="3:17"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 spans="3:17"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 spans="3:17"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 spans="3:17"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 spans="3:17">
      <c r="H91" s="21"/>
      <c r="I91" s="21"/>
      <c r="J91" s="21"/>
      <c r="K91" s="21"/>
      <c r="L91" s="21"/>
      <c r="M91" s="21"/>
      <c r="N91" s="21"/>
      <c r="O91" s="21"/>
      <c r="P91" s="21"/>
      <c r="Q91" s="21"/>
    </row>
    <row r="92" spans="3:17">
      <c r="H92" s="21"/>
      <c r="I92" s="21"/>
      <c r="J92" s="21"/>
      <c r="K92" s="21"/>
      <c r="L92" s="21"/>
      <c r="M92" s="21"/>
      <c r="N92" s="21"/>
      <c r="O92" s="21"/>
      <c r="P92" s="21"/>
      <c r="Q92" s="21"/>
    </row>
    <row r="93" spans="3:17">
      <c r="H93" s="21"/>
      <c r="I93" s="21"/>
      <c r="J93" s="21"/>
      <c r="K93" s="21"/>
      <c r="L93" s="21"/>
      <c r="M93" s="21"/>
      <c r="N93" s="21"/>
      <c r="O93" s="21"/>
      <c r="P93" s="21"/>
      <c r="Q93" s="21"/>
    </row>
  </sheetData>
  <mergeCells count="41">
    <mergeCell ref="H68:J68"/>
    <mergeCell ref="K68:M68"/>
    <mergeCell ref="N68:P68"/>
    <mergeCell ref="Z67:AB67"/>
    <mergeCell ref="AC67:AE67"/>
    <mergeCell ref="AF67:AH67"/>
    <mergeCell ref="U54:U56"/>
    <mergeCell ref="W54:W65"/>
    <mergeCell ref="X54:X65"/>
    <mergeCell ref="U57:U59"/>
    <mergeCell ref="U60:U62"/>
    <mergeCell ref="U63:U65"/>
    <mergeCell ref="H67:I67"/>
    <mergeCell ref="K67:L67"/>
    <mergeCell ref="N67:O67"/>
    <mergeCell ref="H36:I36"/>
    <mergeCell ref="K36:L36"/>
    <mergeCell ref="N36:O36"/>
    <mergeCell ref="H37:J37"/>
    <mergeCell ref="K37:M37"/>
    <mergeCell ref="N37:P37"/>
    <mergeCell ref="Y49:Y65"/>
    <mergeCell ref="Z49:AH49"/>
    <mergeCell ref="Z66:AH66"/>
    <mergeCell ref="U50:U53"/>
    <mergeCell ref="W50:W53"/>
    <mergeCell ref="X50:X53"/>
    <mergeCell ref="Z32:AB32"/>
    <mergeCell ref="AC32:AE32"/>
    <mergeCell ref="AF32:AH32"/>
    <mergeCell ref="G7:H7"/>
    <mergeCell ref="H8:J8"/>
    <mergeCell ref="K8:M8"/>
    <mergeCell ref="N8:P8"/>
    <mergeCell ref="U11:X11"/>
    <mergeCell ref="Y12:Y28"/>
    <mergeCell ref="Z12:AH12"/>
    <mergeCell ref="Z29:AH29"/>
    <mergeCell ref="Z30:AB30"/>
    <mergeCell ref="AC30:AE30"/>
    <mergeCell ref="AF30:AH30"/>
  </mergeCells>
  <conditionalFormatting sqref="Z13:AH28 Z12">
    <cfRule type="colorScale" priority="9">
      <colorScale>
        <cfvo type="min"/>
        <cfvo type="max"/>
        <color rgb="FFFD6452"/>
        <color rgb="FFA7D060"/>
      </colorScale>
    </cfRule>
    <cfRule type="colorScale" priority="14">
      <colorScale>
        <cfvo type="min"/>
        <cfvo type="max"/>
        <color theme="5"/>
        <color theme="6"/>
      </colorScale>
    </cfRule>
    <cfRule type="colorScale" priority="16">
      <colorScale>
        <cfvo type="min"/>
        <cfvo type="max"/>
        <color rgb="FFFFEF9C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13:AH28">
    <cfRule type="colorScale" priority="8">
      <colorScale>
        <cfvo type="num" val="0"/>
        <cfvo type="num" val="1"/>
        <color rgb="FFFD614D"/>
        <color rgb="FFA8D061"/>
      </colorScale>
    </cfRule>
  </conditionalFormatting>
  <conditionalFormatting sqref="Z50:AH65">
    <cfRule type="colorScale" priority="1">
      <colorScale>
        <cfvo type="num" val="-1"/>
        <cfvo type="percentile" val="50"/>
        <cfvo type="num" val="0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">
      <colorScale>
        <cfvo type="num" val="-100"/>
        <cfvo type="num" val="100"/>
        <color rgb="FFFD614D"/>
        <color rgb="FFA8D061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06BC-8FD9-1548-A59D-5AF032C66DF2}">
  <dimension ref="A2:DA175"/>
  <sheetViews>
    <sheetView showGridLines="0" zoomScale="37" zoomScaleNormal="100" workbookViewId="0">
      <selection activeCell="L105" sqref="L105"/>
    </sheetView>
  </sheetViews>
  <sheetFormatPr baseColWidth="10" defaultColWidth="8.83203125" defaultRowHeight="14"/>
  <cols>
    <col min="1" max="2" width="8.83203125" style="5"/>
    <col min="3" max="3" width="37.83203125" style="5" customWidth="1"/>
    <col min="4" max="4" width="6.5" style="5" customWidth="1"/>
    <col min="5" max="5" width="23.83203125" style="5" customWidth="1"/>
    <col min="6" max="6" width="5.33203125" style="5" customWidth="1"/>
    <col min="7" max="7" width="8.83203125" style="5"/>
    <col min="8" max="8" width="12.6640625" style="5" bestFit="1" customWidth="1"/>
    <col min="9" max="10" width="12.6640625" style="5" customWidth="1"/>
    <col min="11" max="11" width="15" style="5" customWidth="1"/>
    <col min="12" max="17" width="12.6640625" style="5" customWidth="1"/>
    <col min="18" max="20" width="8.83203125" style="5"/>
    <col min="21" max="21" width="14.33203125" style="5" customWidth="1"/>
    <col min="22" max="22" width="5" style="5" customWidth="1"/>
    <col min="23" max="23" width="27" style="5" customWidth="1"/>
    <col min="24" max="24" width="6.33203125" style="5" customWidth="1"/>
    <col min="25" max="25" width="3.5" style="5" customWidth="1"/>
    <col min="26" max="52" width="6.33203125" style="5" customWidth="1"/>
    <col min="53" max="64" width="8.83203125" style="5"/>
    <col min="65" max="105" width="1.83203125" style="5" customWidth="1"/>
    <col min="106" max="16384" width="8.83203125" style="5"/>
  </cols>
  <sheetData>
    <row r="2" spans="3:34">
      <c r="C2" s="22" t="s">
        <v>26</v>
      </c>
    </row>
    <row r="3" spans="3:34">
      <c r="C3" s="5" t="s">
        <v>27</v>
      </c>
    </row>
    <row r="4" spans="3:34">
      <c r="C4" s="5" t="s">
        <v>29</v>
      </c>
    </row>
    <row r="7" spans="3:34">
      <c r="C7" s="22" t="s">
        <v>21</v>
      </c>
      <c r="G7" s="245"/>
      <c r="H7" s="245"/>
      <c r="I7" s="23"/>
      <c r="J7" s="23"/>
      <c r="K7" s="23"/>
      <c r="L7" s="23"/>
      <c r="M7" s="23"/>
      <c r="N7" s="23"/>
      <c r="O7" s="23"/>
      <c r="P7" s="23"/>
      <c r="Q7" s="23"/>
    </row>
    <row r="8" spans="3:34">
      <c r="C8" s="345"/>
      <c r="D8" s="345"/>
      <c r="E8" s="345"/>
      <c r="F8" s="345"/>
      <c r="G8" s="346"/>
      <c r="H8" s="347" t="s">
        <v>7</v>
      </c>
      <c r="I8" s="347"/>
      <c r="J8" s="347"/>
      <c r="K8" s="347" t="s">
        <v>8</v>
      </c>
      <c r="L8" s="347"/>
      <c r="M8" s="347"/>
      <c r="N8" s="347" t="s">
        <v>23</v>
      </c>
      <c r="O8" s="347"/>
      <c r="P8" s="347"/>
      <c r="Q8" s="23"/>
    </row>
    <row r="9" spans="3:34">
      <c r="C9" s="78" t="s">
        <v>2</v>
      </c>
      <c r="D9" s="78" t="s">
        <v>0</v>
      </c>
      <c r="E9" s="78" t="s">
        <v>3</v>
      </c>
      <c r="F9" s="78" t="s">
        <v>0</v>
      </c>
      <c r="G9" s="346" t="s">
        <v>19</v>
      </c>
      <c r="H9" s="346" t="s">
        <v>28</v>
      </c>
      <c r="I9" s="346" t="s">
        <v>22</v>
      </c>
      <c r="J9" s="346" t="s">
        <v>24</v>
      </c>
      <c r="K9" s="346" t="s">
        <v>28</v>
      </c>
      <c r="L9" s="346" t="s">
        <v>20</v>
      </c>
      <c r="M9" s="346" t="s">
        <v>24</v>
      </c>
      <c r="N9" s="346" t="s">
        <v>28</v>
      </c>
      <c r="O9" s="346" t="s">
        <v>22</v>
      </c>
      <c r="P9" s="346" t="s">
        <v>24</v>
      </c>
      <c r="Q9" s="22"/>
    </row>
    <row r="10" spans="3:34">
      <c r="C10" s="345" t="s">
        <v>11</v>
      </c>
      <c r="D10" s="348">
        <v>0</v>
      </c>
      <c r="E10" s="345" t="s">
        <v>16</v>
      </c>
      <c r="F10" s="348" t="s">
        <v>17</v>
      </c>
      <c r="G10" s="345">
        <v>2025</v>
      </c>
      <c r="H10" s="349">
        <f>0.3*10^6</f>
        <v>300000</v>
      </c>
      <c r="I10" s="349">
        <v>763971.1</v>
      </c>
      <c r="J10" s="350">
        <f>I10/H10</f>
        <v>2.5465703333333334</v>
      </c>
      <c r="K10" s="351">
        <f>1*10^6</f>
        <v>1000000</v>
      </c>
      <c r="L10" s="349">
        <v>2537916</v>
      </c>
      <c r="M10" s="352">
        <f>L10/K10</f>
        <v>2.5379160000000001</v>
      </c>
      <c r="N10" s="349">
        <f>14.17*10^6</f>
        <v>14170000</v>
      </c>
      <c r="O10" s="349">
        <v>2846713</v>
      </c>
      <c r="P10" s="352">
        <f>O10/N10</f>
        <v>0.20089717713479183</v>
      </c>
      <c r="Q10" s="21"/>
    </row>
    <row r="11" spans="3:34">
      <c r="C11" s="345" t="s">
        <v>11</v>
      </c>
      <c r="D11" s="348">
        <v>5</v>
      </c>
      <c r="E11" s="345" t="s">
        <v>16</v>
      </c>
      <c r="F11" s="348" t="s">
        <v>17</v>
      </c>
      <c r="G11" s="345">
        <v>2025</v>
      </c>
      <c r="H11" s="349">
        <f t="shared" ref="H11:H25" si="0">0.3*10^6</f>
        <v>300000</v>
      </c>
      <c r="I11" s="349">
        <v>763971.1</v>
      </c>
      <c r="J11" s="350">
        <f t="shared" ref="J11:J25" si="1">I11/H11</f>
        <v>2.5465703333333334</v>
      </c>
      <c r="K11" s="351">
        <f t="shared" ref="K11:K25" si="2">1*10^6</f>
        <v>1000000</v>
      </c>
      <c r="L11" s="349">
        <v>2537916</v>
      </c>
      <c r="M11" s="352">
        <f t="shared" ref="M11:M25" si="3">L11/K11</f>
        <v>2.5379160000000001</v>
      </c>
      <c r="N11" s="349">
        <f t="shared" ref="N11:N25" si="4">14.17*10^6</f>
        <v>14170000</v>
      </c>
      <c r="O11" s="349">
        <v>2846713</v>
      </c>
      <c r="P11" s="352">
        <f>O11/N11</f>
        <v>0.20089717713479183</v>
      </c>
      <c r="Q11" s="21"/>
      <c r="U11" s="231"/>
      <c r="V11" s="231"/>
      <c r="W11" s="231"/>
      <c r="X11" s="231"/>
      <c r="Y11" s="23"/>
    </row>
    <row r="12" spans="3:34" ht="15" customHeight="1">
      <c r="C12" s="345" t="s">
        <v>11</v>
      </c>
      <c r="D12" s="348">
        <v>10</v>
      </c>
      <c r="E12" s="345" t="s">
        <v>16</v>
      </c>
      <c r="F12" s="348" t="s">
        <v>17</v>
      </c>
      <c r="G12" s="345">
        <v>2025</v>
      </c>
      <c r="H12" s="349">
        <f t="shared" si="0"/>
        <v>300000</v>
      </c>
      <c r="I12" s="349">
        <v>763971.1</v>
      </c>
      <c r="J12" s="350">
        <f t="shared" si="1"/>
        <v>2.5465703333333334</v>
      </c>
      <c r="K12" s="351">
        <f t="shared" si="2"/>
        <v>1000000</v>
      </c>
      <c r="L12" s="349">
        <v>2537916</v>
      </c>
      <c r="M12" s="352">
        <f t="shared" si="3"/>
        <v>2.5379160000000001</v>
      </c>
      <c r="N12" s="349">
        <f t="shared" si="4"/>
        <v>14170000</v>
      </c>
      <c r="O12" s="349">
        <v>2846713</v>
      </c>
      <c r="P12" s="352">
        <f>O12/N12</f>
        <v>0.20089717713479183</v>
      </c>
      <c r="Q12" s="21"/>
      <c r="U12" s="1" t="s">
        <v>2</v>
      </c>
      <c r="V12" s="1" t="s">
        <v>0</v>
      </c>
      <c r="W12" s="1" t="s">
        <v>3</v>
      </c>
      <c r="X12" s="1" t="s">
        <v>0</v>
      </c>
      <c r="Y12" s="246" t="s">
        <v>1</v>
      </c>
      <c r="Z12" s="335" t="s">
        <v>32</v>
      </c>
      <c r="AA12" s="336"/>
      <c r="AB12" s="336"/>
      <c r="AC12" s="336"/>
      <c r="AD12" s="336"/>
      <c r="AE12" s="336"/>
      <c r="AF12" s="336"/>
      <c r="AG12" s="336"/>
      <c r="AH12" s="337"/>
    </row>
    <row r="13" spans="3:34">
      <c r="C13" s="345" t="s">
        <v>11</v>
      </c>
      <c r="D13" s="348">
        <v>100</v>
      </c>
      <c r="E13" s="345" t="s">
        <v>16</v>
      </c>
      <c r="F13" s="348" t="s">
        <v>17</v>
      </c>
      <c r="G13" s="345">
        <v>2025</v>
      </c>
      <c r="H13" s="349">
        <f t="shared" si="0"/>
        <v>300000</v>
      </c>
      <c r="I13" s="349">
        <v>763971.1</v>
      </c>
      <c r="J13" s="350">
        <f t="shared" si="1"/>
        <v>2.5465703333333334</v>
      </c>
      <c r="K13" s="351">
        <f t="shared" si="2"/>
        <v>1000000</v>
      </c>
      <c r="L13" s="349">
        <v>2537916</v>
      </c>
      <c r="M13" s="352">
        <f t="shared" si="3"/>
        <v>2.5379160000000001</v>
      </c>
      <c r="N13" s="349">
        <f t="shared" si="4"/>
        <v>14170000</v>
      </c>
      <c r="O13" s="349">
        <v>2846713</v>
      </c>
      <c r="P13" s="352">
        <f>O13/N13</f>
        <v>0.20089717713479183</v>
      </c>
      <c r="Q13" s="21"/>
      <c r="U13" s="2" t="s">
        <v>11</v>
      </c>
      <c r="V13" s="3">
        <v>0</v>
      </c>
      <c r="W13" s="2" t="s">
        <v>16</v>
      </c>
      <c r="X13" s="4" t="s">
        <v>17</v>
      </c>
      <c r="Y13" s="247"/>
      <c r="Z13" s="35">
        <f>J10</f>
        <v>2.5465703333333334</v>
      </c>
      <c r="AA13" s="25">
        <f t="shared" ref="AA13:AA28" si="5">M10</f>
        <v>2.5379160000000001</v>
      </c>
      <c r="AB13" s="36">
        <f t="shared" ref="AB13:AB28" si="6">P10</f>
        <v>0.20089717713479183</v>
      </c>
      <c r="AC13" s="37">
        <f t="shared" ref="AC13:AC28" si="7">J39</f>
        <v>2.5465703333333334</v>
      </c>
      <c r="AD13" s="25">
        <f>M39</f>
        <v>2.5379160000000001</v>
      </c>
      <c r="AE13" s="38">
        <f t="shared" ref="AE13:AE28" si="8">P39</f>
        <v>0.20089717713479183</v>
      </c>
      <c r="AF13" s="39">
        <f t="shared" ref="AF13:AF26" si="9">J70</f>
        <v>2.5465703333333334</v>
      </c>
      <c r="AG13" s="37">
        <f t="shared" ref="AG13:AG26" si="10">M70</f>
        <v>2.5379160000000001</v>
      </c>
      <c r="AH13" s="24">
        <f t="shared" ref="AH13:AH26" si="11">P70</f>
        <v>0.20089717713479183</v>
      </c>
    </row>
    <row r="14" spans="3:34">
      <c r="C14" s="345" t="s">
        <v>12</v>
      </c>
      <c r="D14" s="348">
        <v>-2</v>
      </c>
      <c r="E14" s="345" t="s">
        <v>10</v>
      </c>
      <c r="F14" s="348">
        <v>5</v>
      </c>
      <c r="G14" s="345">
        <v>2025</v>
      </c>
      <c r="H14" s="349">
        <f t="shared" si="0"/>
        <v>300000</v>
      </c>
      <c r="I14" s="351">
        <v>0</v>
      </c>
      <c r="J14" s="350">
        <f>I14/H14</f>
        <v>0</v>
      </c>
      <c r="K14" s="351">
        <f t="shared" si="2"/>
        <v>1000000</v>
      </c>
      <c r="L14" s="351">
        <v>0</v>
      </c>
      <c r="M14" s="352">
        <f>L14/K14</f>
        <v>0</v>
      </c>
      <c r="N14" s="349">
        <f t="shared" si="4"/>
        <v>14170000</v>
      </c>
      <c r="O14" s="351">
        <v>0</v>
      </c>
      <c r="P14" s="352">
        <f>O14/N14</f>
        <v>0</v>
      </c>
      <c r="Q14" s="21"/>
      <c r="U14" s="7" t="s">
        <v>11</v>
      </c>
      <c r="V14" s="8">
        <v>5</v>
      </c>
      <c r="W14" s="7" t="s">
        <v>16</v>
      </c>
      <c r="X14" s="9" t="s">
        <v>17</v>
      </c>
      <c r="Y14" s="247"/>
      <c r="Z14" s="40">
        <f>J11</f>
        <v>2.5465703333333334</v>
      </c>
      <c r="AA14" s="27">
        <f t="shared" si="5"/>
        <v>2.5379160000000001</v>
      </c>
      <c r="AB14" s="32">
        <f t="shared" si="6"/>
        <v>0.20089717713479183</v>
      </c>
      <c r="AC14" s="6">
        <f t="shared" si="7"/>
        <v>2.5465703333333334</v>
      </c>
      <c r="AD14" s="27">
        <f t="shared" ref="AD14:AD28" si="12">M40</f>
        <v>2.5379160000000001</v>
      </c>
      <c r="AE14" s="34">
        <f t="shared" si="8"/>
        <v>0.20089717713479183</v>
      </c>
      <c r="AF14" s="33">
        <f t="shared" si="9"/>
        <v>2.5465703333333334</v>
      </c>
      <c r="AG14" s="6">
        <f t="shared" si="10"/>
        <v>2.5379160000000001</v>
      </c>
      <c r="AH14" s="26">
        <f t="shared" si="11"/>
        <v>0.20089717713479183</v>
      </c>
    </row>
    <row r="15" spans="3:34">
      <c r="C15" s="345" t="s">
        <v>12</v>
      </c>
      <c r="D15" s="348">
        <v>-5</v>
      </c>
      <c r="E15" s="345" t="s">
        <v>10</v>
      </c>
      <c r="F15" s="348">
        <v>5</v>
      </c>
      <c r="G15" s="345">
        <v>2025</v>
      </c>
      <c r="H15" s="349">
        <f t="shared" si="0"/>
        <v>300000</v>
      </c>
      <c r="I15" s="351">
        <v>0</v>
      </c>
      <c r="J15" s="350">
        <f t="shared" si="1"/>
        <v>0</v>
      </c>
      <c r="K15" s="351">
        <f t="shared" si="2"/>
        <v>1000000</v>
      </c>
      <c r="L15" s="351">
        <v>0</v>
      </c>
      <c r="M15" s="352">
        <f t="shared" si="3"/>
        <v>0</v>
      </c>
      <c r="N15" s="349">
        <f t="shared" si="4"/>
        <v>14170000</v>
      </c>
      <c r="O15" s="351">
        <v>0</v>
      </c>
      <c r="P15" s="352">
        <f t="shared" ref="P15:P25" si="13">O15/N15</f>
        <v>0</v>
      </c>
      <c r="Q15" s="21"/>
      <c r="U15" s="7" t="s">
        <v>11</v>
      </c>
      <c r="V15" s="8">
        <v>10</v>
      </c>
      <c r="W15" s="7" t="s">
        <v>16</v>
      </c>
      <c r="X15" s="9" t="s">
        <v>17</v>
      </c>
      <c r="Y15" s="247"/>
      <c r="Z15" s="40">
        <f t="shared" ref="Z15:Z28" si="14">J12</f>
        <v>2.5465703333333334</v>
      </c>
      <c r="AA15" s="27">
        <f t="shared" si="5"/>
        <v>2.5379160000000001</v>
      </c>
      <c r="AB15" s="32">
        <f t="shared" si="6"/>
        <v>0.20089717713479183</v>
      </c>
      <c r="AC15" s="6">
        <f t="shared" si="7"/>
        <v>2.5465703333333334</v>
      </c>
      <c r="AD15" s="27">
        <f t="shared" si="12"/>
        <v>2.5379160000000001</v>
      </c>
      <c r="AE15" s="34">
        <f t="shared" si="8"/>
        <v>0.20089717713479183</v>
      </c>
      <c r="AF15" s="33">
        <f t="shared" si="9"/>
        <v>2.5465703333333334</v>
      </c>
      <c r="AG15" s="6">
        <f t="shared" si="10"/>
        <v>2.5379160000000001</v>
      </c>
      <c r="AH15" s="26">
        <f t="shared" si="11"/>
        <v>0.20089717713479183</v>
      </c>
    </row>
    <row r="16" spans="3:34">
      <c r="C16" s="345" t="s">
        <v>12</v>
      </c>
      <c r="D16" s="348">
        <v>-10</v>
      </c>
      <c r="E16" s="345" t="s">
        <v>10</v>
      </c>
      <c r="F16" s="348">
        <v>5</v>
      </c>
      <c r="G16" s="345">
        <v>2025</v>
      </c>
      <c r="H16" s="349">
        <f t="shared" si="0"/>
        <v>300000</v>
      </c>
      <c r="I16" s="351">
        <v>0</v>
      </c>
      <c r="J16" s="350">
        <f t="shared" si="1"/>
        <v>0</v>
      </c>
      <c r="K16" s="351">
        <f t="shared" si="2"/>
        <v>1000000</v>
      </c>
      <c r="L16" s="351">
        <v>0</v>
      </c>
      <c r="M16" s="352">
        <f t="shared" si="3"/>
        <v>0</v>
      </c>
      <c r="N16" s="349">
        <f t="shared" si="4"/>
        <v>14170000</v>
      </c>
      <c r="O16" s="351">
        <v>0</v>
      </c>
      <c r="P16" s="352">
        <f t="shared" si="13"/>
        <v>0</v>
      </c>
      <c r="Q16" s="21"/>
      <c r="U16" s="10" t="s">
        <v>11</v>
      </c>
      <c r="V16" s="11">
        <v>100</v>
      </c>
      <c r="W16" s="10" t="s">
        <v>16</v>
      </c>
      <c r="X16" s="12" t="s">
        <v>17</v>
      </c>
      <c r="Y16" s="247"/>
      <c r="Z16" s="40">
        <f t="shared" si="14"/>
        <v>2.5465703333333334</v>
      </c>
      <c r="AA16" s="27">
        <f t="shared" si="5"/>
        <v>2.5379160000000001</v>
      </c>
      <c r="AB16" s="32">
        <f t="shared" si="6"/>
        <v>0.20089717713479183</v>
      </c>
      <c r="AC16" s="6">
        <f t="shared" si="7"/>
        <v>2.5465703333333334</v>
      </c>
      <c r="AD16" s="27">
        <f t="shared" si="12"/>
        <v>2.5379160000000001</v>
      </c>
      <c r="AE16" s="34">
        <f t="shared" si="8"/>
        <v>0.20089717713479183</v>
      </c>
      <c r="AF16" s="33">
        <f t="shared" si="9"/>
        <v>2.5465703333333334</v>
      </c>
      <c r="AG16" s="6">
        <f t="shared" si="10"/>
        <v>2.5379160000000001</v>
      </c>
      <c r="AH16" s="26">
        <f t="shared" si="11"/>
        <v>0.20089717713479183</v>
      </c>
    </row>
    <row r="17" spans="3:34">
      <c r="C17" s="345" t="s">
        <v>13</v>
      </c>
      <c r="D17" s="348">
        <v>-25</v>
      </c>
      <c r="E17" s="345" t="s">
        <v>10</v>
      </c>
      <c r="F17" s="348">
        <v>5</v>
      </c>
      <c r="G17" s="345">
        <v>2025</v>
      </c>
      <c r="H17" s="349">
        <f t="shared" si="0"/>
        <v>300000</v>
      </c>
      <c r="I17" s="349">
        <v>572978.19999999995</v>
      </c>
      <c r="J17" s="350">
        <v>1.9099273333333331</v>
      </c>
      <c r="K17" s="351">
        <v>1000000</v>
      </c>
      <c r="L17" s="349">
        <v>1903437</v>
      </c>
      <c r="M17" s="352">
        <v>1.903437</v>
      </c>
      <c r="N17" s="349">
        <v>14170000</v>
      </c>
      <c r="O17" s="349">
        <v>2135035</v>
      </c>
      <c r="P17" s="352">
        <f t="shared" si="13"/>
        <v>0.15067290049400142</v>
      </c>
      <c r="Q17" s="21"/>
      <c r="U17" s="7" t="s">
        <v>12</v>
      </c>
      <c r="V17" s="8">
        <v>-2</v>
      </c>
      <c r="W17" s="7" t="s">
        <v>10</v>
      </c>
      <c r="X17" s="9">
        <v>5</v>
      </c>
      <c r="Y17" s="247"/>
      <c r="Z17" s="40">
        <f t="shared" si="14"/>
        <v>0</v>
      </c>
      <c r="AA17" s="27">
        <f t="shared" si="5"/>
        <v>0</v>
      </c>
      <c r="AB17" s="32">
        <f t="shared" si="6"/>
        <v>0</v>
      </c>
      <c r="AC17" s="6">
        <f t="shared" si="7"/>
        <v>0</v>
      </c>
      <c r="AD17" s="27">
        <f t="shared" si="12"/>
        <v>0</v>
      </c>
      <c r="AE17" s="34">
        <f t="shared" si="8"/>
        <v>0</v>
      </c>
      <c r="AF17" s="33">
        <f t="shared" si="9"/>
        <v>0</v>
      </c>
      <c r="AG17" s="6">
        <f t="shared" si="10"/>
        <v>0</v>
      </c>
      <c r="AH17" s="26">
        <f t="shared" si="11"/>
        <v>0</v>
      </c>
    </row>
    <row r="18" spans="3:34">
      <c r="C18" s="345" t="s">
        <v>13</v>
      </c>
      <c r="D18" s="348">
        <v>-50</v>
      </c>
      <c r="E18" s="345" t="s">
        <v>10</v>
      </c>
      <c r="F18" s="348">
        <v>5</v>
      </c>
      <c r="G18" s="345">
        <v>2025</v>
      </c>
      <c r="H18" s="349">
        <f t="shared" si="0"/>
        <v>300000</v>
      </c>
      <c r="I18" s="349">
        <v>381985.5</v>
      </c>
      <c r="J18" s="350">
        <f t="shared" si="1"/>
        <v>1.273285</v>
      </c>
      <c r="K18" s="351">
        <f t="shared" si="2"/>
        <v>1000000</v>
      </c>
      <c r="L18" s="349">
        <v>1268958</v>
      </c>
      <c r="M18" s="352">
        <f t="shared" si="3"/>
        <v>1.268958</v>
      </c>
      <c r="N18" s="349">
        <f t="shared" si="4"/>
        <v>14170000</v>
      </c>
      <c r="O18" s="349">
        <v>1423357</v>
      </c>
      <c r="P18" s="352">
        <f t="shared" si="13"/>
        <v>0.100448623853211</v>
      </c>
      <c r="Q18" s="21"/>
      <c r="U18" s="7" t="s">
        <v>12</v>
      </c>
      <c r="V18" s="8">
        <v>-5</v>
      </c>
      <c r="W18" s="7" t="s">
        <v>10</v>
      </c>
      <c r="X18" s="9">
        <v>5</v>
      </c>
      <c r="Y18" s="247"/>
      <c r="Z18" s="40">
        <f t="shared" si="14"/>
        <v>0</v>
      </c>
      <c r="AA18" s="27">
        <f t="shared" si="5"/>
        <v>0</v>
      </c>
      <c r="AB18" s="32">
        <f t="shared" si="6"/>
        <v>0</v>
      </c>
      <c r="AC18" s="6">
        <f t="shared" si="7"/>
        <v>0</v>
      </c>
      <c r="AD18" s="27">
        <f t="shared" si="12"/>
        <v>0</v>
      </c>
      <c r="AE18" s="34">
        <f t="shared" si="8"/>
        <v>0</v>
      </c>
      <c r="AF18" s="33">
        <f t="shared" si="9"/>
        <v>0</v>
      </c>
      <c r="AG18" s="6">
        <f t="shared" si="10"/>
        <v>0</v>
      </c>
      <c r="AH18" s="26">
        <f t="shared" si="11"/>
        <v>0</v>
      </c>
    </row>
    <row r="19" spans="3:34">
      <c r="C19" s="345" t="s">
        <v>13</v>
      </c>
      <c r="D19" s="348">
        <v>-80</v>
      </c>
      <c r="E19" s="345" t="s">
        <v>10</v>
      </c>
      <c r="F19" s="348">
        <v>5</v>
      </c>
      <c r="G19" s="345">
        <v>2025</v>
      </c>
      <c r="H19" s="349">
        <f t="shared" si="0"/>
        <v>300000</v>
      </c>
      <c r="I19" s="349">
        <v>152185.45000000001</v>
      </c>
      <c r="J19" s="350">
        <f t="shared" si="1"/>
        <v>0.50728483333333341</v>
      </c>
      <c r="K19" s="351">
        <f t="shared" si="2"/>
        <v>1000000</v>
      </c>
      <c r="L19" s="349">
        <v>506604.5</v>
      </c>
      <c r="M19" s="352">
        <f t="shared" si="3"/>
        <v>0.50660450000000001</v>
      </c>
      <c r="N19" s="349">
        <f t="shared" si="4"/>
        <v>14170000</v>
      </c>
      <c r="O19" s="349">
        <v>568938</v>
      </c>
      <c r="P19" s="352">
        <f t="shared" si="13"/>
        <v>4.0150882145377556E-2</v>
      </c>
      <c r="Q19" s="21"/>
      <c r="U19" s="10" t="s">
        <v>12</v>
      </c>
      <c r="V19" s="11">
        <v>-10</v>
      </c>
      <c r="W19" s="10" t="s">
        <v>10</v>
      </c>
      <c r="X19" s="12">
        <v>5</v>
      </c>
      <c r="Y19" s="247"/>
      <c r="Z19" s="40">
        <f>J16</f>
        <v>0</v>
      </c>
      <c r="AA19" s="27">
        <f t="shared" si="5"/>
        <v>0</v>
      </c>
      <c r="AB19" s="32">
        <f t="shared" si="6"/>
        <v>0</v>
      </c>
      <c r="AC19" s="6">
        <f t="shared" si="7"/>
        <v>0</v>
      </c>
      <c r="AD19" s="27">
        <f t="shared" si="12"/>
        <v>0</v>
      </c>
      <c r="AE19" s="34">
        <f t="shared" si="8"/>
        <v>0</v>
      </c>
      <c r="AF19" s="33">
        <f t="shared" si="9"/>
        <v>0</v>
      </c>
      <c r="AG19" s="6">
        <f t="shared" si="10"/>
        <v>0</v>
      </c>
      <c r="AH19" s="26">
        <f t="shared" si="11"/>
        <v>0</v>
      </c>
    </row>
    <row r="20" spans="3:34">
      <c r="C20" s="345" t="s">
        <v>14</v>
      </c>
      <c r="D20" s="348">
        <v>2</v>
      </c>
      <c r="E20" s="345" t="s">
        <v>10</v>
      </c>
      <c r="F20" s="348">
        <v>5</v>
      </c>
      <c r="G20" s="345">
        <v>2025</v>
      </c>
      <c r="H20" s="349">
        <f t="shared" si="0"/>
        <v>300000</v>
      </c>
      <c r="I20" s="349">
        <v>1404709.4</v>
      </c>
      <c r="J20" s="350">
        <f t="shared" si="1"/>
        <v>4.6823646666666665</v>
      </c>
      <c r="K20" s="351">
        <f t="shared" si="2"/>
        <v>1000000</v>
      </c>
      <c r="L20" s="349">
        <v>4273332</v>
      </c>
      <c r="M20" s="352">
        <f t="shared" si="3"/>
        <v>4.2733319999999999</v>
      </c>
      <c r="N20" s="349">
        <f t="shared" si="4"/>
        <v>14170000</v>
      </c>
      <c r="O20" s="349">
        <v>5235733</v>
      </c>
      <c r="P20" s="352">
        <f t="shared" si="13"/>
        <v>0.36949421312632325</v>
      </c>
      <c r="Q20" s="21"/>
      <c r="U20" s="7" t="s">
        <v>13</v>
      </c>
      <c r="V20" s="8">
        <v>-25</v>
      </c>
      <c r="W20" s="7" t="s">
        <v>10</v>
      </c>
      <c r="X20" s="9">
        <v>5</v>
      </c>
      <c r="Y20" s="247"/>
      <c r="Z20" s="40">
        <f t="shared" si="14"/>
        <v>1.9099273333333331</v>
      </c>
      <c r="AA20" s="27">
        <f t="shared" si="5"/>
        <v>1.903437</v>
      </c>
      <c r="AB20" s="32">
        <f t="shared" si="6"/>
        <v>0.15067290049400142</v>
      </c>
      <c r="AC20" s="6">
        <f t="shared" si="7"/>
        <v>1.9099273333333331</v>
      </c>
      <c r="AD20" s="27">
        <f t="shared" si="12"/>
        <v>1.903437</v>
      </c>
      <c r="AE20" s="34">
        <f t="shared" si="8"/>
        <v>0.15067290049400142</v>
      </c>
      <c r="AF20" s="33">
        <f t="shared" si="9"/>
        <v>1.9099273333333331</v>
      </c>
      <c r="AG20" s="6">
        <f>M77</f>
        <v>1.903437</v>
      </c>
      <c r="AH20" s="26">
        <f t="shared" si="11"/>
        <v>0.15067290049400142</v>
      </c>
    </row>
    <row r="21" spans="3:34">
      <c r="C21" s="345" t="s">
        <v>14</v>
      </c>
      <c r="D21" s="348">
        <v>5</v>
      </c>
      <c r="E21" s="345" t="s">
        <v>10</v>
      </c>
      <c r="F21" s="348">
        <v>5</v>
      </c>
      <c r="G21" s="345">
        <v>2025</v>
      </c>
      <c r="H21" s="349">
        <f t="shared" si="0"/>
        <v>300000</v>
      </c>
      <c r="I21" s="349">
        <v>1806354</v>
      </c>
      <c r="J21" s="350">
        <f t="shared" si="1"/>
        <v>6.0211800000000002</v>
      </c>
      <c r="K21" s="351">
        <f t="shared" si="2"/>
        <v>1000000</v>
      </c>
      <c r="L21" s="349">
        <v>6467207</v>
      </c>
      <c r="M21" s="352">
        <f t="shared" si="3"/>
        <v>6.4672070000000001</v>
      </c>
      <c r="N21" s="349">
        <f t="shared" si="4"/>
        <v>14170000</v>
      </c>
      <c r="O21" s="349">
        <v>11988373</v>
      </c>
      <c r="P21" s="352">
        <f t="shared" si="13"/>
        <v>0.84603902611150317</v>
      </c>
      <c r="Q21" s="21"/>
      <c r="U21" s="7" t="s">
        <v>13</v>
      </c>
      <c r="V21" s="8">
        <v>-50</v>
      </c>
      <c r="W21" s="7" t="s">
        <v>10</v>
      </c>
      <c r="X21" s="9">
        <v>5</v>
      </c>
      <c r="Y21" s="247"/>
      <c r="Z21" s="40">
        <f t="shared" si="14"/>
        <v>1.273285</v>
      </c>
      <c r="AA21" s="27">
        <f t="shared" si="5"/>
        <v>1.268958</v>
      </c>
      <c r="AB21" s="32">
        <f t="shared" si="6"/>
        <v>0.100448623853211</v>
      </c>
      <c r="AC21" s="6">
        <f t="shared" si="7"/>
        <v>1.273285</v>
      </c>
      <c r="AD21" s="27">
        <f t="shared" si="12"/>
        <v>1.268958</v>
      </c>
      <c r="AE21" s="34">
        <f t="shared" si="8"/>
        <v>0.100448623853211</v>
      </c>
      <c r="AF21" s="33">
        <f t="shared" si="9"/>
        <v>1.273285</v>
      </c>
      <c r="AG21" s="6">
        <f t="shared" si="10"/>
        <v>1.268958</v>
      </c>
      <c r="AH21" s="26">
        <f t="shared" si="11"/>
        <v>0.100448623853211</v>
      </c>
    </row>
    <row r="22" spans="3:34">
      <c r="C22" s="345" t="s">
        <v>14</v>
      </c>
      <c r="D22" s="348">
        <v>10</v>
      </c>
      <c r="E22" s="345" t="s">
        <v>10</v>
      </c>
      <c r="F22" s="348">
        <v>5</v>
      </c>
      <c r="G22" s="345">
        <v>2025</v>
      </c>
      <c r="H22" s="349">
        <f t="shared" si="0"/>
        <v>300000</v>
      </c>
      <c r="I22" s="349">
        <v>1263576.1000000001</v>
      </c>
      <c r="J22" s="350">
        <f>I22/H22</f>
        <v>4.2119203333333335</v>
      </c>
      <c r="K22" s="351">
        <f t="shared" si="2"/>
        <v>1000000</v>
      </c>
      <c r="L22" s="349">
        <v>3758670</v>
      </c>
      <c r="M22" s="352">
        <f t="shared" si="3"/>
        <v>3.75867</v>
      </c>
      <c r="N22" s="349">
        <f t="shared" si="4"/>
        <v>14170000</v>
      </c>
      <c r="O22" s="349">
        <v>24967511</v>
      </c>
      <c r="P22" s="352">
        <f t="shared" si="13"/>
        <v>1.7619979534227241</v>
      </c>
      <c r="Q22" s="21"/>
      <c r="U22" s="10" t="s">
        <v>13</v>
      </c>
      <c r="V22" s="11">
        <v>-80</v>
      </c>
      <c r="W22" s="10" t="s">
        <v>10</v>
      </c>
      <c r="X22" s="12">
        <v>5</v>
      </c>
      <c r="Y22" s="247"/>
      <c r="Z22" s="40">
        <f t="shared" si="14"/>
        <v>0.50728483333333341</v>
      </c>
      <c r="AA22" s="27">
        <f t="shared" si="5"/>
        <v>0.50660450000000001</v>
      </c>
      <c r="AB22" s="32">
        <f t="shared" si="6"/>
        <v>4.0150882145377556E-2</v>
      </c>
      <c r="AC22" s="6">
        <f t="shared" si="7"/>
        <v>0.50728483333333341</v>
      </c>
      <c r="AD22" s="27">
        <f t="shared" si="12"/>
        <v>0.50660450000000001</v>
      </c>
      <c r="AE22" s="34">
        <f t="shared" si="8"/>
        <v>4.0150882145377556E-2</v>
      </c>
      <c r="AF22" s="33">
        <f t="shared" si="9"/>
        <v>0.50728483333333341</v>
      </c>
      <c r="AG22" s="6">
        <f t="shared" si="10"/>
        <v>0.50660450000000001</v>
      </c>
      <c r="AH22" s="26">
        <f t="shared" si="11"/>
        <v>4.0150882145377556E-2</v>
      </c>
    </row>
    <row r="23" spans="3:34">
      <c r="C23" s="345" t="s">
        <v>15</v>
      </c>
      <c r="D23" s="348">
        <v>25</v>
      </c>
      <c r="E23" s="345" t="s">
        <v>10</v>
      </c>
      <c r="F23" s="348">
        <v>5</v>
      </c>
      <c r="G23" s="345">
        <v>2025</v>
      </c>
      <c r="H23" s="349">
        <f t="shared" si="0"/>
        <v>300000</v>
      </c>
      <c r="I23" s="349">
        <v>954963.7</v>
      </c>
      <c r="J23" s="350">
        <f>I23/H23</f>
        <v>3.1832123333333331</v>
      </c>
      <c r="K23" s="351">
        <f t="shared" si="2"/>
        <v>1000000</v>
      </c>
      <c r="L23" s="349">
        <v>3172394</v>
      </c>
      <c r="M23" s="352">
        <f t="shared" si="3"/>
        <v>3.1723940000000002</v>
      </c>
      <c r="N23" s="349">
        <f t="shared" si="4"/>
        <v>14170000</v>
      </c>
      <c r="O23" s="349">
        <v>3558392</v>
      </c>
      <c r="P23" s="352">
        <f t="shared" si="13"/>
        <v>0.25112152434721241</v>
      </c>
      <c r="Q23" s="21"/>
      <c r="U23" s="7" t="s">
        <v>14</v>
      </c>
      <c r="V23" s="8">
        <v>2</v>
      </c>
      <c r="W23" s="7" t="s">
        <v>10</v>
      </c>
      <c r="X23" s="9">
        <v>5</v>
      </c>
      <c r="Y23" s="247"/>
      <c r="Z23" s="40">
        <f t="shared" si="14"/>
        <v>4.6823646666666665</v>
      </c>
      <c r="AA23" s="27">
        <f t="shared" si="5"/>
        <v>4.2733319999999999</v>
      </c>
      <c r="AB23" s="32">
        <f t="shared" si="6"/>
        <v>0.36949421312632325</v>
      </c>
      <c r="AC23" s="6">
        <f t="shared" si="7"/>
        <v>7.2724666666666664</v>
      </c>
      <c r="AD23" s="27">
        <f t="shared" si="12"/>
        <v>9.5566069999999996</v>
      </c>
      <c r="AE23" s="34">
        <f t="shared" si="8"/>
        <v>0.84725511644318985</v>
      </c>
      <c r="AF23" s="33">
        <f t="shared" si="9"/>
        <v>3.3576869999999999</v>
      </c>
      <c r="AG23" s="6">
        <f t="shared" si="10"/>
        <v>3.5002390000000001</v>
      </c>
      <c r="AH23" s="26">
        <f t="shared" si="11"/>
        <v>0.28479287226534933</v>
      </c>
    </row>
    <row r="24" spans="3:34">
      <c r="C24" s="345" t="s">
        <v>15</v>
      </c>
      <c r="D24" s="348">
        <v>50</v>
      </c>
      <c r="E24" s="345" t="s">
        <v>10</v>
      </c>
      <c r="F24" s="348">
        <v>5</v>
      </c>
      <c r="G24" s="345">
        <v>2025</v>
      </c>
      <c r="H24" s="349">
        <f t="shared" si="0"/>
        <v>300000</v>
      </c>
      <c r="I24" s="349">
        <v>1145956.5</v>
      </c>
      <c r="J24" s="350">
        <f t="shared" si="1"/>
        <v>3.819855</v>
      </c>
      <c r="K24" s="351">
        <f t="shared" si="2"/>
        <v>1000000</v>
      </c>
      <c r="L24" s="349">
        <v>3806873</v>
      </c>
      <c r="M24" s="352">
        <f t="shared" si="3"/>
        <v>3.806873</v>
      </c>
      <c r="N24" s="349">
        <f t="shared" si="4"/>
        <v>14170000</v>
      </c>
      <c r="O24" s="349">
        <v>4270070</v>
      </c>
      <c r="P24" s="352">
        <f t="shared" si="13"/>
        <v>0.30134580098800284</v>
      </c>
      <c r="Q24" s="21"/>
      <c r="U24" s="7" t="s">
        <v>14</v>
      </c>
      <c r="V24" s="8">
        <v>5</v>
      </c>
      <c r="W24" s="7" t="s">
        <v>10</v>
      </c>
      <c r="X24" s="9">
        <v>5</v>
      </c>
      <c r="Y24" s="247"/>
      <c r="Z24" s="40">
        <f>J21</f>
        <v>6.0211800000000002</v>
      </c>
      <c r="AA24" s="27">
        <f t="shared" si="5"/>
        <v>6.4672070000000001</v>
      </c>
      <c r="AB24" s="32">
        <f t="shared" si="6"/>
        <v>0.84603902611150317</v>
      </c>
      <c r="AC24" s="6">
        <f t="shared" si="7"/>
        <v>8.6569733333333332</v>
      </c>
      <c r="AD24" s="27">
        <f t="shared" si="12"/>
        <v>17.772728000000001</v>
      </c>
      <c r="AE24" s="34">
        <f t="shared" si="8"/>
        <v>3.2454009880028227</v>
      </c>
      <c r="AF24" s="33">
        <f t="shared" si="9"/>
        <v>3.8804866666666666</v>
      </c>
      <c r="AG24" s="6">
        <f t="shared" si="10"/>
        <v>4.5562310000000004</v>
      </c>
      <c r="AH24" s="26">
        <f t="shared" si="11"/>
        <v>0.43779315455187012</v>
      </c>
    </row>
    <row r="25" spans="3:34">
      <c r="C25" s="345" t="s">
        <v>15</v>
      </c>
      <c r="D25" s="348">
        <v>100</v>
      </c>
      <c r="E25" s="345" t="s">
        <v>10</v>
      </c>
      <c r="F25" s="348">
        <v>5</v>
      </c>
      <c r="G25" s="345">
        <v>2025</v>
      </c>
      <c r="H25" s="349">
        <f t="shared" si="0"/>
        <v>300000</v>
      </c>
      <c r="I25" s="349">
        <v>1527942.1</v>
      </c>
      <c r="J25" s="350">
        <f t="shared" si="1"/>
        <v>5.0931403333333334</v>
      </c>
      <c r="K25" s="351">
        <f t="shared" si="2"/>
        <v>1000000</v>
      </c>
      <c r="L25" s="349">
        <v>5075831</v>
      </c>
      <c r="M25" s="352">
        <f t="shared" si="3"/>
        <v>5.075831</v>
      </c>
      <c r="N25" s="349">
        <f t="shared" si="4"/>
        <v>14170000</v>
      </c>
      <c r="O25" s="349">
        <v>5693057</v>
      </c>
      <c r="P25" s="352">
        <f t="shared" si="13"/>
        <v>0.40176831333803809</v>
      </c>
      <c r="Q25" s="21"/>
      <c r="U25" s="10" t="s">
        <v>14</v>
      </c>
      <c r="V25" s="11">
        <v>10</v>
      </c>
      <c r="W25" s="10" t="s">
        <v>10</v>
      </c>
      <c r="X25" s="12">
        <v>5</v>
      </c>
      <c r="Y25" s="247"/>
      <c r="Z25" s="40">
        <f t="shared" si="14"/>
        <v>4.2119203333333335</v>
      </c>
      <c r="AA25" s="27">
        <f t="shared" si="5"/>
        <v>3.75867</v>
      </c>
      <c r="AB25" s="32">
        <f t="shared" si="6"/>
        <v>1.7619979534227241</v>
      </c>
      <c r="AC25" s="6">
        <f t="shared" si="7"/>
        <v>8.142923333333334</v>
      </c>
      <c r="AD25" s="27">
        <f t="shared" si="12"/>
        <v>14.817614000000001</v>
      </c>
      <c r="AE25" s="34">
        <f t="shared" si="8"/>
        <v>4.2440691601976006</v>
      </c>
      <c r="AF25" s="33">
        <f t="shared" si="9"/>
        <v>2.4404743333333334</v>
      </c>
      <c r="AG25" s="6">
        <f t="shared" si="10"/>
        <v>2.6632340000000001</v>
      </c>
      <c r="AH25" s="26">
        <f t="shared" si="11"/>
        <v>0.75712872265349329</v>
      </c>
    </row>
    <row r="26" spans="3:34">
      <c r="D26" s="13"/>
      <c r="F26" s="13"/>
      <c r="H26" s="21"/>
      <c r="I26" s="21"/>
      <c r="J26" s="21"/>
      <c r="K26" s="21"/>
      <c r="L26" s="21"/>
      <c r="M26" s="21"/>
      <c r="N26" s="21"/>
      <c r="O26" s="21"/>
      <c r="P26" s="21"/>
      <c r="Q26" s="21"/>
      <c r="U26" s="7" t="s">
        <v>15</v>
      </c>
      <c r="V26" s="8">
        <v>25</v>
      </c>
      <c r="W26" s="7" t="s">
        <v>10</v>
      </c>
      <c r="X26" s="9">
        <v>5</v>
      </c>
      <c r="Y26" s="247"/>
      <c r="Z26" s="40">
        <f t="shared" si="14"/>
        <v>3.1832123333333331</v>
      </c>
      <c r="AA26" s="27">
        <f t="shared" si="5"/>
        <v>3.1723940000000002</v>
      </c>
      <c r="AB26" s="32">
        <f t="shared" si="6"/>
        <v>0.25112152434721241</v>
      </c>
      <c r="AC26" s="6">
        <f t="shared" si="7"/>
        <v>3.1832123333333331</v>
      </c>
      <c r="AD26" s="27">
        <f t="shared" si="12"/>
        <v>3.1723940000000002</v>
      </c>
      <c r="AE26" s="34">
        <f t="shared" si="8"/>
        <v>0.25112152434721241</v>
      </c>
      <c r="AF26" s="33">
        <f t="shared" si="9"/>
        <v>3.1832123333333331</v>
      </c>
      <c r="AG26" s="6">
        <f t="shared" si="10"/>
        <v>3.1723940000000002</v>
      </c>
      <c r="AH26" s="26">
        <f t="shared" si="11"/>
        <v>0.25112152434721241</v>
      </c>
    </row>
    <row r="27" spans="3:34">
      <c r="H27" s="21"/>
      <c r="I27" s="21"/>
      <c r="J27" s="21"/>
      <c r="K27" s="21"/>
      <c r="L27" s="21"/>
      <c r="M27" s="21"/>
      <c r="N27" s="21"/>
      <c r="O27" s="21"/>
      <c r="P27" s="21"/>
      <c r="Q27" s="21"/>
      <c r="U27" s="7" t="s">
        <v>15</v>
      </c>
      <c r="V27" s="8">
        <v>50</v>
      </c>
      <c r="W27" s="7" t="s">
        <v>10</v>
      </c>
      <c r="X27" s="9">
        <v>5</v>
      </c>
      <c r="Y27" s="247"/>
      <c r="Z27" s="40">
        <f>J24</f>
        <v>3.819855</v>
      </c>
      <c r="AA27" s="27">
        <f t="shared" si="5"/>
        <v>3.806873</v>
      </c>
      <c r="AB27" s="32">
        <f t="shared" si="6"/>
        <v>0.30134580098800284</v>
      </c>
      <c r="AC27" s="6">
        <f t="shared" si="7"/>
        <v>3.819855</v>
      </c>
      <c r="AD27" s="27">
        <f t="shared" si="12"/>
        <v>3.806873</v>
      </c>
      <c r="AE27" s="34">
        <f t="shared" si="8"/>
        <v>0.30134580098800284</v>
      </c>
      <c r="AF27" s="33">
        <f>J85</f>
        <v>3.819855</v>
      </c>
      <c r="AG27" s="6">
        <f>M85</f>
        <v>3.806873</v>
      </c>
      <c r="AH27" s="26">
        <f>P85</f>
        <v>0.30134580098800284</v>
      </c>
    </row>
    <row r="28" spans="3:34">
      <c r="H28" s="21"/>
      <c r="I28" s="21"/>
      <c r="J28" s="21"/>
      <c r="K28" s="21"/>
      <c r="L28" s="21"/>
      <c r="M28" s="21"/>
      <c r="N28" s="21"/>
      <c r="O28" s="21"/>
      <c r="P28" s="21"/>
      <c r="Q28" s="21"/>
      <c r="U28" s="10" t="s">
        <v>15</v>
      </c>
      <c r="V28" s="11">
        <v>100</v>
      </c>
      <c r="W28" s="10" t="s">
        <v>10</v>
      </c>
      <c r="X28" s="12">
        <v>5</v>
      </c>
      <c r="Y28" s="248"/>
      <c r="Z28" s="41">
        <f t="shared" si="14"/>
        <v>5.0931403333333334</v>
      </c>
      <c r="AA28" s="29">
        <f t="shared" si="5"/>
        <v>5.075831</v>
      </c>
      <c r="AB28" s="42">
        <f t="shared" si="6"/>
        <v>0.40176831333803809</v>
      </c>
      <c r="AC28" s="43">
        <f t="shared" si="7"/>
        <v>5.0931403333333334</v>
      </c>
      <c r="AD28" s="29">
        <f t="shared" si="12"/>
        <v>5.075831</v>
      </c>
      <c r="AE28" s="44">
        <f t="shared" si="8"/>
        <v>0.40176831333803809</v>
      </c>
      <c r="AF28" s="45">
        <f>J86</f>
        <v>5.0931403333333334</v>
      </c>
      <c r="AG28" s="43">
        <f>M86</f>
        <v>5.075831</v>
      </c>
      <c r="AH28" s="28">
        <f>P86</f>
        <v>0.40176831333803809</v>
      </c>
    </row>
    <row r="29" spans="3:34">
      <c r="H29" s="21"/>
      <c r="I29" s="21"/>
      <c r="J29" s="21"/>
      <c r="K29" s="21"/>
      <c r="L29" s="21"/>
      <c r="M29" s="21"/>
      <c r="N29" s="21"/>
      <c r="O29" s="21"/>
      <c r="P29" s="21"/>
      <c r="Q29" s="21"/>
      <c r="V29" s="13"/>
      <c r="X29" s="13"/>
      <c r="Y29" s="14"/>
      <c r="Z29" s="332" t="s">
        <v>18</v>
      </c>
      <c r="AA29" s="333"/>
      <c r="AB29" s="333"/>
      <c r="AC29" s="333"/>
      <c r="AD29" s="333"/>
      <c r="AE29" s="333"/>
      <c r="AF29" s="333"/>
      <c r="AG29" s="333"/>
      <c r="AH29" s="334"/>
    </row>
    <row r="30" spans="3:34">
      <c r="H30" s="21"/>
      <c r="I30" s="21"/>
      <c r="J30" s="21"/>
      <c r="K30" s="21"/>
      <c r="L30" s="21"/>
      <c r="M30" s="21"/>
      <c r="N30" s="21"/>
      <c r="O30" s="21"/>
      <c r="P30" s="21"/>
      <c r="Q30" s="21"/>
      <c r="Y30" s="15"/>
      <c r="Z30" s="255" t="s">
        <v>4</v>
      </c>
      <c r="AA30" s="256"/>
      <c r="AB30" s="257"/>
      <c r="AC30" s="316" t="s">
        <v>5</v>
      </c>
      <c r="AD30" s="317"/>
      <c r="AE30" s="318"/>
      <c r="AF30" s="316" t="s">
        <v>6</v>
      </c>
      <c r="AG30" s="317"/>
      <c r="AH30" s="318"/>
    </row>
    <row r="31" spans="3:34" ht="45">
      <c r="H31" s="21"/>
      <c r="I31" s="21"/>
      <c r="J31" s="21"/>
      <c r="K31" s="21"/>
      <c r="L31" s="21"/>
      <c r="M31" s="21"/>
      <c r="N31" s="21"/>
      <c r="O31" s="21"/>
      <c r="P31" s="21"/>
      <c r="Q31" s="21"/>
      <c r="Z31" s="16" t="s">
        <v>7</v>
      </c>
      <c r="AA31" s="17" t="s">
        <v>8</v>
      </c>
      <c r="AB31" s="18" t="s">
        <v>9</v>
      </c>
      <c r="AC31" s="16" t="s">
        <v>7</v>
      </c>
      <c r="AD31" s="17" t="s">
        <v>8</v>
      </c>
      <c r="AE31" s="18" t="s">
        <v>9</v>
      </c>
      <c r="AF31" s="16" t="s">
        <v>7</v>
      </c>
      <c r="AG31" s="19" t="s">
        <v>8</v>
      </c>
      <c r="AH31" s="18" t="s">
        <v>9</v>
      </c>
    </row>
    <row r="32" spans="3:34">
      <c r="H32" s="21"/>
      <c r="I32" s="21"/>
      <c r="J32" s="21"/>
      <c r="K32" s="21"/>
      <c r="L32" s="21"/>
      <c r="M32" s="21"/>
      <c r="N32" s="21"/>
      <c r="O32" s="21"/>
      <c r="P32" s="21"/>
      <c r="Q32" s="21"/>
      <c r="Z32" s="258"/>
      <c r="AA32" s="258"/>
      <c r="AB32" s="258"/>
      <c r="AC32" s="339"/>
      <c r="AD32" s="339"/>
      <c r="AE32" s="339"/>
      <c r="AF32" s="339"/>
      <c r="AG32" s="339"/>
      <c r="AH32" s="339"/>
    </row>
    <row r="33" spans="3:105"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3:105"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3:105">
      <c r="C35" s="22" t="s">
        <v>25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 spans="3:105">
      <c r="H36" s="231"/>
      <c r="I36" s="231"/>
      <c r="J36" s="23"/>
      <c r="K36" s="231"/>
      <c r="L36" s="231"/>
      <c r="M36" s="23"/>
      <c r="N36" s="231"/>
      <c r="O36" s="231"/>
    </row>
    <row r="37" spans="3:105">
      <c r="C37" s="353"/>
      <c r="D37" s="353"/>
      <c r="E37" s="353"/>
      <c r="F37" s="353"/>
      <c r="G37" s="354"/>
      <c r="H37" s="355" t="s">
        <v>7</v>
      </c>
      <c r="I37" s="355"/>
      <c r="J37" s="355"/>
      <c r="K37" s="355" t="s">
        <v>8</v>
      </c>
      <c r="L37" s="355"/>
      <c r="M37" s="355"/>
      <c r="N37" s="355" t="s">
        <v>23</v>
      </c>
      <c r="O37" s="355"/>
      <c r="P37" s="355"/>
      <c r="Q37" s="22"/>
    </row>
    <row r="38" spans="3:105">
      <c r="C38" s="79" t="s">
        <v>2</v>
      </c>
      <c r="D38" s="79" t="s">
        <v>0</v>
      </c>
      <c r="E38" s="79" t="s">
        <v>3</v>
      </c>
      <c r="F38" s="79" t="s">
        <v>0</v>
      </c>
      <c r="G38" s="354" t="s">
        <v>19</v>
      </c>
      <c r="H38" s="354" t="s">
        <v>28</v>
      </c>
      <c r="I38" s="354" t="s">
        <v>22</v>
      </c>
      <c r="J38" s="354" t="s">
        <v>24</v>
      </c>
      <c r="K38" s="354" t="s">
        <v>28</v>
      </c>
      <c r="L38" s="354" t="s">
        <v>20</v>
      </c>
      <c r="M38" s="354" t="s">
        <v>24</v>
      </c>
      <c r="N38" s="354" t="s">
        <v>28</v>
      </c>
      <c r="O38" s="354" t="s">
        <v>22</v>
      </c>
      <c r="P38" s="354" t="s">
        <v>24</v>
      </c>
      <c r="Q38" s="21"/>
    </row>
    <row r="39" spans="3:105">
      <c r="C39" s="353" t="s">
        <v>11</v>
      </c>
      <c r="D39" s="356">
        <v>0</v>
      </c>
      <c r="E39" s="353" t="s">
        <v>16</v>
      </c>
      <c r="F39" s="356" t="s">
        <v>17</v>
      </c>
      <c r="G39" s="353">
        <v>2025</v>
      </c>
      <c r="H39" s="357">
        <f>0.3*10^6</f>
        <v>300000</v>
      </c>
      <c r="I39" s="357">
        <v>763971.1</v>
      </c>
      <c r="J39" s="358">
        <f>I39/H39</f>
        <v>2.5465703333333334</v>
      </c>
      <c r="K39" s="359">
        <f>1*10^6</f>
        <v>1000000</v>
      </c>
      <c r="L39" s="357">
        <v>2537916</v>
      </c>
      <c r="M39" s="360">
        <f>L39/K39</f>
        <v>2.5379160000000001</v>
      </c>
      <c r="N39" s="357">
        <f>14.17*10^6</f>
        <v>14170000</v>
      </c>
      <c r="O39" s="357">
        <v>2846713</v>
      </c>
      <c r="P39" s="360">
        <f>O39/N39</f>
        <v>0.20089717713479183</v>
      </c>
      <c r="Q39" s="21"/>
    </row>
    <row r="40" spans="3:105">
      <c r="C40" s="353" t="s">
        <v>11</v>
      </c>
      <c r="D40" s="356">
        <v>5</v>
      </c>
      <c r="E40" s="353" t="s">
        <v>16</v>
      </c>
      <c r="F40" s="356" t="s">
        <v>17</v>
      </c>
      <c r="G40" s="353">
        <v>2025</v>
      </c>
      <c r="H40" s="357">
        <f t="shared" ref="H40:H54" si="15">0.3*10^6</f>
        <v>300000</v>
      </c>
      <c r="I40" s="357">
        <v>763971.1</v>
      </c>
      <c r="J40" s="358">
        <f t="shared" ref="J40:J54" si="16">I40/H40</f>
        <v>2.5465703333333334</v>
      </c>
      <c r="K40" s="359">
        <f t="shared" ref="K40:K54" si="17">1*10^6</f>
        <v>1000000</v>
      </c>
      <c r="L40" s="357">
        <v>2537916</v>
      </c>
      <c r="M40" s="360">
        <f t="shared" ref="M40:M54" si="18">L40/K40</f>
        <v>2.5379160000000001</v>
      </c>
      <c r="N40" s="357">
        <f t="shared" ref="N40:N54" si="19">14.17*10^6</f>
        <v>14170000</v>
      </c>
      <c r="O40" s="357">
        <v>2846713</v>
      </c>
      <c r="P40" s="360">
        <f>O40/N40</f>
        <v>0.20089717713479183</v>
      </c>
      <c r="Q40" s="21"/>
      <c r="Z40" s="31"/>
      <c r="BM40" s="185">
        <v>-1</v>
      </c>
      <c r="BN40" s="186">
        <f>BM40+0.05</f>
        <v>-0.95</v>
      </c>
      <c r="BO40" s="187">
        <f>BN40+0.05</f>
        <v>-0.89999999999999991</v>
      </c>
      <c r="BP40" s="188">
        <f t="shared" ref="BP40:DA40" si="20">BO40+0.05</f>
        <v>-0.84999999999999987</v>
      </c>
      <c r="BQ40" s="188">
        <f t="shared" si="20"/>
        <v>-0.79999999999999982</v>
      </c>
      <c r="BR40" s="189">
        <f t="shared" si="20"/>
        <v>-0.74999999999999978</v>
      </c>
      <c r="BS40" s="190">
        <f t="shared" si="20"/>
        <v>-0.69999999999999973</v>
      </c>
      <c r="BT40" s="191">
        <f t="shared" si="20"/>
        <v>-0.64999999999999969</v>
      </c>
      <c r="BU40" s="192">
        <f t="shared" si="20"/>
        <v>-0.59999999999999964</v>
      </c>
      <c r="BV40" s="193">
        <f t="shared" si="20"/>
        <v>-0.5499999999999996</v>
      </c>
      <c r="BW40" s="194">
        <f t="shared" si="20"/>
        <v>-0.49999999999999961</v>
      </c>
      <c r="BX40" s="195">
        <f t="shared" si="20"/>
        <v>-0.44999999999999962</v>
      </c>
      <c r="BY40" s="196">
        <f t="shared" si="20"/>
        <v>-0.39999999999999963</v>
      </c>
      <c r="BZ40" s="197">
        <f t="shared" si="20"/>
        <v>-0.34999999999999964</v>
      </c>
      <c r="CA40" s="198">
        <f t="shared" si="20"/>
        <v>-0.29999999999999966</v>
      </c>
      <c r="CB40" s="199">
        <f t="shared" si="20"/>
        <v>-0.24999999999999967</v>
      </c>
      <c r="CC40" s="200">
        <f t="shared" si="20"/>
        <v>-0.19999999999999968</v>
      </c>
      <c r="CD40" s="201">
        <f t="shared" si="20"/>
        <v>-0.14999999999999969</v>
      </c>
      <c r="CE40" s="202">
        <f t="shared" si="20"/>
        <v>-9.9999999999999686E-2</v>
      </c>
      <c r="CF40" s="202">
        <f t="shared" si="20"/>
        <v>-4.9999999999999684E-2</v>
      </c>
      <c r="CG40" s="203">
        <f t="shared" si="20"/>
        <v>3.1918911957973251E-16</v>
      </c>
      <c r="CH40" s="204">
        <f t="shared" si="20"/>
        <v>5.0000000000000322E-2</v>
      </c>
      <c r="CI40" s="205">
        <f t="shared" si="20"/>
        <v>0.10000000000000032</v>
      </c>
      <c r="CJ40" s="206">
        <f t="shared" si="20"/>
        <v>0.15000000000000033</v>
      </c>
      <c r="CK40" s="207">
        <f t="shared" si="20"/>
        <v>0.20000000000000034</v>
      </c>
      <c r="CL40" s="208">
        <f t="shared" si="20"/>
        <v>0.25000000000000033</v>
      </c>
      <c r="CM40" s="209">
        <f t="shared" si="20"/>
        <v>0.30000000000000032</v>
      </c>
      <c r="CN40" s="210">
        <f t="shared" si="20"/>
        <v>0.35000000000000031</v>
      </c>
      <c r="CO40" s="211">
        <f t="shared" si="20"/>
        <v>0.4000000000000003</v>
      </c>
      <c r="CP40" s="212">
        <f t="shared" si="20"/>
        <v>0.45000000000000029</v>
      </c>
      <c r="CQ40" s="213">
        <f t="shared" si="20"/>
        <v>0.50000000000000033</v>
      </c>
      <c r="CR40" s="214">
        <f t="shared" si="20"/>
        <v>0.55000000000000038</v>
      </c>
      <c r="CS40" s="215">
        <f t="shared" si="20"/>
        <v>0.60000000000000042</v>
      </c>
      <c r="CT40" s="216">
        <f t="shared" si="20"/>
        <v>0.65000000000000047</v>
      </c>
      <c r="CU40" s="217">
        <f t="shared" si="20"/>
        <v>0.70000000000000051</v>
      </c>
      <c r="CV40" s="218">
        <f t="shared" si="20"/>
        <v>0.75000000000000056</v>
      </c>
      <c r="CW40" s="219">
        <f t="shared" si="20"/>
        <v>0.8000000000000006</v>
      </c>
      <c r="CX40" s="220">
        <f t="shared" si="20"/>
        <v>0.85000000000000064</v>
      </c>
      <c r="CY40" s="221">
        <f t="shared" si="20"/>
        <v>0.90000000000000069</v>
      </c>
      <c r="CZ40" s="222">
        <f t="shared" si="20"/>
        <v>0.95000000000000073</v>
      </c>
      <c r="DA40" s="223">
        <f t="shared" si="20"/>
        <v>1.0000000000000007</v>
      </c>
    </row>
    <row r="41" spans="3:105">
      <c r="C41" s="353" t="s">
        <v>11</v>
      </c>
      <c r="D41" s="356">
        <v>10</v>
      </c>
      <c r="E41" s="353" t="s">
        <v>16</v>
      </c>
      <c r="F41" s="356" t="s">
        <v>17</v>
      </c>
      <c r="G41" s="353">
        <v>2025</v>
      </c>
      <c r="H41" s="357">
        <f t="shared" si="15"/>
        <v>300000</v>
      </c>
      <c r="I41" s="357">
        <v>763971.1</v>
      </c>
      <c r="J41" s="358">
        <f t="shared" si="16"/>
        <v>2.5465703333333334</v>
      </c>
      <c r="K41" s="359">
        <f t="shared" si="17"/>
        <v>1000000</v>
      </c>
      <c r="L41" s="357">
        <v>2537916</v>
      </c>
      <c r="M41" s="360">
        <f t="shared" si="18"/>
        <v>2.5379160000000001</v>
      </c>
      <c r="N41" s="357">
        <f t="shared" si="19"/>
        <v>14170000</v>
      </c>
      <c r="O41" s="357">
        <v>2846713</v>
      </c>
      <c r="P41" s="360">
        <f>O41/N41</f>
        <v>0.20089717713479183</v>
      </c>
      <c r="Q41" s="21"/>
      <c r="BM41" s="232">
        <v>-100</v>
      </c>
      <c r="BN41" s="232"/>
      <c r="BO41" s="232"/>
      <c r="CG41" s="232"/>
      <c r="CH41" s="232"/>
      <c r="CZ41" s="232">
        <v>0</v>
      </c>
      <c r="DA41" s="232"/>
    </row>
    <row r="42" spans="3:105">
      <c r="C42" s="353" t="s">
        <v>11</v>
      </c>
      <c r="D42" s="356">
        <v>100</v>
      </c>
      <c r="E42" s="353" t="s">
        <v>16</v>
      </c>
      <c r="F42" s="356" t="s">
        <v>17</v>
      </c>
      <c r="G42" s="353">
        <v>2025</v>
      </c>
      <c r="H42" s="357">
        <f t="shared" si="15"/>
        <v>300000</v>
      </c>
      <c r="I42" s="357">
        <v>763971.1</v>
      </c>
      <c r="J42" s="358">
        <f t="shared" si="16"/>
        <v>2.5465703333333334</v>
      </c>
      <c r="K42" s="359">
        <f t="shared" si="17"/>
        <v>1000000</v>
      </c>
      <c r="L42" s="357">
        <v>2537916</v>
      </c>
      <c r="M42" s="360">
        <f t="shared" si="18"/>
        <v>2.5379160000000001</v>
      </c>
      <c r="N42" s="357">
        <f t="shared" si="19"/>
        <v>14170000</v>
      </c>
      <c r="O42" s="357">
        <v>2846713</v>
      </c>
      <c r="P42" s="360">
        <f>O42/N42</f>
        <v>0.20089717713479183</v>
      </c>
      <c r="Q42" s="21"/>
    </row>
    <row r="43" spans="3:105">
      <c r="C43" s="353" t="s">
        <v>12</v>
      </c>
      <c r="D43" s="356">
        <v>-2</v>
      </c>
      <c r="E43" s="353" t="s">
        <v>10</v>
      </c>
      <c r="F43" s="356">
        <v>5</v>
      </c>
      <c r="G43" s="353">
        <v>2025</v>
      </c>
      <c r="H43" s="357">
        <f t="shared" si="15"/>
        <v>300000</v>
      </c>
      <c r="I43" s="359">
        <v>0</v>
      </c>
      <c r="J43" s="358">
        <f t="shared" si="16"/>
        <v>0</v>
      </c>
      <c r="K43" s="359">
        <f t="shared" si="17"/>
        <v>1000000</v>
      </c>
      <c r="L43" s="359">
        <v>0</v>
      </c>
      <c r="M43" s="360">
        <f t="shared" si="18"/>
        <v>0</v>
      </c>
      <c r="N43" s="357">
        <f t="shared" si="19"/>
        <v>14170000</v>
      </c>
      <c r="O43" s="359">
        <v>0</v>
      </c>
      <c r="P43" s="360">
        <f t="shared" ref="P43:P54" si="21">O43/N43</f>
        <v>0</v>
      </c>
      <c r="Q43" s="21"/>
    </row>
    <row r="44" spans="3:105">
      <c r="C44" s="353" t="s">
        <v>12</v>
      </c>
      <c r="D44" s="356">
        <v>-5</v>
      </c>
      <c r="E44" s="353" t="s">
        <v>10</v>
      </c>
      <c r="F44" s="356">
        <v>5</v>
      </c>
      <c r="G44" s="353">
        <v>2025</v>
      </c>
      <c r="H44" s="357">
        <f t="shared" si="15"/>
        <v>300000</v>
      </c>
      <c r="I44" s="359">
        <v>0</v>
      </c>
      <c r="J44" s="358">
        <f t="shared" si="16"/>
        <v>0</v>
      </c>
      <c r="K44" s="359">
        <f t="shared" si="17"/>
        <v>1000000</v>
      </c>
      <c r="L44" s="359">
        <v>0</v>
      </c>
      <c r="M44" s="360">
        <f t="shared" si="18"/>
        <v>0</v>
      </c>
      <c r="N44" s="357">
        <f t="shared" si="19"/>
        <v>14170000</v>
      </c>
      <c r="O44" s="359">
        <v>0</v>
      </c>
      <c r="P44" s="360">
        <f t="shared" si="21"/>
        <v>0</v>
      </c>
      <c r="Q44" s="21"/>
    </row>
    <row r="45" spans="3:105">
      <c r="C45" s="353" t="s">
        <v>12</v>
      </c>
      <c r="D45" s="356">
        <v>-10</v>
      </c>
      <c r="E45" s="353" t="s">
        <v>10</v>
      </c>
      <c r="F45" s="356">
        <v>5</v>
      </c>
      <c r="G45" s="353">
        <v>2025</v>
      </c>
      <c r="H45" s="357">
        <f t="shared" si="15"/>
        <v>300000</v>
      </c>
      <c r="I45" s="359">
        <v>0</v>
      </c>
      <c r="J45" s="358">
        <f t="shared" si="16"/>
        <v>0</v>
      </c>
      <c r="K45" s="359">
        <f t="shared" si="17"/>
        <v>1000000</v>
      </c>
      <c r="L45" s="359">
        <v>0</v>
      </c>
      <c r="M45" s="360">
        <f t="shared" si="18"/>
        <v>0</v>
      </c>
      <c r="N45" s="357">
        <f t="shared" si="19"/>
        <v>14170000</v>
      </c>
      <c r="O45" s="359">
        <v>0</v>
      </c>
      <c r="P45" s="360">
        <f t="shared" si="21"/>
        <v>0</v>
      </c>
      <c r="Q45" s="21"/>
    </row>
    <row r="46" spans="3:105">
      <c r="C46" s="353" t="s">
        <v>13</v>
      </c>
      <c r="D46" s="356">
        <v>-25</v>
      </c>
      <c r="E46" s="353" t="s">
        <v>10</v>
      </c>
      <c r="F46" s="356">
        <v>5</v>
      </c>
      <c r="G46" s="353">
        <v>2025</v>
      </c>
      <c r="H46" s="357">
        <f t="shared" si="15"/>
        <v>300000</v>
      </c>
      <c r="I46" s="357">
        <v>572978.19999999995</v>
      </c>
      <c r="J46" s="358">
        <f t="shared" si="16"/>
        <v>1.9099273333333331</v>
      </c>
      <c r="K46" s="359">
        <f t="shared" si="17"/>
        <v>1000000</v>
      </c>
      <c r="L46" s="357">
        <v>1903437</v>
      </c>
      <c r="M46" s="360">
        <f t="shared" si="18"/>
        <v>1.903437</v>
      </c>
      <c r="N46" s="357">
        <f t="shared" si="19"/>
        <v>14170000</v>
      </c>
      <c r="O46" s="357">
        <v>2135035</v>
      </c>
      <c r="P46" s="360">
        <f t="shared" si="21"/>
        <v>0.15067290049400142</v>
      </c>
      <c r="Q46" s="21"/>
    </row>
    <row r="47" spans="3:105">
      <c r="C47" s="353" t="s">
        <v>13</v>
      </c>
      <c r="D47" s="356">
        <v>-50</v>
      </c>
      <c r="E47" s="353" t="s">
        <v>10</v>
      </c>
      <c r="F47" s="356">
        <v>5</v>
      </c>
      <c r="G47" s="353">
        <v>2025</v>
      </c>
      <c r="H47" s="357">
        <f t="shared" si="15"/>
        <v>300000</v>
      </c>
      <c r="I47" s="357">
        <v>381985.5</v>
      </c>
      <c r="J47" s="358">
        <f t="shared" si="16"/>
        <v>1.273285</v>
      </c>
      <c r="K47" s="359">
        <f t="shared" si="17"/>
        <v>1000000</v>
      </c>
      <c r="L47" s="357">
        <v>1268958</v>
      </c>
      <c r="M47" s="360">
        <f t="shared" si="18"/>
        <v>1.268958</v>
      </c>
      <c r="N47" s="357">
        <f t="shared" si="19"/>
        <v>14170000</v>
      </c>
      <c r="O47" s="357">
        <v>1423357</v>
      </c>
      <c r="P47" s="360">
        <f t="shared" si="21"/>
        <v>0.100448623853211</v>
      </c>
      <c r="Q47" s="21"/>
    </row>
    <row r="48" spans="3:105">
      <c r="C48" s="353" t="s">
        <v>13</v>
      </c>
      <c r="D48" s="356">
        <v>-80</v>
      </c>
      <c r="E48" s="353" t="s">
        <v>10</v>
      </c>
      <c r="F48" s="356">
        <v>5</v>
      </c>
      <c r="G48" s="353">
        <v>2025</v>
      </c>
      <c r="H48" s="357">
        <f t="shared" si="15"/>
        <v>300000</v>
      </c>
      <c r="I48" s="357">
        <v>152185.45000000001</v>
      </c>
      <c r="J48" s="358">
        <f t="shared" si="16"/>
        <v>0.50728483333333341</v>
      </c>
      <c r="K48" s="359">
        <f t="shared" si="17"/>
        <v>1000000</v>
      </c>
      <c r="L48" s="357">
        <v>506604.5</v>
      </c>
      <c r="M48" s="360">
        <f t="shared" si="18"/>
        <v>0.50660450000000001</v>
      </c>
      <c r="N48" s="357">
        <f t="shared" si="19"/>
        <v>14170000</v>
      </c>
      <c r="O48" s="357">
        <v>568938</v>
      </c>
      <c r="P48" s="360">
        <f t="shared" si="21"/>
        <v>4.0150882145377556E-2</v>
      </c>
      <c r="Q48" s="21"/>
    </row>
    <row r="49" spans="1:52">
      <c r="C49" s="353" t="s">
        <v>14</v>
      </c>
      <c r="D49" s="356">
        <v>2</v>
      </c>
      <c r="E49" s="353" t="s">
        <v>10</v>
      </c>
      <c r="F49" s="356">
        <v>5</v>
      </c>
      <c r="G49" s="353">
        <v>2025</v>
      </c>
      <c r="H49" s="357">
        <f t="shared" si="15"/>
        <v>300000</v>
      </c>
      <c r="I49" s="357">
        <v>2181740</v>
      </c>
      <c r="J49" s="358">
        <f t="shared" si="16"/>
        <v>7.2724666666666664</v>
      </c>
      <c r="K49" s="359">
        <f t="shared" si="17"/>
        <v>1000000</v>
      </c>
      <c r="L49" s="357">
        <v>9556607</v>
      </c>
      <c r="M49" s="360">
        <f t="shared" si="18"/>
        <v>9.5566069999999996</v>
      </c>
      <c r="N49" s="357">
        <f t="shared" si="19"/>
        <v>14170000</v>
      </c>
      <c r="O49" s="357">
        <v>12005605</v>
      </c>
      <c r="P49" s="360">
        <f t="shared" si="21"/>
        <v>0.84725511644318985</v>
      </c>
      <c r="Q49" s="21"/>
    </row>
    <row r="50" spans="1:52">
      <c r="C50" s="353" t="s">
        <v>14</v>
      </c>
      <c r="D50" s="356">
        <v>5</v>
      </c>
      <c r="E50" s="353" t="s">
        <v>10</v>
      </c>
      <c r="F50" s="356">
        <v>5</v>
      </c>
      <c r="G50" s="353">
        <v>2025</v>
      </c>
      <c r="H50" s="357">
        <f t="shared" si="15"/>
        <v>300000</v>
      </c>
      <c r="I50" s="357">
        <v>2597092</v>
      </c>
      <c r="J50" s="358">
        <f t="shared" si="16"/>
        <v>8.6569733333333332</v>
      </c>
      <c r="K50" s="359">
        <f t="shared" si="17"/>
        <v>1000000</v>
      </c>
      <c r="L50" s="357">
        <v>17772728</v>
      </c>
      <c r="M50" s="360">
        <f t="shared" si="18"/>
        <v>17.772728000000001</v>
      </c>
      <c r="N50" s="357">
        <f t="shared" si="19"/>
        <v>14170000</v>
      </c>
      <c r="O50" s="357">
        <v>45987332</v>
      </c>
      <c r="P50" s="360">
        <f t="shared" si="21"/>
        <v>3.2454009880028227</v>
      </c>
      <c r="Q50" s="21"/>
    </row>
    <row r="51" spans="1:52">
      <c r="C51" s="353" t="s">
        <v>14</v>
      </c>
      <c r="D51" s="356">
        <v>10</v>
      </c>
      <c r="E51" s="353" t="s">
        <v>10</v>
      </c>
      <c r="F51" s="356">
        <v>5</v>
      </c>
      <c r="G51" s="353">
        <v>2025</v>
      </c>
      <c r="H51" s="357">
        <f t="shared" si="15"/>
        <v>300000</v>
      </c>
      <c r="I51" s="357">
        <v>2442877</v>
      </c>
      <c r="J51" s="358">
        <f t="shared" si="16"/>
        <v>8.142923333333334</v>
      </c>
      <c r="K51" s="359">
        <f t="shared" si="17"/>
        <v>1000000</v>
      </c>
      <c r="L51" s="357">
        <v>14817614</v>
      </c>
      <c r="M51" s="360">
        <f t="shared" si="18"/>
        <v>14.817614000000001</v>
      </c>
      <c r="N51" s="357">
        <f t="shared" si="19"/>
        <v>14170000</v>
      </c>
      <c r="O51" s="357">
        <v>60138460</v>
      </c>
      <c r="P51" s="360">
        <f t="shared" si="21"/>
        <v>4.2440691601976006</v>
      </c>
      <c r="Q51" s="21"/>
      <c r="U51" s="82" t="s">
        <v>2</v>
      </c>
      <c r="V51" s="82" t="s">
        <v>0</v>
      </c>
      <c r="W51" s="82" t="s">
        <v>3</v>
      </c>
      <c r="X51" s="83" t="s">
        <v>0</v>
      </c>
      <c r="Y51" s="233" t="s">
        <v>1</v>
      </c>
      <c r="Z51" s="322" t="s">
        <v>32</v>
      </c>
      <c r="AA51" s="323"/>
      <c r="AB51" s="323"/>
      <c r="AC51" s="323"/>
      <c r="AD51" s="323"/>
      <c r="AE51" s="323"/>
      <c r="AF51" s="323"/>
      <c r="AG51" s="323"/>
      <c r="AH51" s="325"/>
      <c r="AI51" s="340" t="s">
        <v>31</v>
      </c>
      <c r="AJ51" s="323"/>
      <c r="AK51" s="323"/>
      <c r="AL51" s="323"/>
      <c r="AM51" s="323"/>
      <c r="AN51" s="323"/>
      <c r="AO51" s="323"/>
      <c r="AP51" s="323"/>
      <c r="AQ51" s="325"/>
      <c r="AR51" s="340" t="s">
        <v>30</v>
      </c>
      <c r="AS51" s="323"/>
      <c r="AT51" s="323"/>
      <c r="AU51" s="323"/>
      <c r="AV51" s="323"/>
      <c r="AW51" s="323"/>
      <c r="AX51" s="323"/>
      <c r="AY51" s="323"/>
      <c r="AZ51" s="324"/>
    </row>
    <row r="52" spans="1:52" ht="15" customHeight="1">
      <c r="C52" s="353" t="s">
        <v>15</v>
      </c>
      <c r="D52" s="356">
        <v>25</v>
      </c>
      <c r="E52" s="353" t="s">
        <v>10</v>
      </c>
      <c r="F52" s="356">
        <v>5</v>
      </c>
      <c r="G52" s="353">
        <v>2025</v>
      </c>
      <c r="H52" s="357">
        <f t="shared" si="15"/>
        <v>300000</v>
      </c>
      <c r="I52" s="357">
        <v>954963.7</v>
      </c>
      <c r="J52" s="358">
        <f t="shared" si="16"/>
        <v>3.1832123333333331</v>
      </c>
      <c r="K52" s="359">
        <f t="shared" si="17"/>
        <v>1000000</v>
      </c>
      <c r="L52" s="357">
        <v>3172394</v>
      </c>
      <c r="M52" s="360">
        <f t="shared" si="18"/>
        <v>3.1723940000000002</v>
      </c>
      <c r="N52" s="357">
        <f t="shared" si="19"/>
        <v>14170000</v>
      </c>
      <c r="O52" s="357">
        <v>3558392</v>
      </c>
      <c r="P52" s="360">
        <f t="shared" si="21"/>
        <v>0.25112152434721241</v>
      </c>
      <c r="Q52" s="21"/>
      <c r="U52" s="239" t="s">
        <v>11</v>
      </c>
      <c r="V52" s="84">
        <v>0</v>
      </c>
      <c r="W52" s="242" t="s">
        <v>17</v>
      </c>
      <c r="X52" s="242" t="s">
        <v>17</v>
      </c>
      <c r="Y52" s="234"/>
      <c r="Z52" s="85">
        <f>(Z13-1)</f>
        <v>1.5465703333333334</v>
      </c>
      <c r="AA52" s="85">
        <f t="shared" ref="AA52:AH52" si="22">(AA13-1)</f>
        <v>1.5379160000000001</v>
      </c>
      <c r="AB52" s="86">
        <f t="shared" si="22"/>
        <v>-0.79910282286520817</v>
      </c>
      <c r="AC52" s="85">
        <f t="shared" si="22"/>
        <v>1.5465703333333334</v>
      </c>
      <c r="AD52" s="85">
        <f>(AD13-1)</f>
        <v>1.5379160000000001</v>
      </c>
      <c r="AE52" s="86">
        <f t="shared" si="22"/>
        <v>-0.79910282286520817</v>
      </c>
      <c r="AF52" s="85">
        <f t="shared" si="22"/>
        <v>1.5465703333333334</v>
      </c>
      <c r="AG52" s="85">
        <f t="shared" si="22"/>
        <v>1.5379160000000001</v>
      </c>
      <c r="AH52" s="95">
        <f t="shared" si="22"/>
        <v>-0.79910282286520817</v>
      </c>
      <c r="AI52" s="85">
        <v>-0.63872926000000008</v>
      </c>
      <c r="AJ52" s="85">
        <v>-0.83149538822303282</v>
      </c>
      <c r="AK52" s="86">
        <v>-0.85896031764705882</v>
      </c>
      <c r="AL52" s="85">
        <v>-0.48058168000000001</v>
      </c>
      <c r="AM52" s="85">
        <v>-0.53692735799895774</v>
      </c>
      <c r="AN52" s="86">
        <v>-0.94589725882352937</v>
      </c>
      <c r="AO52" s="85">
        <v>-0.76717080000000004</v>
      </c>
      <c r="AP52" s="85">
        <v>-0.88128632100052107</v>
      </c>
      <c r="AQ52" s="95">
        <v>-0.92701730588235298</v>
      </c>
      <c r="AR52" s="85">
        <v>-0.15707321052631584</v>
      </c>
      <c r="AS52" s="85">
        <v>-0.31928017806423425</v>
      </c>
      <c r="AT52" s="86">
        <v>-0.23282380612244902</v>
      </c>
      <c r="AU52" s="85">
        <v>-7.0904036184210484E-2</v>
      </c>
      <c r="AV52" s="85">
        <v>-6.2533930522176151E-2</v>
      </c>
      <c r="AW52" s="86">
        <v>-5.7307403061224504E-2</v>
      </c>
      <c r="AX52" s="85">
        <v>-0.85165473421052629</v>
      </c>
      <c r="AY52" s="85">
        <v>-0.82676089869638048</v>
      </c>
      <c r="AZ52" s="88">
        <v>-0.85400353265306128</v>
      </c>
    </row>
    <row r="53" spans="1:52">
      <c r="C53" s="353" t="s">
        <v>15</v>
      </c>
      <c r="D53" s="356">
        <v>50</v>
      </c>
      <c r="E53" s="353" t="s">
        <v>10</v>
      </c>
      <c r="F53" s="356">
        <v>5</v>
      </c>
      <c r="G53" s="353">
        <v>2025</v>
      </c>
      <c r="H53" s="357">
        <f t="shared" si="15"/>
        <v>300000</v>
      </c>
      <c r="I53" s="357">
        <v>1145956.5</v>
      </c>
      <c r="J53" s="358">
        <f t="shared" si="16"/>
        <v>3.819855</v>
      </c>
      <c r="K53" s="359">
        <f t="shared" si="17"/>
        <v>1000000</v>
      </c>
      <c r="L53" s="357">
        <v>3806873</v>
      </c>
      <c r="M53" s="360">
        <f t="shared" si="18"/>
        <v>3.806873</v>
      </c>
      <c r="N53" s="357">
        <f t="shared" si="19"/>
        <v>14170000</v>
      </c>
      <c r="O53" s="357">
        <v>4270070</v>
      </c>
      <c r="P53" s="360">
        <f t="shared" si="21"/>
        <v>0.30134580098800284</v>
      </c>
      <c r="Q53" s="21"/>
      <c r="U53" s="240"/>
      <c r="V53" s="87">
        <v>5</v>
      </c>
      <c r="W53" s="243"/>
      <c r="X53" s="243"/>
      <c r="Y53" s="234"/>
      <c r="Z53" s="85">
        <f t="shared" ref="Z53:AH53" si="23">(Z14-1)</f>
        <v>1.5465703333333334</v>
      </c>
      <c r="AA53" s="85">
        <f>(AA14-1)</f>
        <v>1.5379160000000001</v>
      </c>
      <c r="AB53" s="88">
        <f t="shared" si="23"/>
        <v>-0.79910282286520817</v>
      </c>
      <c r="AC53" s="85">
        <f t="shared" si="23"/>
        <v>1.5465703333333334</v>
      </c>
      <c r="AD53" s="85">
        <f t="shared" si="23"/>
        <v>1.5379160000000001</v>
      </c>
      <c r="AE53" s="88">
        <f t="shared" si="23"/>
        <v>-0.79910282286520817</v>
      </c>
      <c r="AF53" s="85">
        <f t="shared" si="23"/>
        <v>1.5465703333333334</v>
      </c>
      <c r="AG53" s="85">
        <f t="shared" si="23"/>
        <v>1.5379160000000001</v>
      </c>
      <c r="AH53" s="96">
        <f t="shared" si="23"/>
        <v>-0.79910282286520817</v>
      </c>
      <c r="AI53" s="85">
        <v>-6.925574000000001E-2</v>
      </c>
      <c r="AJ53" s="85">
        <v>-0.73748897863470564</v>
      </c>
      <c r="AK53" s="88">
        <v>-0.83570427058823527</v>
      </c>
      <c r="AL53" s="85">
        <v>2.30259992</v>
      </c>
      <c r="AM53" s="85">
        <v>0.71224429390307442</v>
      </c>
      <c r="AN53" s="88">
        <v>6.673481176470597E-2</v>
      </c>
      <c r="AO53" s="85">
        <v>-0.65452193999999997</v>
      </c>
      <c r="AP53" s="85">
        <v>-0.84664559666492967</v>
      </c>
      <c r="AQ53" s="96">
        <v>-0.92223736470588236</v>
      </c>
      <c r="AR53" s="85">
        <v>-2.4608751973684284E-2</v>
      </c>
      <c r="AS53" s="85">
        <v>-0.15162117653484819</v>
      </c>
      <c r="AT53" s="88">
        <v>-0.10561325816326528</v>
      </c>
      <c r="AU53" s="85">
        <v>-5.590986842105572E-4</v>
      </c>
      <c r="AV53" s="85">
        <v>-5.3422001310898803E-4</v>
      </c>
      <c r="AW53" s="88">
        <v>-5.230459183673819E-4</v>
      </c>
      <c r="AX53" s="85">
        <v>-0.77673500328947365</v>
      </c>
      <c r="AY53" s="85">
        <v>-0.77251387553710582</v>
      </c>
      <c r="AZ53" s="88">
        <v>-0.83730107244897956</v>
      </c>
    </row>
    <row r="54" spans="1:52">
      <c r="C54" s="353" t="s">
        <v>15</v>
      </c>
      <c r="D54" s="356">
        <v>100</v>
      </c>
      <c r="E54" s="353" t="s">
        <v>10</v>
      </c>
      <c r="F54" s="356">
        <v>5</v>
      </c>
      <c r="G54" s="353">
        <v>2025</v>
      </c>
      <c r="H54" s="357">
        <f t="shared" si="15"/>
        <v>300000</v>
      </c>
      <c r="I54" s="357">
        <v>1527942.1</v>
      </c>
      <c r="J54" s="358">
        <f t="shared" si="16"/>
        <v>5.0931403333333334</v>
      </c>
      <c r="K54" s="359">
        <f t="shared" si="17"/>
        <v>1000000</v>
      </c>
      <c r="L54" s="357">
        <v>5075831</v>
      </c>
      <c r="M54" s="360">
        <f t="shared" si="18"/>
        <v>5.075831</v>
      </c>
      <c r="N54" s="357">
        <f t="shared" si="19"/>
        <v>14170000</v>
      </c>
      <c r="O54" s="357">
        <v>5693057</v>
      </c>
      <c r="P54" s="360">
        <f t="shared" si="21"/>
        <v>0.40176831333803809</v>
      </c>
      <c r="Q54" s="21"/>
      <c r="U54" s="240"/>
      <c r="V54" s="87">
        <v>10</v>
      </c>
      <c r="W54" s="243"/>
      <c r="X54" s="243"/>
      <c r="Y54" s="234"/>
      <c r="Z54" s="85">
        <f t="shared" ref="Z54:AH54" si="24">(Z15-1)</f>
        <v>1.5465703333333334</v>
      </c>
      <c r="AA54" s="85">
        <f t="shared" si="24"/>
        <v>1.5379160000000001</v>
      </c>
      <c r="AB54" s="88">
        <f t="shared" si="24"/>
        <v>-0.79910282286520817</v>
      </c>
      <c r="AC54" s="85">
        <f t="shared" si="24"/>
        <v>1.5465703333333334</v>
      </c>
      <c r="AD54" s="85">
        <f t="shared" si="24"/>
        <v>1.5379160000000001</v>
      </c>
      <c r="AE54" s="88">
        <f t="shared" si="24"/>
        <v>-0.79910282286520817</v>
      </c>
      <c r="AF54" s="85">
        <f t="shared" si="24"/>
        <v>1.5465703333333334</v>
      </c>
      <c r="AG54" s="85">
        <f t="shared" si="24"/>
        <v>1.5379160000000001</v>
      </c>
      <c r="AH54" s="96">
        <f t="shared" si="24"/>
        <v>-0.79910282286520817</v>
      </c>
      <c r="AI54" s="85">
        <v>4.0727740000000123E-2</v>
      </c>
      <c r="AJ54" s="85">
        <v>-0.72606133402813966</v>
      </c>
      <c r="AK54" s="88">
        <v>-0.8309558588235294</v>
      </c>
      <c r="AL54" s="85">
        <v>3.6450596800000001</v>
      </c>
      <c r="AM54" s="85">
        <v>1.2372498436685775</v>
      </c>
      <c r="AN54" s="88">
        <v>0.2676047882352941</v>
      </c>
      <c r="AO54" s="85">
        <v>-0.64290042000000003</v>
      </c>
      <c r="AP54" s="85">
        <v>-0.84376391349661284</v>
      </c>
      <c r="AQ54" s="96">
        <v>-0.9213416941176471</v>
      </c>
      <c r="AR54" s="85">
        <v>-8.2443499999999004E-3</v>
      </c>
      <c r="AS54" s="85">
        <v>-0.11902662770373607</v>
      </c>
      <c r="AT54" s="88">
        <v>-7.970039285714281E-2</v>
      </c>
      <c r="AU54" s="85">
        <v>-4.9342105262750735E-6</v>
      </c>
      <c r="AV54" s="85">
        <v>-4.5663098099391064E-6</v>
      </c>
      <c r="AW54" s="88">
        <v>-4.5091836734512114E-6</v>
      </c>
      <c r="AX54" s="85">
        <v>-0.76593474342105261</v>
      </c>
      <c r="AY54" s="85">
        <v>-0.76324470176971815</v>
      </c>
      <c r="AZ54" s="88">
        <v>-0.83290570204081638</v>
      </c>
    </row>
    <row r="55" spans="1:52">
      <c r="H55" s="21"/>
      <c r="I55" s="21"/>
      <c r="J55" s="21"/>
      <c r="K55" s="21"/>
      <c r="L55" s="21"/>
      <c r="M55" s="21"/>
      <c r="N55" s="21"/>
      <c r="O55" s="21"/>
      <c r="P55" s="21"/>
      <c r="Q55" s="21"/>
      <c r="U55" s="241"/>
      <c r="V55" s="89">
        <v>100</v>
      </c>
      <c r="W55" s="244"/>
      <c r="X55" s="244"/>
      <c r="Y55" s="234"/>
      <c r="Z55" s="133">
        <f t="shared" ref="Z55:AH55" si="25">(Z16-1)</f>
        <v>1.5465703333333334</v>
      </c>
      <c r="AA55" s="134">
        <f t="shared" si="25"/>
        <v>1.5379160000000001</v>
      </c>
      <c r="AB55" s="90">
        <f t="shared" si="25"/>
        <v>-0.79910282286520817</v>
      </c>
      <c r="AC55" s="134">
        <f t="shared" si="25"/>
        <v>1.5465703333333334</v>
      </c>
      <c r="AD55" s="134">
        <f t="shared" si="25"/>
        <v>1.5379160000000001</v>
      </c>
      <c r="AE55" s="90">
        <f t="shared" si="25"/>
        <v>-0.79910282286520817</v>
      </c>
      <c r="AF55" s="134">
        <f t="shared" si="25"/>
        <v>1.5465703333333334</v>
      </c>
      <c r="AG55" s="134">
        <f t="shared" si="25"/>
        <v>1.5379160000000001</v>
      </c>
      <c r="AH55" s="99">
        <f t="shared" si="25"/>
        <v>-0.79910282286520817</v>
      </c>
      <c r="AI55" s="134">
        <v>8.0835280000000065E-2</v>
      </c>
      <c r="AJ55" s="134">
        <v>-0.72087165190203228</v>
      </c>
      <c r="AK55" s="90">
        <v>-0.82863801176470586</v>
      </c>
      <c r="AL55" s="134">
        <v>4.5317311799999995</v>
      </c>
      <c r="AM55" s="134">
        <v>1.6284317613340282</v>
      </c>
      <c r="AN55" s="90">
        <v>0.40865662352941179</v>
      </c>
      <c r="AO55" s="134">
        <v>-0.63926803999999993</v>
      </c>
      <c r="AP55" s="134">
        <v>-0.8425787910369984</v>
      </c>
      <c r="AQ55" s="99">
        <v>-0.92095211764705887</v>
      </c>
      <c r="AR55" s="134">
        <v>-6.2484197368422034E-3</v>
      </c>
      <c r="AS55" s="134">
        <v>-0.11077970286213679</v>
      </c>
      <c r="AT55" s="90">
        <v>-7.389171326530608E-2</v>
      </c>
      <c r="AU55" s="134">
        <v>-3.42105261896819E-8</v>
      </c>
      <c r="AV55" s="134">
        <v>-3.6413953852232339E-8</v>
      </c>
      <c r="AW55" s="90">
        <v>-7.0408163299617854E-8</v>
      </c>
      <c r="AX55" s="134">
        <v>-0.76177100460526315</v>
      </c>
      <c r="AY55" s="134">
        <v>-0.75993071699075088</v>
      </c>
      <c r="AZ55" s="90">
        <v>-0.83114030306122455</v>
      </c>
    </row>
    <row r="56" spans="1:52" ht="15" customHeight="1">
      <c r="A56" s="135"/>
      <c r="H56" s="21"/>
      <c r="I56" s="21"/>
      <c r="J56" s="21"/>
      <c r="K56" s="21"/>
      <c r="L56" s="21"/>
      <c r="M56" s="21"/>
      <c r="N56" s="21"/>
      <c r="O56" s="21"/>
      <c r="P56" s="21"/>
      <c r="Q56" s="21"/>
      <c r="U56" s="239" t="s">
        <v>37</v>
      </c>
      <c r="V56" s="84">
        <v>-2</v>
      </c>
      <c r="W56" s="242" t="s">
        <v>10</v>
      </c>
      <c r="X56" s="242">
        <v>5</v>
      </c>
      <c r="Y56" s="234"/>
      <c r="Z56" s="85">
        <f t="shared" ref="Z56:AH56" si="26">(Z17-1)</f>
        <v>-1</v>
      </c>
      <c r="AA56" s="85">
        <f t="shared" si="26"/>
        <v>-1</v>
      </c>
      <c r="AB56" s="88">
        <f t="shared" si="26"/>
        <v>-1</v>
      </c>
      <c r="AC56" s="85">
        <f t="shared" si="26"/>
        <v>-1</v>
      </c>
      <c r="AD56" s="85">
        <f t="shared" si="26"/>
        <v>-1</v>
      </c>
      <c r="AE56" s="88">
        <f t="shared" si="26"/>
        <v>-1</v>
      </c>
      <c r="AF56" s="85">
        <f t="shared" si="26"/>
        <v>-1</v>
      </c>
      <c r="AG56" s="85">
        <f t="shared" si="26"/>
        <v>-1</v>
      </c>
      <c r="AH56" s="96">
        <f t="shared" si="26"/>
        <v>-1</v>
      </c>
      <c r="AI56" s="85">
        <v>-0.51706459999999999</v>
      </c>
      <c r="AJ56" s="85">
        <v>-0.84541393955184996</v>
      </c>
      <c r="AK56" s="88">
        <v>-0.91263372941176468</v>
      </c>
      <c r="AL56" s="85">
        <v>0.20531779999999999</v>
      </c>
      <c r="AM56" s="85">
        <v>-0.41496498176133401</v>
      </c>
      <c r="AN56" s="88">
        <v>-0.6773306</v>
      </c>
      <c r="AO56" s="85">
        <v>-0.74649989999999999</v>
      </c>
      <c r="AP56" s="85">
        <v>-0.89025825951016158</v>
      </c>
      <c r="AQ56" s="96">
        <v>-0.94341676470588232</v>
      </c>
      <c r="AR56" s="85">
        <v>-3.2780230263157906E-2</v>
      </c>
      <c r="AS56" s="85">
        <v>-0.2223270501056005</v>
      </c>
      <c r="AT56" s="88">
        <v>-0.16498253367346938</v>
      </c>
      <c r="AU56" s="85">
        <v>-5.5934868421048112E-4</v>
      </c>
      <c r="AV56" s="85">
        <v>-5.3444577962280526E-4</v>
      </c>
      <c r="AW56" s="88">
        <v>-5.235061224490023E-4</v>
      </c>
      <c r="AX56" s="85">
        <v>-0.82251192171052634</v>
      </c>
      <c r="AY56" s="85">
        <v>-0.82368528147986309</v>
      </c>
      <c r="AZ56" s="88">
        <v>-0.8775062744897959</v>
      </c>
    </row>
    <row r="57" spans="1:52">
      <c r="H57" s="21"/>
      <c r="I57" s="21"/>
      <c r="J57" s="21"/>
      <c r="K57" s="21"/>
      <c r="L57" s="21"/>
      <c r="M57" s="21"/>
      <c r="N57" s="21"/>
      <c r="O57" s="21"/>
      <c r="P57" s="21"/>
      <c r="Q57" s="21"/>
      <c r="U57" s="240"/>
      <c r="V57" s="87">
        <v>-5</v>
      </c>
      <c r="W57" s="243"/>
      <c r="X57" s="243"/>
      <c r="Y57" s="234"/>
      <c r="Z57" s="85">
        <f t="shared" ref="Z57:AH57" si="27">(Z18-1)</f>
        <v>-1</v>
      </c>
      <c r="AA57" s="85">
        <f>(AA18-1)</f>
        <v>-1</v>
      </c>
      <c r="AB57" s="88">
        <f t="shared" si="27"/>
        <v>-1</v>
      </c>
      <c r="AC57" s="85">
        <f t="shared" si="27"/>
        <v>-1</v>
      </c>
      <c r="AD57" s="85">
        <f t="shared" si="27"/>
        <v>-1</v>
      </c>
      <c r="AE57" s="88">
        <f t="shared" si="27"/>
        <v>-1</v>
      </c>
      <c r="AF57" s="85">
        <f t="shared" si="27"/>
        <v>-1</v>
      </c>
      <c r="AG57" s="85">
        <f t="shared" si="27"/>
        <v>-1</v>
      </c>
      <c r="AH57" s="96">
        <f t="shared" si="27"/>
        <v>-1</v>
      </c>
      <c r="AI57" s="85">
        <v>-0.84720578000000002</v>
      </c>
      <c r="AJ57" s="85">
        <v>-0.93387399687337158</v>
      </c>
      <c r="AK57" s="88">
        <v>-0.96650925882352945</v>
      </c>
      <c r="AL57" s="85">
        <v>-0.84720578000000002</v>
      </c>
      <c r="AM57" s="85">
        <v>-0.93387399687337158</v>
      </c>
      <c r="AN57" s="88">
        <v>-0.96650925882352945</v>
      </c>
      <c r="AO57" s="85">
        <v>-0.84720578000000002</v>
      </c>
      <c r="AP57" s="85">
        <v>-0.93387399687337158</v>
      </c>
      <c r="AQ57" s="96">
        <v>-0.96650925882352945</v>
      </c>
      <c r="AR57" s="85">
        <v>-6.9427976315789564E-2</v>
      </c>
      <c r="AS57" s="85">
        <v>-0.38763426553055136</v>
      </c>
      <c r="AT57" s="88">
        <v>-0.3256666163265306</v>
      </c>
      <c r="AU57" s="85">
        <v>-5.7503157894744916E-4</v>
      </c>
      <c r="AV57" s="85">
        <v>-5.3854417012599853E-4</v>
      </c>
      <c r="AW57" s="88">
        <v>-5.3250918367342415E-4</v>
      </c>
      <c r="AX57" s="85">
        <v>-0.8814761105263158</v>
      </c>
      <c r="AY57" s="85">
        <v>-0.88118891013036194</v>
      </c>
      <c r="AZ57" s="88">
        <v>-0.92150019897959179</v>
      </c>
    </row>
    <row r="58" spans="1:52">
      <c r="H58" s="21"/>
      <c r="I58" s="21"/>
      <c r="J58" s="21"/>
      <c r="K58" s="21"/>
      <c r="L58" s="21"/>
      <c r="M58" s="21"/>
      <c r="N58" s="21"/>
      <c r="O58" s="21"/>
      <c r="P58" s="21"/>
      <c r="Q58" s="21"/>
      <c r="U58" s="241"/>
      <c r="V58" s="89">
        <v>-10</v>
      </c>
      <c r="W58" s="243"/>
      <c r="X58" s="243"/>
      <c r="Y58" s="234"/>
      <c r="Z58" s="133">
        <f t="shared" ref="Z58:AH58" si="28">(Z19-1)</f>
        <v>-1</v>
      </c>
      <c r="AA58" s="134">
        <f t="shared" si="28"/>
        <v>-1</v>
      </c>
      <c r="AB58" s="90">
        <f t="shared" si="28"/>
        <v>-1</v>
      </c>
      <c r="AC58" s="134">
        <f t="shared" si="28"/>
        <v>-1</v>
      </c>
      <c r="AD58" s="134">
        <f t="shared" si="28"/>
        <v>-1</v>
      </c>
      <c r="AE58" s="90">
        <f t="shared" si="28"/>
        <v>-1</v>
      </c>
      <c r="AF58" s="134">
        <f t="shared" si="28"/>
        <v>-1</v>
      </c>
      <c r="AG58" s="134">
        <f t="shared" si="28"/>
        <v>-1</v>
      </c>
      <c r="AH58" s="99">
        <f t="shared" si="28"/>
        <v>-1</v>
      </c>
      <c r="AI58" s="134">
        <v>-1</v>
      </c>
      <c r="AJ58" s="134">
        <v>-1</v>
      </c>
      <c r="AK58" s="90">
        <v>-1</v>
      </c>
      <c r="AL58" s="134">
        <v>-1</v>
      </c>
      <c r="AM58" s="134">
        <v>-1</v>
      </c>
      <c r="AN58" s="90">
        <v>-1</v>
      </c>
      <c r="AO58" s="134">
        <v>-1</v>
      </c>
      <c r="AP58" s="134">
        <v>-1</v>
      </c>
      <c r="AQ58" s="99">
        <v>-1</v>
      </c>
      <c r="AR58" s="134">
        <v>-0.31723563815789468</v>
      </c>
      <c r="AS58" s="134">
        <v>-0.72792172638555086</v>
      </c>
      <c r="AT58" s="90">
        <v>-0.7146157459183673</v>
      </c>
      <c r="AU58" s="134">
        <v>-1.0876381578946992E-3</v>
      </c>
      <c r="AV58" s="134">
        <v>-1.0652101085135701E-3</v>
      </c>
      <c r="AW58" s="90">
        <v>-6.6417244897953864E-4</v>
      </c>
      <c r="AX58" s="134">
        <v>-0.94308281578947373</v>
      </c>
      <c r="AY58" s="134">
        <v>-0.94421665028038748</v>
      </c>
      <c r="AZ58" s="90">
        <v>-0.96437471428571431</v>
      </c>
    </row>
    <row r="59" spans="1:52">
      <c r="H59" s="21"/>
      <c r="I59" s="21"/>
      <c r="J59" s="21"/>
      <c r="K59" s="21"/>
      <c r="L59" s="21"/>
      <c r="M59" s="21"/>
      <c r="N59" s="21"/>
      <c r="O59" s="21"/>
      <c r="P59" s="21"/>
      <c r="Q59" s="21"/>
      <c r="U59" s="239" t="s">
        <v>38</v>
      </c>
      <c r="V59" s="84">
        <v>-25</v>
      </c>
      <c r="W59" s="243"/>
      <c r="X59" s="243"/>
      <c r="Y59" s="234"/>
      <c r="Z59" s="85">
        <f t="shared" ref="Z59:AH59" si="29">(Z20-1)</f>
        <v>0.90992733333333309</v>
      </c>
      <c r="AA59" s="85">
        <f t="shared" si="29"/>
        <v>0.90343700000000005</v>
      </c>
      <c r="AB59" s="88">
        <f t="shared" si="29"/>
        <v>-0.84932709950599861</v>
      </c>
      <c r="AC59" s="85">
        <f t="shared" si="29"/>
        <v>0.90992733333333309</v>
      </c>
      <c r="AD59" s="85">
        <f t="shared" si="29"/>
        <v>0.90343700000000005</v>
      </c>
      <c r="AE59" s="88">
        <f t="shared" si="29"/>
        <v>-0.84932709950599861</v>
      </c>
      <c r="AF59" s="85">
        <f t="shared" si="29"/>
        <v>0.90992733333333309</v>
      </c>
      <c r="AG59" s="85">
        <f>(AG20-1)</f>
        <v>0.90343700000000005</v>
      </c>
      <c r="AH59" s="96">
        <f t="shared" si="29"/>
        <v>-0.84932709950599861</v>
      </c>
      <c r="AI59" s="85">
        <v>-0.48601595999999991</v>
      </c>
      <c r="AJ59" s="85">
        <v>-0.79554147993746738</v>
      </c>
      <c r="AK59" s="88">
        <v>-0.87587605882352937</v>
      </c>
      <c r="AL59" s="85">
        <v>1.8356892199999999</v>
      </c>
      <c r="AM59" s="85">
        <v>0.45098947368421061</v>
      </c>
      <c r="AN59" s="88">
        <v>-0.12882447058823532</v>
      </c>
      <c r="AO59" s="85">
        <v>-0.73779136000000001</v>
      </c>
      <c r="AP59" s="85">
        <v>-0.88397131318394995</v>
      </c>
      <c r="AQ59" s="96">
        <v>-0.94138097647058827</v>
      </c>
      <c r="AR59" s="85">
        <v>-3.0861792105263186E-2</v>
      </c>
      <c r="AS59" s="85">
        <v>-0.17459545007646926</v>
      </c>
      <c r="AT59" s="88">
        <v>-0.11939057040816325</v>
      </c>
      <c r="AU59" s="85">
        <v>-5.5911973684197314E-4</v>
      </c>
      <c r="AV59" s="85">
        <v>-5.3423822008591415E-4</v>
      </c>
      <c r="AW59" s="88">
        <v>-5.2308163265302188E-4</v>
      </c>
      <c r="AX59" s="85">
        <v>-0.82068419078947374</v>
      </c>
      <c r="AY59" s="85">
        <v>-0.81674340907435727</v>
      </c>
      <c r="AZ59" s="88">
        <v>-0.87173249591836732</v>
      </c>
    </row>
    <row r="60" spans="1:52">
      <c r="H60" s="21"/>
      <c r="I60" s="21"/>
      <c r="J60" s="21"/>
      <c r="K60" s="21"/>
      <c r="L60" s="21"/>
      <c r="M60" s="21"/>
      <c r="N60" s="21"/>
      <c r="O60" s="21"/>
      <c r="P60" s="21"/>
      <c r="Q60" s="21"/>
      <c r="U60" s="240"/>
      <c r="V60" s="87">
        <v>-50</v>
      </c>
      <c r="W60" s="243"/>
      <c r="X60" s="243"/>
      <c r="Y60" s="234"/>
      <c r="Z60" s="85">
        <f t="shared" ref="Z60:AH60" si="30">(Z21-1)</f>
        <v>0.273285</v>
      </c>
      <c r="AA60" s="85">
        <f t="shared" si="30"/>
        <v>0.26895800000000003</v>
      </c>
      <c r="AB60" s="88">
        <f t="shared" si="30"/>
        <v>-0.89955137614678904</v>
      </c>
      <c r="AC60" s="85">
        <f t="shared" si="30"/>
        <v>0.273285</v>
      </c>
      <c r="AD60" s="85">
        <f>(AD21-1)</f>
        <v>0.26895800000000003</v>
      </c>
      <c r="AE60" s="88">
        <f t="shared" si="30"/>
        <v>-0.89955137614678904</v>
      </c>
      <c r="AF60" s="85">
        <f t="shared" si="30"/>
        <v>0.273285</v>
      </c>
      <c r="AG60" s="85">
        <f t="shared" si="30"/>
        <v>0.26895800000000003</v>
      </c>
      <c r="AH60" s="96">
        <f t="shared" si="30"/>
        <v>-0.89955137614678904</v>
      </c>
      <c r="AI60" s="85">
        <v>-0.49331954</v>
      </c>
      <c r="AJ60" s="85">
        <v>-0.8638097967691506</v>
      </c>
      <c r="AK60" s="88">
        <v>-0.91568267058823527</v>
      </c>
      <c r="AL60" s="85">
        <v>1.2055484600000002</v>
      </c>
      <c r="AM60" s="85">
        <v>0.10838006774361642</v>
      </c>
      <c r="AN60" s="88">
        <v>-0.36445471764705883</v>
      </c>
      <c r="AO60" s="85">
        <v>-0.82318840000000004</v>
      </c>
      <c r="AP60" s="85">
        <v>-0.92211026576341848</v>
      </c>
      <c r="AQ60" s="96">
        <v>-0.96072067058823529</v>
      </c>
      <c r="AR60" s="85">
        <v>-3.1251692763157979E-2</v>
      </c>
      <c r="AS60" s="85">
        <v>-0.24121596023596237</v>
      </c>
      <c r="AT60" s="88">
        <v>-0.17283861122448985</v>
      </c>
      <c r="AU60" s="85">
        <v>-5.5916447368420386E-4</v>
      </c>
      <c r="AV60" s="85">
        <v>-5.3427827543517381E-4</v>
      </c>
      <c r="AW60" s="88">
        <v>-5.2316020408160746E-4</v>
      </c>
      <c r="AX60" s="85">
        <v>-0.87102119736842099</v>
      </c>
      <c r="AY60" s="85">
        <v>-0.86842226349136986</v>
      </c>
      <c r="AZ60" s="88">
        <v>-0.91003579489795916</v>
      </c>
    </row>
    <row r="61" spans="1:52">
      <c r="H61" s="21"/>
      <c r="I61" s="21"/>
      <c r="J61" s="21"/>
      <c r="K61" s="21"/>
      <c r="L61" s="21"/>
      <c r="M61" s="21"/>
      <c r="N61" s="21"/>
      <c r="O61" s="21"/>
      <c r="P61" s="21"/>
      <c r="Q61" s="21"/>
      <c r="U61" s="241"/>
      <c r="V61" s="89">
        <v>-80</v>
      </c>
      <c r="W61" s="243"/>
      <c r="X61" s="243"/>
      <c r="Y61" s="234"/>
      <c r="Z61" s="133">
        <f t="shared" ref="Z61:AH61" si="31">(Z22-1)</f>
        <v>-0.49271516666666659</v>
      </c>
      <c r="AA61" s="134">
        <f t="shared" si="31"/>
        <v>-0.49339549999999999</v>
      </c>
      <c r="AB61" s="90">
        <f t="shared" si="31"/>
        <v>-0.95984911785462246</v>
      </c>
      <c r="AC61" s="134">
        <f t="shared" si="31"/>
        <v>-0.49271516666666659</v>
      </c>
      <c r="AD61" s="134">
        <f t="shared" si="31"/>
        <v>-0.49339549999999999</v>
      </c>
      <c r="AE61" s="90">
        <f t="shared" si="31"/>
        <v>-0.95984911785462246</v>
      </c>
      <c r="AF61" s="134">
        <f t="shared" si="31"/>
        <v>-0.49271516666666659</v>
      </c>
      <c r="AG61" s="134">
        <f t="shared" si="31"/>
        <v>-0.49339549999999999</v>
      </c>
      <c r="AH61" s="99">
        <f t="shared" si="31"/>
        <v>-0.95984911785462246</v>
      </c>
      <c r="AI61" s="134">
        <v>-0.79133199399999998</v>
      </c>
      <c r="AJ61" s="134">
        <v>-0.94447948150078165</v>
      </c>
      <c r="AK61" s="90">
        <v>-0.96568618823529406</v>
      </c>
      <c r="AL61" s="134">
        <v>-1.0739956000000106E-2</v>
      </c>
      <c r="AM61" s="134">
        <v>-0.46946942678478376</v>
      </c>
      <c r="AN61" s="90">
        <v>-0.71057531294117648</v>
      </c>
      <c r="AO61" s="134">
        <v>-0.92954139999999996</v>
      </c>
      <c r="AP61" s="134">
        <v>-0.96845060969254815</v>
      </c>
      <c r="AQ61" s="99">
        <v>-0.98396435764705881</v>
      </c>
      <c r="AR61" s="134">
        <v>-5.0372980855263205E-2</v>
      </c>
      <c r="AS61" s="134">
        <v>-0.41136191992571547</v>
      </c>
      <c r="AT61" s="90">
        <v>-0.3257954047959184</v>
      </c>
      <c r="AU61" s="134">
        <v>-5.5926151315788264E-4</v>
      </c>
      <c r="AV61" s="134">
        <v>-5.3464004806647036E-4</v>
      </c>
      <c r="AW61" s="90">
        <v>-5.2354693877554315E-4</v>
      </c>
      <c r="AX61" s="134">
        <v>-0.94130409355263156</v>
      </c>
      <c r="AY61" s="134">
        <v>-0.93802414845968973</v>
      </c>
      <c r="AZ61" s="90">
        <v>-0.96241982081632649</v>
      </c>
    </row>
    <row r="62" spans="1:52" ht="15" customHeight="1">
      <c r="H62" s="21"/>
      <c r="I62" s="21"/>
      <c r="J62" s="21"/>
      <c r="K62" s="21"/>
      <c r="L62" s="21"/>
      <c r="M62" s="21"/>
      <c r="N62" s="21"/>
      <c r="O62" s="21"/>
      <c r="P62" s="21"/>
      <c r="Q62" s="21"/>
      <c r="U62" s="239" t="s">
        <v>39</v>
      </c>
      <c r="V62" s="84">
        <v>2</v>
      </c>
      <c r="W62" s="243"/>
      <c r="X62" s="243"/>
      <c r="Y62" s="234"/>
      <c r="Z62" s="85">
        <f t="shared" ref="Z62:AH62" si="32">(Z23-1)</f>
        <v>3.6823646666666665</v>
      </c>
      <c r="AA62" s="85">
        <f t="shared" si="32"/>
        <v>3.2733319999999999</v>
      </c>
      <c r="AB62" s="88">
        <f t="shared" si="32"/>
        <v>-0.63050578687367675</v>
      </c>
      <c r="AC62" s="85">
        <f t="shared" si="32"/>
        <v>6.2724666666666664</v>
      </c>
      <c r="AD62" s="85">
        <f t="shared" si="32"/>
        <v>8.5566069999999996</v>
      </c>
      <c r="AE62" s="88">
        <f t="shared" si="32"/>
        <v>-0.15274488355681015</v>
      </c>
      <c r="AF62" s="85">
        <f t="shared" si="32"/>
        <v>2.3576869999999999</v>
      </c>
      <c r="AG62" s="85">
        <f t="shared" si="32"/>
        <v>2.5002390000000001</v>
      </c>
      <c r="AH62" s="96">
        <f t="shared" si="32"/>
        <v>-0.71520712773465067</v>
      </c>
      <c r="AI62" s="85">
        <v>0.49016159999999998</v>
      </c>
      <c r="AJ62" s="85">
        <v>-0.57838191766545077</v>
      </c>
      <c r="AK62" s="88">
        <v>-0.70887444705882352</v>
      </c>
      <c r="AL62" s="85">
        <v>3.7927309999999999</v>
      </c>
      <c r="AM62" s="85">
        <v>1.7634749088066703</v>
      </c>
      <c r="AN62" s="88">
        <v>1.1493429529411765</v>
      </c>
      <c r="AO62" s="85">
        <v>-0.55627744000000001</v>
      </c>
      <c r="AP62" s="85">
        <v>-0.79629233976029179</v>
      </c>
      <c r="AQ62" s="96">
        <v>-0.89323334117647057</v>
      </c>
      <c r="AR62" s="85">
        <v>-2.098936842105259E-2</v>
      </c>
      <c r="AS62" s="85">
        <v>-0.10929321061830899</v>
      </c>
      <c r="AT62" s="88">
        <v>-7.1877545918367369E-2</v>
      </c>
      <c r="AU62" s="85">
        <v>-5.5905921052634699E-4</v>
      </c>
      <c r="AV62" s="85">
        <v>-5.3418541985283952E-4</v>
      </c>
      <c r="AW62" s="88">
        <v>-5.2297346938778855E-4</v>
      </c>
      <c r="AX62" s="85">
        <v>-0.7346259230263158</v>
      </c>
      <c r="AY62" s="85">
        <v>-0.71710827871240257</v>
      </c>
      <c r="AZ62" s="88">
        <v>-0.79041489183673463</v>
      </c>
    </row>
    <row r="63" spans="1:52">
      <c r="H63" s="21"/>
      <c r="I63" s="21"/>
      <c r="J63" s="21"/>
      <c r="K63" s="21"/>
      <c r="L63" s="21"/>
      <c r="M63" s="21"/>
      <c r="N63" s="21"/>
      <c r="O63" s="21"/>
      <c r="P63" s="21"/>
      <c r="Q63" s="21"/>
      <c r="U63" s="240"/>
      <c r="V63" s="87">
        <v>5</v>
      </c>
      <c r="W63" s="243"/>
      <c r="X63" s="243"/>
      <c r="Y63" s="234"/>
      <c r="Z63" s="85">
        <f>(Z24-1)</f>
        <v>5.0211800000000002</v>
      </c>
      <c r="AA63" s="85">
        <f t="shared" ref="AA63:AH63" si="33">(AA24-1)</f>
        <v>5.4672070000000001</v>
      </c>
      <c r="AB63" s="88">
        <f t="shared" si="33"/>
        <v>-0.15396097388849683</v>
      </c>
      <c r="AC63" s="85">
        <f t="shared" si="33"/>
        <v>7.6569733333333332</v>
      </c>
      <c r="AD63" s="85">
        <f>(AD24-1)</f>
        <v>16.772728000000001</v>
      </c>
      <c r="AE63" s="88">
        <f t="shared" si="33"/>
        <v>2.2454009880028227</v>
      </c>
      <c r="AF63" s="85">
        <f t="shared" si="33"/>
        <v>2.8804866666666666</v>
      </c>
      <c r="AG63" s="85">
        <f t="shared" si="33"/>
        <v>3.5562310000000004</v>
      </c>
      <c r="AH63" s="96">
        <f t="shared" si="33"/>
        <v>-0.56220684544812993</v>
      </c>
      <c r="AI63" s="85">
        <v>0.7078272000000001</v>
      </c>
      <c r="AJ63" s="85">
        <v>-0.40109228764981764</v>
      </c>
      <c r="AK63" s="88">
        <v>-0.42131245882352941</v>
      </c>
      <c r="AL63" s="85">
        <v>3.348579</v>
      </c>
      <c r="AM63" s="85">
        <v>1.9551711307972903</v>
      </c>
      <c r="AN63" s="88">
        <v>1.7136429647058824</v>
      </c>
      <c r="AO63" s="85">
        <v>-0.51155044000000005</v>
      </c>
      <c r="AP63" s="85">
        <v>-0.74411677957269418</v>
      </c>
      <c r="AQ63" s="96">
        <v>-0.8368229411764706</v>
      </c>
      <c r="AR63" s="85">
        <v>-2.0189986842105268E-2</v>
      </c>
      <c r="AS63" s="85">
        <v>-9.0342101813414954E-2</v>
      </c>
      <c r="AT63" s="88">
        <v>-5.0012395918367369E-2</v>
      </c>
      <c r="AU63" s="85">
        <v>-1.2986842105263685E-3</v>
      </c>
      <c r="AV63" s="85">
        <v>-7.9278457504916577E-4</v>
      </c>
      <c r="AW63" s="88">
        <v>-5.2296020408160171E-4</v>
      </c>
      <c r="AX63" s="85">
        <v>-0.71470707828947366</v>
      </c>
      <c r="AY63" s="85">
        <v>-0.66892525307697914</v>
      </c>
      <c r="AZ63" s="88">
        <v>-0.71240364285714286</v>
      </c>
    </row>
    <row r="64" spans="1:52">
      <c r="H64" s="21"/>
      <c r="I64" s="21"/>
      <c r="J64" s="21"/>
      <c r="K64" s="21"/>
      <c r="L64" s="21"/>
      <c r="M64" s="21"/>
      <c r="N64" s="21"/>
      <c r="O64" s="21"/>
      <c r="P64" s="21"/>
      <c r="Q64" s="21"/>
      <c r="U64" s="241"/>
      <c r="V64" s="89">
        <v>10</v>
      </c>
      <c r="W64" s="243"/>
      <c r="X64" s="243"/>
      <c r="Y64" s="234"/>
      <c r="Z64" s="133">
        <f t="shared" ref="Z64:AH64" si="34">(Z25-1)</f>
        <v>3.2119203333333335</v>
      </c>
      <c r="AA64" s="134">
        <f t="shared" si="34"/>
        <v>2.75867</v>
      </c>
      <c r="AB64" s="90">
        <f t="shared" si="34"/>
        <v>0.76199795342272414</v>
      </c>
      <c r="AC64" s="134">
        <f t="shared" si="34"/>
        <v>7.142923333333334</v>
      </c>
      <c r="AD64" s="134">
        <f t="shared" si="34"/>
        <v>13.817614000000001</v>
      </c>
      <c r="AE64" s="90">
        <f t="shared" si="34"/>
        <v>3.2440691601976006</v>
      </c>
      <c r="AF64" s="134">
        <f>(AF25-1)</f>
        <v>1.4404743333333334</v>
      </c>
      <c r="AG64" s="134">
        <f t="shared" si="34"/>
        <v>1.6632340000000001</v>
      </c>
      <c r="AH64" s="99">
        <f t="shared" si="34"/>
        <v>-0.24287127734650671</v>
      </c>
      <c r="AI64" s="134">
        <v>0.39985566000000006</v>
      </c>
      <c r="AJ64" s="134">
        <v>-0.62367443981240234</v>
      </c>
      <c r="AK64" s="90">
        <v>5.3039999999999754E-3</v>
      </c>
      <c r="AL64" s="134">
        <v>3.3654669999999998</v>
      </c>
      <c r="AM64" s="134">
        <v>1.8703340802501303</v>
      </c>
      <c r="AN64" s="90">
        <v>1.7735759882352942</v>
      </c>
      <c r="AO64" s="134">
        <v>-0.69483844000000006</v>
      </c>
      <c r="AP64" s="134">
        <v>-0.84684158415841582</v>
      </c>
      <c r="AQ64" s="99">
        <v>-0.73047787058823532</v>
      </c>
      <c r="AR64" s="134">
        <v>-2.0598667105263146E-2</v>
      </c>
      <c r="AS64" s="134">
        <v>-0.11973678719685388</v>
      </c>
      <c r="AT64" s="90">
        <v>-4.0587016326530612E-2</v>
      </c>
      <c r="AU64" s="134">
        <v>-1.2986644736842079E-3</v>
      </c>
      <c r="AV64" s="134">
        <v>-7.9279003714227692E-4</v>
      </c>
      <c r="AW64" s="90">
        <v>-5.2295918367351035E-4</v>
      </c>
      <c r="AX64" s="134">
        <v>-0.77711486381578943</v>
      </c>
      <c r="AY64" s="134">
        <v>-0.76463135787633818</v>
      </c>
      <c r="AZ64" s="90">
        <v>-0.60120902653061226</v>
      </c>
    </row>
    <row r="65" spans="3:52" ht="15" customHeight="1">
      <c r="U65" s="239" t="s">
        <v>40</v>
      </c>
      <c r="V65" s="87">
        <v>25</v>
      </c>
      <c r="W65" s="243"/>
      <c r="X65" s="243"/>
      <c r="Y65" s="234"/>
      <c r="Z65" s="85">
        <f>(Z26-1)</f>
        <v>2.1832123333333331</v>
      </c>
      <c r="AA65" s="85">
        <f t="shared" ref="AA65:AH65" si="35">(AA26-1)</f>
        <v>2.1723940000000002</v>
      </c>
      <c r="AB65" s="88">
        <f t="shared" si="35"/>
        <v>-0.74887847565278753</v>
      </c>
      <c r="AC65" s="85">
        <f t="shared" si="35"/>
        <v>2.1832123333333331</v>
      </c>
      <c r="AD65" s="85">
        <f t="shared" si="35"/>
        <v>2.1723940000000002</v>
      </c>
      <c r="AE65" s="88">
        <f t="shared" si="35"/>
        <v>-0.74887847565278753</v>
      </c>
      <c r="AF65" s="85">
        <f t="shared" si="35"/>
        <v>2.1832123333333331</v>
      </c>
      <c r="AG65" s="85">
        <f t="shared" si="35"/>
        <v>2.1723940000000002</v>
      </c>
      <c r="AH65" s="96">
        <f t="shared" si="35"/>
        <v>-0.74887847565278753</v>
      </c>
      <c r="AI65" s="85">
        <v>0.11831290000000005</v>
      </c>
      <c r="AJ65" s="85">
        <v>-0.67748256904637838</v>
      </c>
      <c r="AK65" s="88">
        <v>-0.7971922588235294</v>
      </c>
      <c r="AL65" s="85">
        <v>2.6761349000000001</v>
      </c>
      <c r="AM65" s="85">
        <v>0.91701349661281917</v>
      </c>
      <c r="AN65" s="88">
        <v>0.23044389411764699</v>
      </c>
      <c r="AO65" s="85">
        <v>-0.57349138</v>
      </c>
      <c r="AP65" s="85">
        <v>-0.80985719124544031</v>
      </c>
      <c r="AQ65" s="96">
        <v>-0.90328696470588232</v>
      </c>
      <c r="AR65" s="85">
        <v>-2.2805965131578843E-2</v>
      </c>
      <c r="AS65" s="85">
        <v>-0.13136957432087981</v>
      </c>
      <c r="AT65" s="88">
        <v>-9.129450204081635E-2</v>
      </c>
      <c r="AU65" s="85">
        <v>-5.5908684210514981E-4</v>
      </c>
      <c r="AV65" s="85">
        <v>-5.3420908892287677E-4</v>
      </c>
      <c r="AW65" s="88">
        <v>-5.230244897959091E-4</v>
      </c>
      <c r="AX65" s="85">
        <v>-0.73802748355263159</v>
      </c>
      <c r="AY65" s="85">
        <v>-0.73369618745903431</v>
      </c>
      <c r="AZ65" s="88">
        <v>-0.80612786224489796</v>
      </c>
    </row>
    <row r="66" spans="3:52">
      <c r="C66" s="22" t="s">
        <v>33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U66" s="240"/>
      <c r="V66" s="87">
        <v>50</v>
      </c>
      <c r="W66" s="243"/>
      <c r="X66" s="243"/>
      <c r="Y66" s="234"/>
      <c r="Z66" s="85">
        <f t="shared" ref="Z66:AH66" si="36">(Z27-1)</f>
        <v>2.819855</v>
      </c>
      <c r="AA66" s="85">
        <f>(AA27-1)</f>
        <v>2.806873</v>
      </c>
      <c r="AB66" s="88">
        <f t="shared" si="36"/>
        <v>-0.69865419901199721</v>
      </c>
      <c r="AC66" s="85">
        <f t="shared" si="36"/>
        <v>2.819855</v>
      </c>
      <c r="AD66" s="85">
        <f t="shared" si="36"/>
        <v>2.806873</v>
      </c>
      <c r="AE66" s="88">
        <f t="shared" si="36"/>
        <v>-0.69865419901199721</v>
      </c>
      <c r="AF66" s="85">
        <f t="shared" si="36"/>
        <v>2.819855</v>
      </c>
      <c r="AG66" s="85">
        <f t="shared" si="36"/>
        <v>2.806873</v>
      </c>
      <c r="AH66" s="96">
        <f t="shared" si="36"/>
        <v>-0.69865419901199721</v>
      </c>
      <c r="AI66" s="85">
        <v>0.29150421999999998</v>
      </c>
      <c r="AJ66" s="85">
        <v>-0.61981534653465342</v>
      </c>
      <c r="AK66" s="88">
        <v>-0.75963285882352938</v>
      </c>
      <c r="AL66" s="85">
        <v>2.9645657799999996</v>
      </c>
      <c r="AM66" s="85">
        <v>1.0856732152162585</v>
      </c>
      <c r="AN66" s="88">
        <v>0.3726969764705883</v>
      </c>
      <c r="AO66" s="85">
        <v>-0.49397789999999997</v>
      </c>
      <c r="AP66" s="85">
        <v>-0.77382970297029696</v>
      </c>
      <c r="AQ66" s="96">
        <v>-0.88454905882352941</v>
      </c>
      <c r="AR66" s="85">
        <v>-2.1913732894736859E-2</v>
      </c>
      <c r="AS66" s="85">
        <v>-0.11745660549122428</v>
      </c>
      <c r="AT66" s="88">
        <v>-8.1489811224489839E-2</v>
      </c>
      <c r="AU66" s="85">
        <v>-5.5907894736839658E-4</v>
      </c>
      <c r="AV66" s="85">
        <v>-5.3420362682976563E-4</v>
      </c>
      <c r="AW66" s="88">
        <v>-5.2301122448983328E-4</v>
      </c>
      <c r="AX66" s="85">
        <v>-0.70500890263157889</v>
      </c>
      <c r="AY66" s="85">
        <v>-0.69919701223508857</v>
      </c>
      <c r="AZ66" s="88">
        <v>-0.77745994693877551</v>
      </c>
    </row>
    <row r="67" spans="3:52">
      <c r="H67" s="231"/>
      <c r="I67" s="231"/>
      <c r="J67" s="23"/>
      <c r="K67" s="231"/>
      <c r="L67" s="231"/>
      <c r="M67" s="23"/>
      <c r="N67" s="231"/>
      <c r="O67" s="231"/>
      <c r="U67" s="241"/>
      <c r="V67" s="89">
        <v>100</v>
      </c>
      <c r="W67" s="244"/>
      <c r="X67" s="244"/>
      <c r="Y67" s="235"/>
      <c r="Z67" s="85">
        <f t="shared" ref="Z67:AH67" si="37">(Z28-1)</f>
        <v>4.0931403333333334</v>
      </c>
      <c r="AA67" s="85">
        <f t="shared" si="37"/>
        <v>4.075831</v>
      </c>
      <c r="AB67" s="90">
        <f t="shared" si="37"/>
        <v>-0.59823168666196191</v>
      </c>
      <c r="AC67" s="85">
        <f t="shared" si="37"/>
        <v>4.0931403333333334</v>
      </c>
      <c r="AD67" s="85">
        <f t="shared" si="37"/>
        <v>4.075831</v>
      </c>
      <c r="AE67" s="90">
        <f t="shared" si="37"/>
        <v>-0.59823168666196191</v>
      </c>
      <c r="AF67" s="85">
        <f t="shared" si="37"/>
        <v>4.0931403333333334</v>
      </c>
      <c r="AG67" s="85">
        <f t="shared" si="37"/>
        <v>4.075831</v>
      </c>
      <c r="AH67" s="99">
        <f t="shared" si="37"/>
        <v>-0.59823168666196191</v>
      </c>
      <c r="AI67" s="85">
        <v>0.59975343999999997</v>
      </c>
      <c r="AJ67" s="85">
        <v>-0.51044940072954659</v>
      </c>
      <c r="AK67" s="90">
        <v>-0.68724335294117644</v>
      </c>
      <c r="AL67" s="85">
        <v>3.3683760200000004</v>
      </c>
      <c r="AM67" s="85">
        <v>1.3360429650859822</v>
      </c>
      <c r="AN67" s="90">
        <v>0.60248627058823523</v>
      </c>
      <c r="AO67" s="85">
        <v>-0.34065378000000002</v>
      </c>
      <c r="AP67" s="85">
        <v>-0.70361388744137576</v>
      </c>
      <c r="AQ67" s="99">
        <v>-0.8476514235294117</v>
      </c>
      <c r="AR67" s="85">
        <v>-2.0728544736842158E-2</v>
      </c>
      <c r="AS67" s="85">
        <v>-0.10054243682179009</v>
      </c>
      <c r="AT67" s="90">
        <v>-6.9123351020408119E-2</v>
      </c>
      <c r="AU67" s="85">
        <v>-5.5906973684205497E-4</v>
      </c>
      <c r="AV67" s="85">
        <v>-5.3419452334135809E-4</v>
      </c>
      <c r="AW67" s="90">
        <v>-5.2299591836735271E-4</v>
      </c>
      <c r="AX67" s="85">
        <v>-0.65124847631578953</v>
      </c>
      <c r="AY67" s="85">
        <v>-0.64114364758575482</v>
      </c>
      <c r="AZ67" s="88">
        <v>-0.72651309183673463</v>
      </c>
    </row>
    <row r="68" spans="3:52" ht="15" customHeight="1">
      <c r="C68" s="361"/>
      <c r="D68" s="361"/>
      <c r="E68" s="361"/>
      <c r="F68" s="361"/>
      <c r="G68" s="362"/>
      <c r="H68" s="363" t="s">
        <v>7</v>
      </c>
      <c r="I68" s="363"/>
      <c r="J68" s="363"/>
      <c r="K68" s="363" t="s">
        <v>8</v>
      </c>
      <c r="L68" s="363"/>
      <c r="M68" s="363"/>
      <c r="N68" s="363" t="s">
        <v>23</v>
      </c>
      <c r="O68" s="363"/>
      <c r="P68" s="363"/>
      <c r="Q68" s="22"/>
      <c r="U68" s="91"/>
      <c r="V68" s="91"/>
      <c r="W68" s="91"/>
      <c r="X68" s="91"/>
      <c r="Y68" s="91"/>
      <c r="Z68" s="285" t="s">
        <v>18</v>
      </c>
      <c r="AA68" s="286"/>
      <c r="AB68" s="286"/>
      <c r="AC68" s="286"/>
      <c r="AD68" s="286"/>
      <c r="AE68" s="286"/>
      <c r="AF68" s="286"/>
      <c r="AG68" s="286"/>
      <c r="AH68" s="286"/>
      <c r="AI68" s="286"/>
      <c r="AJ68" s="286"/>
      <c r="AK68" s="286"/>
      <c r="AL68" s="286"/>
      <c r="AM68" s="286"/>
      <c r="AN68" s="286"/>
      <c r="AO68" s="286"/>
      <c r="AP68" s="286"/>
      <c r="AQ68" s="286"/>
      <c r="AR68" s="286"/>
      <c r="AS68" s="286"/>
      <c r="AT68" s="286"/>
      <c r="AU68" s="286"/>
      <c r="AV68" s="286"/>
      <c r="AW68" s="286"/>
      <c r="AX68" s="286"/>
      <c r="AY68" s="286"/>
      <c r="AZ68" s="287"/>
    </row>
    <row r="69" spans="3:52" ht="36" customHeight="1">
      <c r="C69" s="146" t="s">
        <v>2</v>
      </c>
      <c r="D69" s="146" t="s">
        <v>0</v>
      </c>
      <c r="E69" s="146" t="s">
        <v>3</v>
      </c>
      <c r="F69" s="146" t="s">
        <v>0</v>
      </c>
      <c r="G69" s="362" t="s">
        <v>19</v>
      </c>
      <c r="H69" s="362" t="s">
        <v>28</v>
      </c>
      <c r="I69" s="362" t="s">
        <v>22</v>
      </c>
      <c r="J69" s="362" t="s">
        <v>24</v>
      </c>
      <c r="K69" s="362" t="s">
        <v>28</v>
      </c>
      <c r="L69" s="362" t="s">
        <v>20</v>
      </c>
      <c r="M69" s="362" t="s">
        <v>24</v>
      </c>
      <c r="N69" s="362" t="s">
        <v>28</v>
      </c>
      <c r="O69" s="362" t="s">
        <v>22</v>
      </c>
      <c r="P69" s="362" t="s">
        <v>24</v>
      </c>
      <c r="Q69" s="21"/>
      <c r="U69" s="91"/>
      <c r="V69" s="91"/>
      <c r="W69" s="91"/>
      <c r="X69" s="91"/>
      <c r="Y69" s="91"/>
      <c r="Z69" s="228" t="s">
        <v>35</v>
      </c>
      <c r="AA69" s="229"/>
      <c r="AB69" s="230"/>
      <c r="AC69" s="228" t="s">
        <v>5</v>
      </c>
      <c r="AD69" s="229"/>
      <c r="AE69" s="230"/>
      <c r="AF69" s="228" t="s">
        <v>6</v>
      </c>
      <c r="AG69" s="229"/>
      <c r="AH69" s="267"/>
      <c r="AI69" s="278" t="s">
        <v>4</v>
      </c>
      <c r="AJ69" s="229"/>
      <c r="AK69" s="230"/>
      <c r="AL69" s="228" t="s">
        <v>5</v>
      </c>
      <c r="AM69" s="229"/>
      <c r="AN69" s="230"/>
      <c r="AO69" s="228" t="s">
        <v>6</v>
      </c>
      <c r="AP69" s="229"/>
      <c r="AQ69" s="267"/>
      <c r="AR69" s="278" t="s">
        <v>4</v>
      </c>
      <c r="AS69" s="229"/>
      <c r="AT69" s="230"/>
      <c r="AU69" s="228" t="s">
        <v>5</v>
      </c>
      <c r="AV69" s="229"/>
      <c r="AW69" s="230"/>
      <c r="AX69" s="228" t="s">
        <v>6</v>
      </c>
      <c r="AY69" s="229"/>
      <c r="AZ69" s="230"/>
    </row>
    <row r="70" spans="3:52" ht="19" customHeight="1">
      <c r="C70" s="361" t="s">
        <v>11</v>
      </c>
      <c r="D70" s="364">
        <v>0</v>
      </c>
      <c r="E70" s="361" t="s">
        <v>16</v>
      </c>
      <c r="F70" s="364" t="s">
        <v>17</v>
      </c>
      <c r="G70" s="361">
        <v>2025</v>
      </c>
      <c r="H70" s="365">
        <f>0.3*10^6</f>
        <v>300000</v>
      </c>
      <c r="I70" s="365">
        <v>763971.1</v>
      </c>
      <c r="J70" s="366">
        <f>I70/H70</f>
        <v>2.5465703333333334</v>
      </c>
      <c r="K70" s="367">
        <f>1*10^6</f>
        <v>1000000</v>
      </c>
      <c r="L70" s="365">
        <v>2537916</v>
      </c>
      <c r="M70" s="368">
        <f>L70/K70</f>
        <v>2.5379160000000001</v>
      </c>
      <c r="N70" s="365">
        <f>14.17*10^6</f>
        <v>14170000</v>
      </c>
      <c r="O70" s="365">
        <v>2846713</v>
      </c>
      <c r="P70" s="368">
        <f>O70/N70</f>
        <v>0.20089717713479183</v>
      </c>
      <c r="Q70" s="21"/>
      <c r="U70" s="91"/>
      <c r="V70" s="91"/>
      <c r="W70" s="91"/>
      <c r="X70" s="91"/>
      <c r="Y70" s="91"/>
      <c r="Z70" s="16" t="s">
        <v>7</v>
      </c>
      <c r="AA70" s="19" t="s">
        <v>8</v>
      </c>
      <c r="AB70" s="16" t="s">
        <v>9</v>
      </c>
      <c r="AC70" s="16" t="s">
        <v>7</v>
      </c>
      <c r="AD70" s="19" t="s">
        <v>8</v>
      </c>
      <c r="AE70" s="16" t="s">
        <v>9</v>
      </c>
      <c r="AF70" s="16" t="s">
        <v>7</v>
      </c>
      <c r="AG70" s="19" t="s">
        <v>8</v>
      </c>
      <c r="AH70" s="100" t="s">
        <v>9</v>
      </c>
      <c r="AI70" s="17" t="s">
        <v>7</v>
      </c>
      <c r="AJ70" s="19" t="s">
        <v>8</v>
      </c>
      <c r="AK70" s="19" t="s">
        <v>9</v>
      </c>
      <c r="AL70" s="19" t="s">
        <v>7</v>
      </c>
      <c r="AM70" s="19" t="s">
        <v>8</v>
      </c>
      <c r="AN70" s="19" t="s">
        <v>9</v>
      </c>
      <c r="AO70" s="19" t="s">
        <v>7</v>
      </c>
      <c r="AP70" s="19" t="s">
        <v>8</v>
      </c>
      <c r="AQ70" s="136" t="s">
        <v>9</v>
      </c>
      <c r="AR70" s="17" t="s">
        <v>7</v>
      </c>
      <c r="AS70" s="19" t="s">
        <v>8</v>
      </c>
      <c r="AT70" s="19" t="s">
        <v>9</v>
      </c>
      <c r="AU70" s="19" t="s">
        <v>7</v>
      </c>
      <c r="AV70" s="19" t="s">
        <v>8</v>
      </c>
      <c r="AW70" s="19" t="s">
        <v>9</v>
      </c>
      <c r="AX70" s="19" t="s">
        <v>7</v>
      </c>
      <c r="AY70" s="19" t="s">
        <v>8</v>
      </c>
      <c r="AZ70" s="19" t="s">
        <v>9</v>
      </c>
    </row>
    <row r="71" spans="3:52">
      <c r="C71" s="361" t="s">
        <v>11</v>
      </c>
      <c r="D71" s="364">
        <v>5</v>
      </c>
      <c r="E71" s="361" t="s">
        <v>16</v>
      </c>
      <c r="F71" s="364" t="s">
        <v>17</v>
      </c>
      <c r="G71" s="361">
        <v>2025</v>
      </c>
      <c r="H71" s="365">
        <f t="shared" ref="H71:H86" si="38">0.3*10^6</f>
        <v>300000</v>
      </c>
      <c r="I71" s="365">
        <v>763971.1</v>
      </c>
      <c r="J71" s="366">
        <f t="shared" ref="J71:J86" si="39">I71/H71</f>
        <v>2.5465703333333334</v>
      </c>
      <c r="K71" s="367">
        <f t="shared" ref="K71:K86" si="40">1*10^6</f>
        <v>1000000</v>
      </c>
      <c r="L71" s="365">
        <v>2537916</v>
      </c>
      <c r="M71" s="368">
        <f t="shared" ref="M71:M86" si="41">L71/K71</f>
        <v>2.5379160000000001</v>
      </c>
      <c r="N71" s="365">
        <f t="shared" ref="N71:N86" si="42">14.17*10^6</f>
        <v>14170000</v>
      </c>
      <c r="O71" s="365">
        <v>2846713</v>
      </c>
      <c r="P71" s="368">
        <f>O71/N71</f>
        <v>0.20089717713479183</v>
      </c>
      <c r="Q71" s="2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</row>
    <row r="72" spans="3:52">
      <c r="C72" s="361" t="s">
        <v>11</v>
      </c>
      <c r="D72" s="364">
        <v>10</v>
      </c>
      <c r="E72" s="361" t="s">
        <v>16</v>
      </c>
      <c r="F72" s="364" t="s">
        <v>17</v>
      </c>
      <c r="G72" s="361">
        <v>2025</v>
      </c>
      <c r="H72" s="365">
        <f t="shared" si="38"/>
        <v>300000</v>
      </c>
      <c r="I72" s="365">
        <v>763971.1</v>
      </c>
      <c r="J72" s="366">
        <f t="shared" si="39"/>
        <v>2.5465703333333334</v>
      </c>
      <c r="K72" s="367">
        <f t="shared" si="40"/>
        <v>1000000</v>
      </c>
      <c r="L72" s="365">
        <v>2537916</v>
      </c>
      <c r="M72" s="368">
        <f t="shared" si="41"/>
        <v>2.5379160000000001</v>
      </c>
      <c r="N72" s="365">
        <f t="shared" si="42"/>
        <v>14170000</v>
      </c>
      <c r="O72" s="365">
        <v>2846713</v>
      </c>
      <c r="P72" s="368">
        <f>O72/N72</f>
        <v>0.20089717713479183</v>
      </c>
      <c r="Q72" s="2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</row>
    <row r="73" spans="3:52">
      <c r="C73" s="361" t="s">
        <v>11</v>
      </c>
      <c r="D73" s="364">
        <v>100</v>
      </c>
      <c r="E73" s="361" t="s">
        <v>16</v>
      </c>
      <c r="F73" s="364" t="s">
        <v>17</v>
      </c>
      <c r="G73" s="361">
        <v>2025</v>
      </c>
      <c r="H73" s="365">
        <f t="shared" si="38"/>
        <v>300000</v>
      </c>
      <c r="I73" s="365">
        <v>763971.1</v>
      </c>
      <c r="J73" s="366">
        <f t="shared" si="39"/>
        <v>2.5465703333333334</v>
      </c>
      <c r="K73" s="367">
        <f t="shared" si="40"/>
        <v>1000000</v>
      </c>
      <c r="L73" s="365">
        <v>2537916</v>
      </c>
      <c r="M73" s="368">
        <f t="shared" si="41"/>
        <v>2.5379160000000001</v>
      </c>
      <c r="N73" s="365">
        <f t="shared" si="42"/>
        <v>14170000</v>
      </c>
      <c r="O73" s="365">
        <v>2846713</v>
      </c>
      <c r="P73" s="368">
        <f>O73/N73</f>
        <v>0.20089717713479183</v>
      </c>
      <c r="Q73" s="2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</row>
    <row r="74" spans="3:52">
      <c r="C74" s="361" t="s">
        <v>12</v>
      </c>
      <c r="D74" s="364">
        <v>-2</v>
      </c>
      <c r="E74" s="361" t="s">
        <v>10</v>
      </c>
      <c r="F74" s="364">
        <v>5</v>
      </c>
      <c r="G74" s="361">
        <v>2025</v>
      </c>
      <c r="H74" s="365">
        <f t="shared" si="38"/>
        <v>300000</v>
      </c>
      <c r="I74" s="367">
        <v>0</v>
      </c>
      <c r="J74" s="366">
        <f t="shared" si="39"/>
        <v>0</v>
      </c>
      <c r="K74" s="367">
        <f t="shared" si="40"/>
        <v>1000000</v>
      </c>
      <c r="L74" s="367">
        <v>0</v>
      </c>
      <c r="M74" s="368">
        <f t="shared" si="41"/>
        <v>0</v>
      </c>
      <c r="N74" s="365">
        <f t="shared" si="42"/>
        <v>14170000</v>
      </c>
      <c r="O74" s="367">
        <v>0</v>
      </c>
      <c r="P74" s="368">
        <f t="shared" ref="P74:P86" si="43">O74/N74</f>
        <v>0</v>
      </c>
      <c r="Q74" s="21"/>
      <c r="U74" s="91"/>
      <c r="V74" s="91"/>
      <c r="W74" s="91"/>
      <c r="X74" s="91"/>
      <c r="Y74" s="91"/>
      <c r="Z74" s="91"/>
      <c r="AA74" s="91"/>
      <c r="AB74" s="91"/>
      <c r="AC74" s="91"/>
      <c r="AD74" s="92"/>
      <c r="AE74" s="91"/>
      <c r="AF74" s="91"/>
      <c r="AG74" s="91"/>
      <c r="AH74" s="91"/>
      <c r="AI74" s="91"/>
      <c r="AJ74" s="91"/>
      <c r="AK74" s="91"/>
      <c r="AL74" s="91"/>
      <c r="AM74" s="92"/>
      <c r="AN74" s="91"/>
      <c r="AO74" s="91"/>
      <c r="AP74" s="91"/>
      <c r="AQ74" s="91"/>
      <c r="AR74" s="91"/>
      <c r="AS74" s="91"/>
      <c r="AT74" s="91"/>
      <c r="AU74" s="91"/>
      <c r="AV74" s="92"/>
      <c r="AW74" s="91"/>
      <c r="AX74" s="91"/>
      <c r="AY74" s="91"/>
      <c r="AZ74" s="91"/>
    </row>
    <row r="75" spans="3:52">
      <c r="C75" s="361" t="s">
        <v>12</v>
      </c>
      <c r="D75" s="364">
        <v>-5</v>
      </c>
      <c r="E75" s="361" t="s">
        <v>10</v>
      </c>
      <c r="F75" s="364">
        <v>5</v>
      </c>
      <c r="G75" s="361">
        <v>2025</v>
      </c>
      <c r="H75" s="365">
        <f t="shared" si="38"/>
        <v>300000</v>
      </c>
      <c r="I75" s="367">
        <v>0</v>
      </c>
      <c r="J75" s="366">
        <f t="shared" si="39"/>
        <v>0</v>
      </c>
      <c r="K75" s="367">
        <f t="shared" si="40"/>
        <v>1000000</v>
      </c>
      <c r="L75" s="367">
        <v>0</v>
      </c>
      <c r="M75" s="368">
        <f t="shared" si="41"/>
        <v>0</v>
      </c>
      <c r="N75" s="365">
        <f t="shared" si="42"/>
        <v>14170000</v>
      </c>
      <c r="O75" s="367">
        <v>0</v>
      </c>
      <c r="P75" s="368">
        <f t="shared" si="43"/>
        <v>0</v>
      </c>
      <c r="Q75" s="2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2" t="s">
        <v>36</v>
      </c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</row>
    <row r="76" spans="3:52">
      <c r="C76" s="361" t="s">
        <v>12</v>
      </c>
      <c r="D76" s="364">
        <v>-10</v>
      </c>
      <c r="E76" s="361" t="s">
        <v>10</v>
      </c>
      <c r="F76" s="364">
        <v>5</v>
      </c>
      <c r="G76" s="361">
        <v>2025</v>
      </c>
      <c r="H76" s="365">
        <f t="shared" si="38"/>
        <v>300000</v>
      </c>
      <c r="I76" s="367">
        <v>0</v>
      </c>
      <c r="J76" s="366">
        <f t="shared" si="39"/>
        <v>0</v>
      </c>
      <c r="K76" s="367">
        <f t="shared" si="40"/>
        <v>1000000</v>
      </c>
      <c r="L76" s="367">
        <v>0</v>
      </c>
      <c r="M76" s="368">
        <f t="shared" si="41"/>
        <v>0</v>
      </c>
      <c r="N76" s="365">
        <f t="shared" si="42"/>
        <v>14170000</v>
      </c>
      <c r="O76" s="367">
        <v>0</v>
      </c>
      <c r="P76" s="368">
        <f t="shared" si="43"/>
        <v>0</v>
      </c>
      <c r="Q76" s="21"/>
    </row>
    <row r="77" spans="3:52">
      <c r="C77" s="361" t="s">
        <v>13</v>
      </c>
      <c r="D77" s="364">
        <v>-25</v>
      </c>
      <c r="E77" s="361" t="s">
        <v>10</v>
      </c>
      <c r="F77" s="364">
        <v>5</v>
      </c>
      <c r="G77" s="361">
        <v>2025</v>
      </c>
      <c r="H77" s="365">
        <f t="shared" si="38"/>
        <v>300000</v>
      </c>
      <c r="I77" s="365">
        <v>572978.19999999995</v>
      </c>
      <c r="J77" s="366">
        <f t="shared" si="39"/>
        <v>1.9099273333333331</v>
      </c>
      <c r="K77" s="367">
        <f t="shared" si="40"/>
        <v>1000000</v>
      </c>
      <c r="L77" s="365">
        <v>1903437</v>
      </c>
      <c r="M77" s="368">
        <f t="shared" si="41"/>
        <v>1.903437</v>
      </c>
      <c r="N77" s="365">
        <f t="shared" si="42"/>
        <v>14170000</v>
      </c>
      <c r="O77" s="365">
        <v>2135035</v>
      </c>
      <c r="P77" s="368">
        <f t="shared" si="43"/>
        <v>0.15067290049400142</v>
      </c>
      <c r="Q77" s="21"/>
      <c r="AD77" s="30"/>
    </row>
    <row r="78" spans="3:52">
      <c r="C78" s="361" t="s">
        <v>13</v>
      </c>
      <c r="D78" s="364">
        <v>-50</v>
      </c>
      <c r="E78" s="361" t="s">
        <v>10</v>
      </c>
      <c r="F78" s="364">
        <v>5</v>
      </c>
      <c r="G78" s="361">
        <v>2025</v>
      </c>
      <c r="H78" s="365">
        <f t="shared" si="38"/>
        <v>300000</v>
      </c>
      <c r="I78" s="365">
        <v>381985.5</v>
      </c>
      <c r="J78" s="366">
        <f t="shared" si="39"/>
        <v>1.273285</v>
      </c>
      <c r="K78" s="367">
        <f t="shared" si="40"/>
        <v>1000000</v>
      </c>
      <c r="L78" s="365">
        <v>1268958</v>
      </c>
      <c r="M78" s="368">
        <f t="shared" si="41"/>
        <v>1.268958</v>
      </c>
      <c r="N78" s="365">
        <f t="shared" si="42"/>
        <v>14170000</v>
      </c>
      <c r="O78" s="365">
        <v>1423357</v>
      </c>
      <c r="P78" s="368">
        <f t="shared" si="43"/>
        <v>0.100448623853211</v>
      </c>
      <c r="Q78" s="21"/>
    </row>
    <row r="79" spans="3:52">
      <c r="C79" s="361" t="s">
        <v>13</v>
      </c>
      <c r="D79" s="364">
        <v>-80</v>
      </c>
      <c r="E79" s="361" t="s">
        <v>10</v>
      </c>
      <c r="F79" s="364">
        <v>5</v>
      </c>
      <c r="G79" s="361">
        <v>2025</v>
      </c>
      <c r="H79" s="365">
        <f t="shared" si="38"/>
        <v>300000</v>
      </c>
      <c r="I79" s="365">
        <v>152185.45000000001</v>
      </c>
      <c r="J79" s="366">
        <f t="shared" si="39"/>
        <v>0.50728483333333341</v>
      </c>
      <c r="K79" s="367">
        <f t="shared" si="40"/>
        <v>1000000</v>
      </c>
      <c r="L79" s="365">
        <v>506604.5</v>
      </c>
      <c r="M79" s="368">
        <f t="shared" si="41"/>
        <v>0.50660450000000001</v>
      </c>
      <c r="N79" s="365">
        <f t="shared" si="42"/>
        <v>14170000</v>
      </c>
      <c r="O79" s="365">
        <v>568938</v>
      </c>
      <c r="P79" s="368">
        <f t="shared" si="43"/>
        <v>4.0150882145377556E-2</v>
      </c>
      <c r="Q79" s="21"/>
    </row>
    <row r="80" spans="3:52">
      <c r="C80" s="361" t="s">
        <v>14</v>
      </c>
      <c r="D80" s="364">
        <v>2</v>
      </c>
      <c r="E80" s="361" t="s">
        <v>10</v>
      </c>
      <c r="F80" s="364">
        <v>5</v>
      </c>
      <c r="G80" s="361">
        <v>2025</v>
      </c>
      <c r="H80" s="365">
        <f t="shared" si="38"/>
        <v>300000</v>
      </c>
      <c r="I80" s="365">
        <v>1007306.1</v>
      </c>
      <c r="J80" s="366">
        <f t="shared" si="39"/>
        <v>3.3576869999999999</v>
      </c>
      <c r="K80" s="367">
        <f t="shared" si="40"/>
        <v>1000000</v>
      </c>
      <c r="L80" s="365">
        <v>3500239</v>
      </c>
      <c r="M80" s="368">
        <f t="shared" si="41"/>
        <v>3.5002390000000001</v>
      </c>
      <c r="N80" s="365">
        <f t="shared" si="42"/>
        <v>14170000</v>
      </c>
      <c r="O80" s="365">
        <v>4035515</v>
      </c>
      <c r="P80" s="368">
        <f t="shared" si="43"/>
        <v>0.28479287226534933</v>
      </c>
      <c r="Q80" s="21"/>
    </row>
    <row r="81" spans="3:52">
      <c r="C81" s="361" t="s">
        <v>14</v>
      </c>
      <c r="D81" s="364">
        <v>5</v>
      </c>
      <c r="E81" s="361" t="s">
        <v>10</v>
      </c>
      <c r="F81" s="364">
        <v>5</v>
      </c>
      <c r="G81" s="361">
        <v>2025</v>
      </c>
      <c r="H81" s="365">
        <f t="shared" si="38"/>
        <v>300000</v>
      </c>
      <c r="I81" s="365">
        <v>1164146</v>
      </c>
      <c r="J81" s="366">
        <f t="shared" si="39"/>
        <v>3.8804866666666666</v>
      </c>
      <c r="K81" s="367">
        <f t="shared" si="40"/>
        <v>1000000</v>
      </c>
      <c r="L81" s="365">
        <v>4556231</v>
      </c>
      <c r="M81" s="368">
        <f t="shared" si="41"/>
        <v>4.5562310000000004</v>
      </c>
      <c r="N81" s="365">
        <f t="shared" si="42"/>
        <v>14170000</v>
      </c>
      <c r="O81" s="365">
        <v>6203529</v>
      </c>
      <c r="P81" s="368">
        <f t="shared" si="43"/>
        <v>0.43779315455187012</v>
      </c>
      <c r="Q81" s="21"/>
    </row>
    <row r="82" spans="3:52">
      <c r="C82" s="361" t="s">
        <v>14</v>
      </c>
      <c r="D82" s="364">
        <v>10</v>
      </c>
      <c r="E82" s="361" t="s">
        <v>10</v>
      </c>
      <c r="F82" s="364">
        <v>5</v>
      </c>
      <c r="G82" s="361">
        <v>2025</v>
      </c>
      <c r="H82" s="365">
        <f t="shared" si="38"/>
        <v>300000</v>
      </c>
      <c r="I82" s="365">
        <v>732142.3</v>
      </c>
      <c r="J82" s="366">
        <f t="shared" si="39"/>
        <v>2.4404743333333334</v>
      </c>
      <c r="K82" s="367">
        <f t="shared" si="40"/>
        <v>1000000</v>
      </c>
      <c r="L82" s="365">
        <v>2663234</v>
      </c>
      <c r="M82" s="368">
        <f t="shared" si="41"/>
        <v>2.6632340000000001</v>
      </c>
      <c r="N82" s="365">
        <f t="shared" si="42"/>
        <v>14170000</v>
      </c>
      <c r="O82" s="365">
        <v>10728514</v>
      </c>
      <c r="P82" s="368">
        <f t="shared" si="43"/>
        <v>0.75712872265349329</v>
      </c>
      <c r="Q82" s="21"/>
    </row>
    <row r="83" spans="3:52" ht="14" customHeight="1">
      <c r="C83" s="361" t="s">
        <v>15</v>
      </c>
      <c r="D83" s="364">
        <v>25</v>
      </c>
      <c r="E83" s="361" t="s">
        <v>10</v>
      </c>
      <c r="F83" s="364">
        <v>5</v>
      </c>
      <c r="G83" s="361">
        <v>2025</v>
      </c>
      <c r="H83" s="365">
        <f t="shared" si="38"/>
        <v>300000</v>
      </c>
      <c r="I83" s="365">
        <v>954963.7</v>
      </c>
      <c r="J83" s="366">
        <f t="shared" si="39"/>
        <v>3.1832123333333331</v>
      </c>
      <c r="K83" s="367">
        <f t="shared" si="40"/>
        <v>1000000</v>
      </c>
      <c r="L83" s="365">
        <v>3172394</v>
      </c>
      <c r="M83" s="368">
        <f t="shared" si="41"/>
        <v>3.1723940000000002</v>
      </c>
      <c r="N83" s="365">
        <f t="shared" si="42"/>
        <v>14170000</v>
      </c>
      <c r="O83" s="365">
        <v>3558392</v>
      </c>
      <c r="P83" s="368">
        <f t="shared" si="43"/>
        <v>0.25112152434721241</v>
      </c>
      <c r="Q83" s="21"/>
      <c r="U83" s="101"/>
      <c r="V83" s="101"/>
      <c r="W83" s="82" t="s">
        <v>2</v>
      </c>
      <c r="X83" s="82" t="s">
        <v>0</v>
      </c>
      <c r="Y83" s="233" t="s">
        <v>1</v>
      </c>
      <c r="Z83" s="322" t="s">
        <v>32</v>
      </c>
      <c r="AA83" s="323"/>
      <c r="AB83" s="323"/>
      <c r="AC83" s="323"/>
      <c r="AD83" s="323"/>
      <c r="AE83" s="323"/>
      <c r="AF83" s="323"/>
      <c r="AG83" s="323"/>
      <c r="AH83" s="324"/>
      <c r="AI83" s="322" t="s">
        <v>31</v>
      </c>
      <c r="AJ83" s="323"/>
      <c r="AK83" s="323"/>
      <c r="AL83" s="323"/>
      <c r="AM83" s="323"/>
      <c r="AN83" s="323"/>
      <c r="AO83" s="323"/>
      <c r="AP83" s="323"/>
      <c r="AQ83" s="324"/>
      <c r="AR83" s="322" t="s">
        <v>30</v>
      </c>
      <c r="AS83" s="323"/>
      <c r="AT83" s="323"/>
      <c r="AU83" s="323"/>
      <c r="AV83" s="323"/>
      <c r="AW83" s="323"/>
      <c r="AX83" s="323"/>
      <c r="AY83" s="323"/>
      <c r="AZ83" s="324"/>
    </row>
    <row r="84" spans="3:52" ht="14" customHeight="1">
      <c r="C84" s="361"/>
      <c r="D84" s="364"/>
      <c r="E84" s="361"/>
      <c r="F84" s="364"/>
      <c r="G84" s="361"/>
      <c r="H84" s="365"/>
      <c r="I84" s="367"/>
      <c r="J84" s="366"/>
      <c r="K84" s="367"/>
      <c r="L84" s="367"/>
      <c r="M84" s="368"/>
      <c r="N84" s="365"/>
      <c r="O84" s="367"/>
      <c r="P84" s="368"/>
      <c r="Q84" s="21"/>
      <c r="U84" s="101"/>
      <c r="V84" s="101"/>
      <c r="W84" s="117"/>
      <c r="X84" s="117"/>
      <c r="Y84" s="234"/>
      <c r="Z84" s="326" t="s">
        <v>42</v>
      </c>
      <c r="AA84" s="327"/>
      <c r="AB84" s="327"/>
      <c r="AC84" s="327"/>
      <c r="AD84" s="327"/>
      <c r="AE84" s="327"/>
      <c r="AF84" s="327"/>
      <c r="AG84" s="327"/>
      <c r="AH84" s="328"/>
      <c r="AI84" s="326" t="s">
        <v>42</v>
      </c>
      <c r="AJ84" s="327"/>
      <c r="AK84" s="327"/>
      <c r="AL84" s="327"/>
      <c r="AM84" s="327"/>
      <c r="AN84" s="327"/>
      <c r="AO84" s="327"/>
      <c r="AP84" s="327"/>
      <c r="AQ84" s="328"/>
      <c r="AR84" s="326" t="s">
        <v>42</v>
      </c>
      <c r="AS84" s="327"/>
      <c r="AT84" s="327"/>
      <c r="AU84" s="327"/>
      <c r="AV84" s="327"/>
      <c r="AW84" s="327"/>
      <c r="AX84" s="327"/>
      <c r="AY84" s="327"/>
      <c r="AZ84" s="328"/>
    </row>
    <row r="85" spans="3:52">
      <c r="C85" s="361" t="s">
        <v>15</v>
      </c>
      <c r="D85" s="364">
        <v>50</v>
      </c>
      <c r="E85" s="361" t="s">
        <v>10</v>
      </c>
      <c r="F85" s="364">
        <v>5</v>
      </c>
      <c r="G85" s="361">
        <v>2025</v>
      </c>
      <c r="H85" s="365">
        <f t="shared" si="38"/>
        <v>300000</v>
      </c>
      <c r="I85" s="365">
        <v>1145956.5</v>
      </c>
      <c r="J85" s="366">
        <f t="shared" si="39"/>
        <v>3.819855</v>
      </c>
      <c r="K85" s="367">
        <f t="shared" si="40"/>
        <v>1000000</v>
      </c>
      <c r="L85" s="365">
        <v>3806873</v>
      </c>
      <c r="M85" s="368">
        <f t="shared" si="41"/>
        <v>3.806873</v>
      </c>
      <c r="N85" s="365">
        <f t="shared" si="42"/>
        <v>14170000</v>
      </c>
      <c r="O85" s="365">
        <v>4270070</v>
      </c>
      <c r="P85" s="368">
        <f t="shared" si="43"/>
        <v>0.30134580098800284</v>
      </c>
      <c r="Q85" s="21"/>
      <c r="U85" s="264"/>
      <c r="V85" s="92"/>
      <c r="W85" s="155" t="s">
        <v>11</v>
      </c>
      <c r="X85" s="84">
        <v>0</v>
      </c>
      <c r="Y85" s="234"/>
      <c r="Z85" s="139">
        <f>Z52*100</f>
        <v>154.65703333333335</v>
      </c>
      <c r="AA85" s="140">
        <f t="shared" ref="AA85:AH85" si="44">AA52*100</f>
        <v>153.79160000000002</v>
      </c>
      <c r="AB85" s="141">
        <f t="shared" si="44"/>
        <v>-79.910282286520811</v>
      </c>
      <c r="AC85" s="140">
        <f t="shared" si="44"/>
        <v>154.65703333333335</v>
      </c>
      <c r="AD85" s="140">
        <f t="shared" si="44"/>
        <v>153.79160000000002</v>
      </c>
      <c r="AE85" s="141">
        <f t="shared" si="44"/>
        <v>-79.910282286520811</v>
      </c>
      <c r="AF85" s="140">
        <f t="shared" si="44"/>
        <v>154.65703333333335</v>
      </c>
      <c r="AG85" s="140">
        <f t="shared" si="44"/>
        <v>153.79160000000002</v>
      </c>
      <c r="AH85" s="141">
        <f t="shared" si="44"/>
        <v>-79.910282286520811</v>
      </c>
      <c r="AI85" s="142">
        <f>AI52*100</f>
        <v>-63.872926000000007</v>
      </c>
      <c r="AJ85" s="137">
        <f t="shared" ref="AJ85:AQ85" si="45">AJ52*100</f>
        <v>-83.149538822303285</v>
      </c>
      <c r="AK85" s="138">
        <f t="shared" si="45"/>
        <v>-85.896031764705882</v>
      </c>
      <c r="AL85" s="137">
        <f t="shared" si="45"/>
        <v>-48.058168000000002</v>
      </c>
      <c r="AM85" s="137">
        <f t="shared" si="45"/>
        <v>-53.692735799895772</v>
      </c>
      <c r="AN85" s="138">
        <f t="shared" si="45"/>
        <v>-94.589725882352937</v>
      </c>
      <c r="AO85" s="137">
        <f t="shared" si="45"/>
        <v>-76.71708000000001</v>
      </c>
      <c r="AP85" s="137">
        <f t="shared" si="45"/>
        <v>-88.128632100052101</v>
      </c>
      <c r="AQ85" s="141">
        <f t="shared" si="45"/>
        <v>-92.701730588235293</v>
      </c>
      <c r="AR85" s="137">
        <f>AR52*100</f>
        <v>-15.707321052631585</v>
      </c>
      <c r="AS85" s="137">
        <f t="shared" ref="AS85:AZ85" si="46">AS52*100</f>
        <v>-31.928017806423426</v>
      </c>
      <c r="AT85" s="138">
        <f t="shared" si="46"/>
        <v>-23.2823806122449</v>
      </c>
      <c r="AU85" s="137">
        <f t="shared" si="46"/>
        <v>-7.0904036184210479</v>
      </c>
      <c r="AV85" s="137">
        <f t="shared" si="46"/>
        <v>-6.2533930522176151</v>
      </c>
      <c r="AW85" s="138">
        <f t="shared" si="46"/>
        <v>-5.7307403061224509</v>
      </c>
      <c r="AX85" s="139">
        <f t="shared" si="46"/>
        <v>-85.165473421052624</v>
      </c>
      <c r="AY85" s="140">
        <f t="shared" si="46"/>
        <v>-82.676089869638048</v>
      </c>
      <c r="AZ85" s="141">
        <f t="shared" si="46"/>
        <v>-85.400353265306123</v>
      </c>
    </row>
    <row r="86" spans="3:52">
      <c r="C86" s="361" t="s">
        <v>15</v>
      </c>
      <c r="D86" s="364">
        <v>100</v>
      </c>
      <c r="E86" s="361" t="s">
        <v>10</v>
      </c>
      <c r="F86" s="364">
        <v>5</v>
      </c>
      <c r="G86" s="361">
        <v>2025</v>
      </c>
      <c r="H86" s="365">
        <f t="shared" si="38"/>
        <v>300000</v>
      </c>
      <c r="I86" s="365">
        <v>1527942.1</v>
      </c>
      <c r="J86" s="366">
        <f t="shared" si="39"/>
        <v>5.0931403333333334</v>
      </c>
      <c r="K86" s="367">
        <f t="shared" si="40"/>
        <v>1000000</v>
      </c>
      <c r="L86" s="365">
        <v>5075831</v>
      </c>
      <c r="M86" s="368">
        <f t="shared" si="41"/>
        <v>5.075831</v>
      </c>
      <c r="N86" s="365">
        <f t="shared" si="42"/>
        <v>14170000</v>
      </c>
      <c r="O86" s="365">
        <v>5693057</v>
      </c>
      <c r="P86" s="368">
        <f t="shared" si="43"/>
        <v>0.40176831333803809</v>
      </c>
      <c r="Q86" s="21"/>
      <c r="U86" s="264"/>
      <c r="V86" s="92"/>
      <c r="W86" s="156"/>
      <c r="X86" s="87">
        <v>5</v>
      </c>
      <c r="Y86" s="234"/>
      <c r="Z86" s="142">
        <f t="shared" ref="Z86:AZ86" si="47">Z53*100</f>
        <v>154.65703333333335</v>
      </c>
      <c r="AA86" s="137">
        <f t="shared" si="47"/>
        <v>153.79160000000002</v>
      </c>
      <c r="AB86" s="138">
        <f t="shared" si="47"/>
        <v>-79.910282286520811</v>
      </c>
      <c r="AC86" s="137">
        <f t="shared" si="47"/>
        <v>154.65703333333335</v>
      </c>
      <c r="AD86" s="137">
        <f>AD53*100</f>
        <v>153.79160000000002</v>
      </c>
      <c r="AE86" s="138">
        <f t="shared" si="47"/>
        <v>-79.910282286520811</v>
      </c>
      <c r="AF86" s="137">
        <f t="shared" si="47"/>
        <v>154.65703333333335</v>
      </c>
      <c r="AG86" s="137">
        <f t="shared" si="47"/>
        <v>153.79160000000002</v>
      </c>
      <c r="AH86" s="138">
        <f t="shared" si="47"/>
        <v>-79.910282286520811</v>
      </c>
      <c r="AI86" s="142">
        <f t="shared" si="47"/>
        <v>-6.925574000000001</v>
      </c>
      <c r="AJ86" s="137">
        <f t="shared" si="47"/>
        <v>-73.74889786347056</v>
      </c>
      <c r="AK86" s="138">
        <f t="shared" si="47"/>
        <v>-83.570427058823526</v>
      </c>
      <c r="AL86" s="137">
        <f t="shared" si="47"/>
        <v>230.25999200000001</v>
      </c>
      <c r="AM86" s="137">
        <f t="shared" si="47"/>
        <v>71.224429390307449</v>
      </c>
      <c r="AN86" s="138">
        <f t="shared" si="47"/>
        <v>6.673481176470597</v>
      </c>
      <c r="AO86" s="137">
        <f t="shared" si="47"/>
        <v>-65.452193999999992</v>
      </c>
      <c r="AP86" s="137">
        <f t="shared" si="47"/>
        <v>-84.664559666492963</v>
      </c>
      <c r="AQ86" s="138">
        <f t="shared" si="47"/>
        <v>-92.223736470588236</v>
      </c>
      <c r="AR86" s="137">
        <f t="shared" si="47"/>
        <v>-2.4608751973684284</v>
      </c>
      <c r="AS86" s="137">
        <f t="shared" si="47"/>
        <v>-15.162117653484819</v>
      </c>
      <c r="AT86" s="138">
        <f t="shared" si="47"/>
        <v>-10.561325816326528</v>
      </c>
      <c r="AU86" s="137">
        <f t="shared" si="47"/>
        <v>-5.590986842105572E-2</v>
      </c>
      <c r="AV86" s="137">
        <f t="shared" si="47"/>
        <v>-5.3422001310898803E-2</v>
      </c>
      <c r="AW86" s="138">
        <f t="shared" si="47"/>
        <v>-5.230459183673819E-2</v>
      </c>
      <c r="AX86" s="142">
        <f t="shared" si="47"/>
        <v>-77.67350032894737</v>
      </c>
      <c r="AY86" s="137">
        <f t="shared" si="47"/>
        <v>-77.251387553710586</v>
      </c>
      <c r="AZ86" s="138">
        <f t="shared" si="47"/>
        <v>-83.730107244897951</v>
      </c>
    </row>
    <row r="87" spans="3:52">
      <c r="H87" s="21"/>
      <c r="I87" s="21"/>
      <c r="J87" s="21"/>
      <c r="K87" s="21"/>
      <c r="L87" s="21"/>
      <c r="M87" s="21"/>
      <c r="N87" s="21"/>
      <c r="O87" s="21"/>
      <c r="P87" s="21"/>
      <c r="Q87" s="21"/>
      <c r="U87" s="264"/>
      <c r="V87" s="92"/>
      <c r="W87" s="156"/>
      <c r="X87" s="87">
        <v>10</v>
      </c>
      <c r="Y87" s="234"/>
      <c r="Z87" s="142">
        <f t="shared" ref="Z87:AZ87" si="48">Z54*100</f>
        <v>154.65703333333335</v>
      </c>
      <c r="AA87" s="137">
        <f t="shared" si="48"/>
        <v>153.79160000000002</v>
      </c>
      <c r="AB87" s="138">
        <f t="shared" si="48"/>
        <v>-79.910282286520811</v>
      </c>
      <c r="AC87" s="137">
        <f t="shared" si="48"/>
        <v>154.65703333333335</v>
      </c>
      <c r="AD87" s="137">
        <f t="shared" si="48"/>
        <v>153.79160000000002</v>
      </c>
      <c r="AE87" s="138">
        <f t="shared" si="48"/>
        <v>-79.910282286520811</v>
      </c>
      <c r="AF87" s="137">
        <f t="shared" si="48"/>
        <v>154.65703333333335</v>
      </c>
      <c r="AG87" s="137">
        <f t="shared" si="48"/>
        <v>153.79160000000002</v>
      </c>
      <c r="AH87" s="138">
        <f t="shared" si="48"/>
        <v>-79.910282286520811</v>
      </c>
      <c r="AI87" s="142">
        <f t="shared" si="48"/>
        <v>4.0727740000000123</v>
      </c>
      <c r="AJ87" s="137">
        <f t="shared" si="48"/>
        <v>-72.606133402813967</v>
      </c>
      <c r="AK87" s="138">
        <f t="shared" si="48"/>
        <v>-83.095585882352935</v>
      </c>
      <c r="AL87" s="137">
        <f t="shared" si="48"/>
        <v>364.505968</v>
      </c>
      <c r="AM87" s="137">
        <f t="shared" si="48"/>
        <v>123.72498436685775</v>
      </c>
      <c r="AN87" s="138">
        <f t="shared" si="48"/>
        <v>26.760478823529411</v>
      </c>
      <c r="AO87" s="137">
        <f t="shared" si="48"/>
        <v>-64.290042</v>
      </c>
      <c r="AP87" s="137">
        <f t="shared" si="48"/>
        <v>-84.37639134966129</v>
      </c>
      <c r="AQ87" s="138">
        <f t="shared" si="48"/>
        <v>-92.134169411764717</v>
      </c>
      <c r="AR87" s="137">
        <f t="shared" si="48"/>
        <v>-0.82443499999999004</v>
      </c>
      <c r="AS87" s="137">
        <f t="shared" si="48"/>
        <v>-11.902662770373606</v>
      </c>
      <c r="AT87" s="138">
        <f t="shared" si="48"/>
        <v>-7.9700392857142806</v>
      </c>
      <c r="AU87" s="137">
        <f t="shared" si="48"/>
        <v>-4.9342105262750735E-4</v>
      </c>
      <c r="AV87" s="137">
        <f t="shared" si="48"/>
        <v>-4.5663098099391064E-4</v>
      </c>
      <c r="AW87" s="138">
        <f t="shared" si="48"/>
        <v>-4.5091836734512114E-4</v>
      </c>
      <c r="AX87" s="142">
        <f t="shared" si="48"/>
        <v>-76.593474342105267</v>
      </c>
      <c r="AY87" s="137">
        <f t="shared" si="48"/>
        <v>-76.324470176971815</v>
      </c>
      <c r="AZ87" s="138">
        <f t="shared" si="48"/>
        <v>-83.290570204081632</v>
      </c>
    </row>
    <row r="88" spans="3:52">
      <c r="H88" s="21"/>
      <c r="I88" s="21"/>
      <c r="J88" s="21"/>
      <c r="K88" s="21"/>
      <c r="L88" s="21"/>
      <c r="M88" s="21"/>
      <c r="N88" s="21"/>
      <c r="O88" s="21"/>
      <c r="P88" s="21"/>
      <c r="Q88" s="21"/>
      <c r="U88" s="264"/>
      <c r="V88" s="92"/>
      <c r="W88" s="157"/>
      <c r="X88" s="89">
        <v>100</v>
      </c>
      <c r="Y88" s="234"/>
      <c r="Z88" s="143">
        <f t="shared" ref="Z88:AZ88" si="49">Z55*100</f>
        <v>154.65703333333335</v>
      </c>
      <c r="AA88" s="144">
        <f t="shared" si="49"/>
        <v>153.79160000000002</v>
      </c>
      <c r="AB88" s="145">
        <f t="shared" si="49"/>
        <v>-79.910282286520811</v>
      </c>
      <c r="AC88" s="144">
        <f t="shared" si="49"/>
        <v>154.65703333333335</v>
      </c>
      <c r="AD88" s="144">
        <f t="shared" si="49"/>
        <v>153.79160000000002</v>
      </c>
      <c r="AE88" s="145">
        <f t="shared" si="49"/>
        <v>-79.910282286520811</v>
      </c>
      <c r="AF88" s="144">
        <f t="shared" si="49"/>
        <v>154.65703333333335</v>
      </c>
      <c r="AG88" s="144">
        <f t="shared" si="49"/>
        <v>153.79160000000002</v>
      </c>
      <c r="AH88" s="145">
        <f t="shared" si="49"/>
        <v>-79.910282286520811</v>
      </c>
      <c r="AI88" s="143">
        <f t="shared" si="49"/>
        <v>8.0835280000000065</v>
      </c>
      <c r="AJ88" s="144">
        <f t="shared" si="49"/>
        <v>-72.087165190203223</v>
      </c>
      <c r="AK88" s="145">
        <f t="shared" si="49"/>
        <v>-82.863801176470588</v>
      </c>
      <c r="AL88" s="144">
        <f t="shared" si="49"/>
        <v>453.17311799999993</v>
      </c>
      <c r="AM88" s="144">
        <f t="shared" si="49"/>
        <v>162.84317613340284</v>
      </c>
      <c r="AN88" s="145">
        <f t="shared" si="49"/>
        <v>40.865662352941179</v>
      </c>
      <c r="AO88" s="144">
        <f t="shared" si="49"/>
        <v>-63.92680399999999</v>
      </c>
      <c r="AP88" s="144">
        <f t="shared" si="49"/>
        <v>-84.257879103699835</v>
      </c>
      <c r="AQ88" s="145">
        <f t="shared" si="49"/>
        <v>-92.09521176470588</v>
      </c>
      <c r="AR88" s="144">
        <f t="shared" si="49"/>
        <v>-0.62484197368422034</v>
      </c>
      <c r="AS88" s="144">
        <f t="shared" si="49"/>
        <v>-11.077970286213679</v>
      </c>
      <c r="AT88" s="145">
        <f t="shared" si="49"/>
        <v>-7.389171326530608</v>
      </c>
      <c r="AU88" s="144">
        <f t="shared" si="49"/>
        <v>-3.42105261896819E-6</v>
      </c>
      <c r="AV88" s="144">
        <f t="shared" si="49"/>
        <v>-3.6413953852232339E-6</v>
      </c>
      <c r="AW88" s="145">
        <f t="shared" si="49"/>
        <v>-7.0408163299617854E-6</v>
      </c>
      <c r="AX88" s="143">
        <f t="shared" si="49"/>
        <v>-76.177100460526319</v>
      </c>
      <c r="AY88" s="144">
        <f t="shared" si="49"/>
        <v>-75.993071699075088</v>
      </c>
      <c r="AZ88" s="145">
        <f t="shared" si="49"/>
        <v>-83.114030306122459</v>
      </c>
    </row>
    <row r="89" spans="3:52">
      <c r="H89" s="21"/>
      <c r="I89" s="21"/>
      <c r="J89" s="21"/>
      <c r="K89" s="21"/>
      <c r="L89" s="21"/>
      <c r="M89" s="21"/>
      <c r="N89" s="21"/>
      <c r="O89" s="21"/>
      <c r="P89" s="21"/>
      <c r="Q89" s="21"/>
      <c r="U89" s="264"/>
      <c r="V89" s="92"/>
      <c r="W89" s="155" t="s">
        <v>47</v>
      </c>
      <c r="X89" s="84">
        <v>-2</v>
      </c>
      <c r="Y89" s="234"/>
      <c r="Z89" s="139">
        <f t="shared" ref="Z89:AZ89" si="50">Z56*100</f>
        <v>-100</v>
      </c>
      <c r="AA89" s="140">
        <f t="shared" si="50"/>
        <v>-100</v>
      </c>
      <c r="AB89" s="141">
        <f t="shared" si="50"/>
        <v>-100</v>
      </c>
      <c r="AC89" s="140">
        <f t="shared" si="50"/>
        <v>-100</v>
      </c>
      <c r="AD89" s="140">
        <f t="shared" si="50"/>
        <v>-100</v>
      </c>
      <c r="AE89" s="141">
        <f t="shared" si="50"/>
        <v>-100</v>
      </c>
      <c r="AF89" s="140">
        <f t="shared" si="50"/>
        <v>-100</v>
      </c>
      <c r="AG89" s="140">
        <f t="shared" si="50"/>
        <v>-100</v>
      </c>
      <c r="AH89" s="141">
        <f t="shared" si="50"/>
        <v>-100</v>
      </c>
      <c r="AI89" s="142">
        <f t="shared" si="50"/>
        <v>-51.70646</v>
      </c>
      <c r="AJ89" s="137">
        <f t="shared" si="50"/>
        <v>-84.541393955185001</v>
      </c>
      <c r="AK89" s="138">
        <f t="shared" si="50"/>
        <v>-91.26337294117647</v>
      </c>
      <c r="AL89" s="137">
        <f t="shared" si="50"/>
        <v>20.531779999999998</v>
      </c>
      <c r="AM89" s="137">
        <f t="shared" si="50"/>
        <v>-41.4964981761334</v>
      </c>
      <c r="AN89" s="138">
        <f t="shared" si="50"/>
        <v>-67.733059999999995</v>
      </c>
      <c r="AO89" s="137">
        <f t="shared" si="50"/>
        <v>-74.649990000000003</v>
      </c>
      <c r="AP89" s="137">
        <f t="shared" si="50"/>
        <v>-89.025825951016159</v>
      </c>
      <c r="AQ89" s="138">
        <f t="shared" si="50"/>
        <v>-94.341676470588226</v>
      </c>
      <c r="AR89" s="137">
        <f t="shared" si="50"/>
        <v>-3.2780230263157906</v>
      </c>
      <c r="AS89" s="137">
        <f t="shared" si="50"/>
        <v>-22.23270501056005</v>
      </c>
      <c r="AT89" s="138">
        <f t="shared" si="50"/>
        <v>-16.498253367346937</v>
      </c>
      <c r="AU89" s="137">
        <f t="shared" si="50"/>
        <v>-5.5934868421048112E-2</v>
      </c>
      <c r="AV89" s="137">
        <f t="shared" si="50"/>
        <v>-5.3444577962280526E-2</v>
      </c>
      <c r="AW89" s="138">
        <f t="shared" si="50"/>
        <v>-5.235061224490023E-2</v>
      </c>
      <c r="AX89" s="142">
        <f t="shared" si="50"/>
        <v>-82.251192171052637</v>
      </c>
      <c r="AY89" s="137">
        <f t="shared" si="50"/>
        <v>-82.368528147986311</v>
      </c>
      <c r="AZ89" s="138">
        <f t="shared" si="50"/>
        <v>-87.750627448979586</v>
      </c>
    </row>
    <row r="90" spans="3:52">
      <c r="H90" s="21"/>
      <c r="I90" s="21"/>
      <c r="J90" s="21"/>
      <c r="K90" s="21"/>
      <c r="L90" s="21"/>
      <c r="M90" s="21"/>
      <c r="N90" s="21"/>
      <c r="O90" s="21"/>
      <c r="P90" s="21"/>
      <c r="Q90" s="21"/>
      <c r="U90" s="264"/>
      <c r="V90" s="92"/>
      <c r="W90" s="156"/>
      <c r="X90" s="87">
        <v>-5</v>
      </c>
      <c r="Y90" s="234"/>
      <c r="Z90" s="142">
        <f t="shared" ref="Z90:AZ90" si="51">Z57*100</f>
        <v>-100</v>
      </c>
      <c r="AA90" s="137">
        <f t="shared" si="51"/>
        <v>-100</v>
      </c>
      <c r="AB90" s="138">
        <f t="shared" si="51"/>
        <v>-100</v>
      </c>
      <c r="AC90" s="137">
        <f t="shared" si="51"/>
        <v>-100</v>
      </c>
      <c r="AD90" s="137">
        <f t="shared" si="51"/>
        <v>-100</v>
      </c>
      <c r="AE90" s="138">
        <f t="shared" si="51"/>
        <v>-100</v>
      </c>
      <c r="AF90" s="137">
        <f t="shared" si="51"/>
        <v>-100</v>
      </c>
      <c r="AG90" s="137">
        <f t="shared" si="51"/>
        <v>-100</v>
      </c>
      <c r="AH90" s="138">
        <f t="shared" si="51"/>
        <v>-100</v>
      </c>
      <c r="AI90" s="142">
        <f t="shared" si="51"/>
        <v>-84.720578000000003</v>
      </c>
      <c r="AJ90" s="137">
        <f t="shared" si="51"/>
        <v>-93.387399687337165</v>
      </c>
      <c r="AK90" s="138">
        <f t="shared" si="51"/>
        <v>-96.650925882352951</v>
      </c>
      <c r="AL90" s="137">
        <f t="shared" si="51"/>
        <v>-84.720578000000003</v>
      </c>
      <c r="AM90" s="137">
        <f t="shared" si="51"/>
        <v>-93.387399687337165</v>
      </c>
      <c r="AN90" s="138">
        <f t="shared" si="51"/>
        <v>-96.650925882352951</v>
      </c>
      <c r="AO90" s="137">
        <f t="shared" si="51"/>
        <v>-84.720578000000003</v>
      </c>
      <c r="AP90" s="137">
        <f t="shared" si="51"/>
        <v>-93.387399687337165</v>
      </c>
      <c r="AQ90" s="138">
        <f t="shared" si="51"/>
        <v>-96.650925882352951</v>
      </c>
      <c r="AR90" s="137">
        <f t="shared" si="51"/>
        <v>-6.9427976315789568</v>
      </c>
      <c r="AS90" s="137">
        <f t="shared" si="51"/>
        <v>-38.763426553055133</v>
      </c>
      <c r="AT90" s="138">
        <f t="shared" si="51"/>
        <v>-32.566661632653059</v>
      </c>
      <c r="AU90" s="137">
        <f t="shared" si="51"/>
        <v>-5.7503157894744916E-2</v>
      </c>
      <c r="AV90" s="137">
        <f t="shared" si="51"/>
        <v>-5.3854417012599853E-2</v>
      </c>
      <c r="AW90" s="138">
        <f t="shared" si="51"/>
        <v>-5.3250918367342415E-2</v>
      </c>
      <c r="AX90" s="142">
        <f t="shared" si="51"/>
        <v>-88.147611052631575</v>
      </c>
      <c r="AY90" s="137">
        <f t="shared" si="51"/>
        <v>-88.11889101303619</v>
      </c>
      <c r="AZ90" s="138">
        <f t="shared" si="51"/>
        <v>-92.150019897959183</v>
      </c>
    </row>
    <row r="91" spans="3:52">
      <c r="H91" s="21"/>
      <c r="I91" s="21"/>
      <c r="J91" s="21"/>
      <c r="K91" s="21"/>
      <c r="L91" s="21"/>
      <c r="M91" s="21"/>
      <c r="N91" s="21"/>
      <c r="O91" s="21"/>
      <c r="P91" s="21"/>
      <c r="Q91" s="21"/>
      <c r="U91" s="264"/>
      <c r="V91" s="92"/>
      <c r="W91" s="157"/>
      <c r="X91" s="89">
        <v>-10</v>
      </c>
      <c r="Y91" s="234"/>
      <c r="Z91" s="143">
        <f t="shared" ref="Z91:AZ91" si="52">Z58*100</f>
        <v>-100</v>
      </c>
      <c r="AA91" s="144">
        <f t="shared" si="52"/>
        <v>-100</v>
      </c>
      <c r="AB91" s="145">
        <f t="shared" si="52"/>
        <v>-100</v>
      </c>
      <c r="AC91" s="144">
        <f t="shared" si="52"/>
        <v>-100</v>
      </c>
      <c r="AD91" s="144">
        <f t="shared" si="52"/>
        <v>-100</v>
      </c>
      <c r="AE91" s="145">
        <f t="shared" si="52"/>
        <v>-100</v>
      </c>
      <c r="AF91" s="144">
        <f t="shared" si="52"/>
        <v>-100</v>
      </c>
      <c r="AG91" s="144">
        <f t="shared" si="52"/>
        <v>-100</v>
      </c>
      <c r="AH91" s="145">
        <f t="shared" si="52"/>
        <v>-100</v>
      </c>
      <c r="AI91" s="143">
        <f t="shared" si="52"/>
        <v>-100</v>
      </c>
      <c r="AJ91" s="144">
        <f t="shared" si="52"/>
        <v>-100</v>
      </c>
      <c r="AK91" s="145">
        <f t="shared" si="52"/>
        <v>-100</v>
      </c>
      <c r="AL91" s="144">
        <f t="shared" si="52"/>
        <v>-100</v>
      </c>
      <c r="AM91" s="144">
        <f t="shared" si="52"/>
        <v>-100</v>
      </c>
      <c r="AN91" s="145">
        <f t="shared" si="52"/>
        <v>-100</v>
      </c>
      <c r="AO91" s="144">
        <f t="shared" si="52"/>
        <v>-100</v>
      </c>
      <c r="AP91" s="144">
        <f t="shared" si="52"/>
        <v>-100</v>
      </c>
      <c r="AQ91" s="145">
        <f t="shared" si="52"/>
        <v>-100</v>
      </c>
      <c r="AR91" s="144">
        <f t="shared" si="52"/>
        <v>-31.723563815789468</v>
      </c>
      <c r="AS91" s="144">
        <f t="shared" si="52"/>
        <v>-72.792172638555087</v>
      </c>
      <c r="AT91" s="145">
        <f t="shared" si="52"/>
        <v>-71.461574591836722</v>
      </c>
      <c r="AU91" s="144">
        <f t="shared" si="52"/>
        <v>-0.10876381578946992</v>
      </c>
      <c r="AV91" s="144">
        <f t="shared" si="52"/>
        <v>-0.10652101085135701</v>
      </c>
      <c r="AW91" s="145">
        <f t="shared" si="52"/>
        <v>-6.6417244897953864E-2</v>
      </c>
      <c r="AX91" s="143">
        <f t="shared" si="52"/>
        <v>-94.308281578947373</v>
      </c>
      <c r="AY91" s="144">
        <f t="shared" si="52"/>
        <v>-94.421665028038746</v>
      </c>
      <c r="AZ91" s="145">
        <f t="shared" si="52"/>
        <v>-96.437471428571428</v>
      </c>
    </row>
    <row r="92" spans="3:52">
      <c r="H92" s="21"/>
      <c r="I92" s="21"/>
      <c r="J92" s="21"/>
      <c r="K92" s="21"/>
      <c r="L92" s="21"/>
      <c r="M92" s="21"/>
      <c r="N92" s="21"/>
      <c r="O92" s="21"/>
      <c r="P92" s="21"/>
      <c r="Q92" s="21"/>
      <c r="U92" s="264"/>
      <c r="V92" s="92"/>
      <c r="W92" s="155" t="s">
        <v>48</v>
      </c>
      <c r="X92" s="84">
        <v>-25</v>
      </c>
      <c r="Y92" s="234"/>
      <c r="Z92" s="139">
        <f>Z59*100</f>
        <v>90.992733333333305</v>
      </c>
      <c r="AA92" s="140">
        <f t="shared" ref="AA92:AZ92" si="53">AA59*100</f>
        <v>90.343699999999998</v>
      </c>
      <c r="AB92" s="141">
        <f t="shared" si="53"/>
        <v>-84.932709950599858</v>
      </c>
      <c r="AC92" s="140">
        <f t="shared" si="53"/>
        <v>90.992733333333305</v>
      </c>
      <c r="AD92" s="140">
        <f t="shared" si="53"/>
        <v>90.343699999999998</v>
      </c>
      <c r="AE92" s="141">
        <f t="shared" si="53"/>
        <v>-84.932709950599858</v>
      </c>
      <c r="AF92" s="140">
        <f t="shared" si="53"/>
        <v>90.992733333333305</v>
      </c>
      <c r="AG92" s="140">
        <f t="shared" si="53"/>
        <v>90.343699999999998</v>
      </c>
      <c r="AH92" s="141">
        <f t="shared" si="53"/>
        <v>-84.932709950599858</v>
      </c>
      <c r="AI92" s="142">
        <f t="shared" si="53"/>
        <v>-48.601595999999994</v>
      </c>
      <c r="AJ92" s="137">
        <f t="shared" si="53"/>
        <v>-79.554147993746739</v>
      </c>
      <c r="AK92" s="138">
        <f>AK59*100</f>
        <v>-87.587605882352932</v>
      </c>
      <c r="AL92" s="137">
        <f t="shared" si="53"/>
        <v>183.56892199999999</v>
      </c>
      <c r="AM92" s="137">
        <f>AM59*100</f>
        <v>45.098947368421058</v>
      </c>
      <c r="AN92" s="138">
        <f t="shared" si="53"/>
        <v>-12.882447058823532</v>
      </c>
      <c r="AO92" s="137">
        <f t="shared" si="53"/>
        <v>-73.779135999999994</v>
      </c>
      <c r="AP92" s="137">
        <f t="shared" si="53"/>
        <v>-88.397131318394997</v>
      </c>
      <c r="AQ92" s="138">
        <f t="shared" si="53"/>
        <v>-94.138097647058828</v>
      </c>
      <c r="AR92" s="137">
        <f t="shared" si="53"/>
        <v>-3.0861792105263186</v>
      </c>
      <c r="AS92" s="137">
        <f t="shared" si="53"/>
        <v>-17.459545007646927</v>
      </c>
      <c r="AT92" s="138">
        <f t="shared" si="53"/>
        <v>-11.939057040816326</v>
      </c>
      <c r="AU92" s="137">
        <f t="shared" si="53"/>
        <v>-5.5911973684197314E-2</v>
      </c>
      <c r="AV92" s="137">
        <f t="shared" si="53"/>
        <v>-5.3423822008591415E-2</v>
      </c>
      <c r="AW92" s="138">
        <f t="shared" si="53"/>
        <v>-5.2308163265302188E-2</v>
      </c>
      <c r="AX92" s="142">
        <f t="shared" si="53"/>
        <v>-82.068419078947372</v>
      </c>
      <c r="AY92" s="137">
        <f t="shared" si="53"/>
        <v>-81.67434090743572</v>
      </c>
      <c r="AZ92" s="138">
        <f t="shared" si="53"/>
        <v>-87.173249591836736</v>
      </c>
    </row>
    <row r="93" spans="3:52">
      <c r="H93" s="21"/>
      <c r="I93" s="21"/>
      <c r="J93" s="21"/>
      <c r="K93" s="21"/>
      <c r="L93" s="21"/>
      <c r="M93" s="21"/>
      <c r="N93" s="21"/>
      <c r="O93" s="21"/>
      <c r="P93" s="21"/>
      <c r="Q93" s="21"/>
      <c r="U93" s="264"/>
      <c r="V93" s="92"/>
      <c r="W93" s="156"/>
      <c r="X93" s="87">
        <v>-50</v>
      </c>
      <c r="Y93" s="234"/>
      <c r="Z93" s="142">
        <f>Z60*100</f>
        <v>27.328499999999998</v>
      </c>
      <c r="AA93" s="137">
        <f t="shared" ref="AA93:AZ93" si="54">AA60*100</f>
        <v>26.895800000000001</v>
      </c>
      <c r="AB93" s="138">
        <f t="shared" si="54"/>
        <v>-89.955137614678904</v>
      </c>
      <c r="AC93" s="137">
        <f t="shared" si="54"/>
        <v>27.328499999999998</v>
      </c>
      <c r="AD93" s="137">
        <f t="shared" si="54"/>
        <v>26.895800000000001</v>
      </c>
      <c r="AE93" s="138">
        <f t="shared" si="54"/>
        <v>-89.955137614678904</v>
      </c>
      <c r="AF93" s="137">
        <f t="shared" si="54"/>
        <v>27.328499999999998</v>
      </c>
      <c r="AG93" s="137">
        <f t="shared" si="54"/>
        <v>26.895800000000001</v>
      </c>
      <c r="AH93" s="138">
        <f t="shared" si="54"/>
        <v>-89.955137614678904</v>
      </c>
      <c r="AI93" s="142">
        <f t="shared" si="54"/>
        <v>-49.331954000000003</v>
      </c>
      <c r="AJ93" s="137">
        <f t="shared" si="54"/>
        <v>-86.380979676915061</v>
      </c>
      <c r="AK93" s="138">
        <f>AK60*100</f>
        <v>-91.568267058823523</v>
      </c>
      <c r="AL93" s="137">
        <f t="shared" si="54"/>
        <v>120.55484600000001</v>
      </c>
      <c r="AM93" s="137">
        <f t="shared" si="54"/>
        <v>10.838006774361642</v>
      </c>
      <c r="AN93" s="138">
        <f t="shared" si="54"/>
        <v>-36.445471764705886</v>
      </c>
      <c r="AO93" s="137">
        <f t="shared" si="54"/>
        <v>-82.318840000000009</v>
      </c>
      <c r="AP93" s="137">
        <f t="shared" si="54"/>
        <v>-92.211026576341851</v>
      </c>
      <c r="AQ93" s="138">
        <f t="shared" si="54"/>
        <v>-96.072067058823535</v>
      </c>
      <c r="AR93" s="137">
        <f t="shared" si="54"/>
        <v>-3.1251692763157979</v>
      </c>
      <c r="AS93" s="137">
        <f t="shared" si="54"/>
        <v>-24.121596023596236</v>
      </c>
      <c r="AT93" s="138">
        <f t="shared" si="54"/>
        <v>-17.283861122448986</v>
      </c>
      <c r="AU93" s="137">
        <f t="shared" si="54"/>
        <v>-5.5916447368420386E-2</v>
      </c>
      <c r="AV93" s="137">
        <f t="shared" si="54"/>
        <v>-5.3427827543517381E-2</v>
      </c>
      <c r="AW93" s="138">
        <f t="shared" si="54"/>
        <v>-5.2316020408160746E-2</v>
      </c>
      <c r="AX93" s="142">
        <f t="shared" si="54"/>
        <v>-87.102119736842099</v>
      </c>
      <c r="AY93" s="137">
        <f t="shared" si="54"/>
        <v>-86.842226349136979</v>
      </c>
      <c r="AZ93" s="138">
        <f t="shared" si="54"/>
        <v>-91.003579489795911</v>
      </c>
    </row>
    <row r="94" spans="3:52">
      <c r="H94" s="21"/>
      <c r="I94" s="21"/>
      <c r="J94" s="21"/>
      <c r="K94" s="21"/>
      <c r="L94" s="21"/>
      <c r="M94" s="21"/>
      <c r="N94" s="21"/>
      <c r="O94" s="21"/>
      <c r="P94" s="21"/>
      <c r="Q94" s="21"/>
      <c r="U94" s="264"/>
      <c r="V94" s="92"/>
      <c r="W94" s="157"/>
      <c r="X94" s="89">
        <v>-80</v>
      </c>
      <c r="Y94" s="234"/>
      <c r="Z94" s="143">
        <f t="shared" ref="Z94:AZ94" si="55">Z61*100</f>
        <v>-49.271516666666656</v>
      </c>
      <c r="AA94" s="144">
        <f t="shared" si="55"/>
        <v>-49.339549999999996</v>
      </c>
      <c r="AB94" s="145">
        <f t="shared" si="55"/>
        <v>-95.984911785462245</v>
      </c>
      <c r="AC94" s="144">
        <f t="shared" si="55"/>
        <v>-49.271516666666656</v>
      </c>
      <c r="AD94" s="144">
        <f t="shared" si="55"/>
        <v>-49.339549999999996</v>
      </c>
      <c r="AE94" s="145">
        <f t="shared" si="55"/>
        <v>-95.984911785462245</v>
      </c>
      <c r="AF94" s="144">
        <f t="shared" si="55"/>
        <v>-49.271516666666656</v>
      </c>
      <c r="AG94" s="144">
        <f t="shared" si="55"/>
        <v>-49.339549999999996</v>
      </c>
      <c r="AH94" s="145">
        <f t="shared" si="55"/>
        <v>-95.984911785462245</v>
      </c>
      <c r="AI94" s="143">
        <f t="shared" si="55"/>
        <v>-79.133199399999995</v>
      </c>
      <c r="AJ94" s="144">
        <f t="shared" si="55"/>
        <v>-94.447948150078162</v>
      </c>
      <c r="AK94" s="145">
        <f t="shared" si="55"/>
        <v>-96.568618823529405</v>
      </c>
      <c r="AL94" s="144">
        <f t="shared" si="55"/>
        <v>-1.0739956000000106</v>
      </c>
      <c r="AM94" s="144">
        <f t="shared" si="55"/>
        <v>-46.946942678478379</v>
      </c>
      <c r="AN94" s="145">
        <f t="shared" si="55"/>
        <v>-71.057531294117652</v>
      </c>
      <c r="AO94" s="144">
        <f t="shared" si="55"/>
        <v>-92.954139999999995</v>
      </c>
      <c r="AP94" s="144">
        <f t="shared" si="55"/>
        <v>-96.845060969254817</v>
      </c>
      <c r="AQ94" s="145">
        <f t="shared" si="55"/>
        <v>-98.396435764705885</v>
      </c>
      <c r="AR94" s="144">
        <f t="shared" si="55"/>
        <v>-5.0372980855263201</v>
      </c>
      <c r="AS94" s="144">
        <f t="shared" si="55"/>
        <v>-41.136191992571547</v>
      </c>
      <c r="AT94" s="145">
        <f t="shared" si="55"/>
        <v>-32.579540479591842</v>
      </c>
      <c r="AU94" s="144">
        <f t="shared" si="55"/>
        <v>-5.5926151315788264E-2</v>
      </c>
      <c r="AV94" s="144">
        <f t="shared" si="55"/>
        <v>-5.3464004806647036E-2</v>
      </c>
      <c r="AW94" s="145">
        <f t="shared" si="55"/>
        <v>-5.2354693877554315E-2</v>
      </c>
      <c r="AX94" s="143">
        <f t="shared" si="55"/>
        <v>-94.130409355263154</v>
      </c>
      <c r="AY94" s="144">
        <f t="shared" si="55"/>
        <v>-93.802414845968968</v>
      </c>
      <c r="AZ94" s="145">
        <f t="shared" si="55"/>
        <v>-96.241982081632642</v>
      </c>
    </row>
    <row r="95" spans="3:52">
      <c r="U95" s="264"/>
      <c r="V95" s="92"/>
      <c r="W95" s="155" t="s">
        <v>49</v>
      </c>
      <c r="X95" s="84">
        <v>2</v>
      </c>
      <c r="Y95" s="234"/>
      <c r="Z95" s="139">
        <f t="shared" ref="Z95:AZ95" si="56">Z62*100</f>
        <v>368.23646666666667</v>
      </c>
      <c r="AA95" s="140">
        <f t="shared" si="56"/>
        <v>327.33319999999998</v>
      </c>
      <c r="AB95" s="141">
        <f t="shared" si="56"/>
        <v>-63.050578687367675</v>
      </c>
      <c r="AC95" s="140">
        <f t="shared" si="56"/>
        <v>627.24666666666667</v>
      </c>
      <c r="AD95" s="140">
        <f t="shared" si="56"/>
        <v>855.66069999999991</v>
      </c>
      <c r="AE95" s="141">
        <f t="shared" si="56"/>
        <v>-15.274488355681015</v>
      </c>
      <c r="AF95" s="140">
        <f t="shared" si="56"/>
        <v>235.7687</v>
      </c>
      <c r="AG95" s="140">
        <f t="shared" si="56"/>
        <v>250.0239</v>
      </c>
      <c r="AH95" s="141">
        <f t="shared" si="56"/>
        <v>-71.520712773465064</v>
      </c>
      <c r="AI95" s="142">
        <f t="shared" si="56"/>
        <v>49.016159999999999</v>
      </c>
      <c r="AJ95" s="137">
        <f t="shared" si="56"/>
        <v>-57.83819176654508</v>
      </c>
      <c r="AK95" s="138">
        <f t="shared" si="56"/>
        <v>-70.887444705882359</v>
      </c>
      <c r="AL95" s="137">
        <f t="shared" si="56"/>
        <v>379.2731</v>
      </c>
      <c r="AM95" s="137">
        <f t="shared" si="56"/>
        <v>176.34749088066704</v>
      </c>
      <c r="AN95" s="138">
        <f t="shared" si="56"/>
        <v>114.93429529411765</v>
      </c>
      <c r="AO95" s="137">
        <f t="shared" si="56"/>
        <v>-55.627744</v>
      </c>
      <c r="AP95" s="137">
        <f t="shared" si="56"/>
        <v>-79.629233976029184</v>
      </c>
      <c r="AQ95" s="138">
        <f t="shared" si="56"/>
        <v>-89.32333411764705</v>
      </c>
      <c r="AR95" s="137">
        <f t="shared" si="56"/>
        <v>-2.098936842105259</v>
      </c>
      <c r="AS95" s="137">
        <f t="shared" si="56"/>
        <v>-10.929321061830899</v>
      </c>
      <c r="AT95" s="138">
        <f t="shared" si="56"/>
        <v>-7.1877545918367369</v>
      </c>
      <c r="AU95" s="137">
        <f t="shared" si="56"/>
        <v>-5.5905921052634699E-2</v>
      </c>
      <c r="AV95" s="137">
        <f t="shared" si="56"/>
        <v>-5.3418541985283952E-2</v>
      </c>
      <c r="AW95" s="138">
        <f t="shared" si="56"/>
        <v>-5.2297346938778855E-2</v>
      </c>
      <c r="AX95" s="142">
        <f t="shared" si="56"/>
        <v>-73.462592302631577</v>
      </c>
      <c r="AY95" s="137">
        <f t="shared" si="56"/>
        <v>-71.710827871240255</v>
      </c>
      <c r="AZ95" s="138">
        <f t="shared" si="56"/>
        <v>-79.041489183673463</v>
      </c>
    </row>
    <row r="96" spans="3:52">
      <c r="U96" s="264"/>
      <c r="V96" s="92"/>
      <c r="W96" s="156"/>
      <c r="X96" s="87">
        <v>5</v>
      </c>
      <c r="Y96" s="234"/>
      <c r="Z96" s="142">
        <f>Z63*100</f>
        <v>502.11799999999999</v>
      </c>
      <c r="AA96" s="137">
        <f t="shared" ref="AA96:AZ96" si="57">AA63*100</f>
        <v>546.72069999999997</v>
      </c>
      <c r="AB96" s="138">
        <f t="shared" si="57"/>
        <v>-15.396097388849682</v>
      </c>
      <c r="AC96" s="137">
        <f t="shared" si="57"/>
        <v>765.69733333333329</v>
      </c>
      <c r="AD96" s="137">
        <f>AD63*100</f>
        <v>1677.2728000000002</v>
      </c>
      <c r="AE96" s="138">
        <f t="shared" si="57"/>
        <v>224.54009880028227</v>
      </c>
      <c r="AF96" s="137">
        <f t="shared" si="57"/>
        <v>288.04866666666669</v>
      </c>
      <c r="AG96" s="137">
        <f t="shared" si="57"/>
        <v>355.62310000000002</v>
      </c>
      <c r="AH96" s="138">
        <f t="shared" si="57"/>
        <v>-56.220684544812997</v>
      </c>
      <c r="AI96" s="142">
        <f t="shared" si="57"/>
        <v>70.782720000000012</v>
      </c>
      <c r="AJ96" s="137">
        <f t="shared" si="57"/>
        <v>-40.109228764981765</v>
      </c>
      <c r="AK96" s="138">
        <f t="shared" si="57"/>
        <v>-42.131245882352943</v>
      </c>
      <c r="AL96" s="137">
        <f t="shared" si="57"/>
        <v>334.85789999999997</v>
      </c>
      <c r="AM96" s="137">
        <f t="shared" si="57"/>
        <v>195.51711307972903</v>
      </c>
      <c r="AN96" s="138">
        <f t="shared" si="57"/>
        <v>171.36429647058824</v>
      </c>
      <c r="AO96" s="137">
        <f t="shared" si="57"/>
        <v>-51.155044000000004</v>
      </c>
      <c r="AP96" s="137">
        <f t="shared" si="57"/>
        <v>-74.411677957269418</v>
      </c>
      <c r="AQ96" s="138">
        <f t="shared" si="57"/>
        <v>-83.682294117647061</v>
      </c>
      <c r="AR96" s="137">
        <f t="shared" si="57"/>
        <v>-2.0189986842105268</v>
      </c>
      <c r="AS96" s="137">
        <f t="shared" si="57"/>
        <v>-9.0342101813414963</v>
      </c>
      <c r="AT96" s="138">
        <f t="shared" si="57"/>
        <v>-5.0012395918367369</v>
      </c>
      <c r="AU96" s="137">
        <f t="shared" si="57"/>
        <v>-0.12986842105263685</v>
      </c>
      <c r="AV96" s="137">
        <f t="shared" si="57"/>
        <v>-7.9278457504916577E-2</v>
      </c>
      <c r="AW96" s="138">
        <f t="shared" si="57"/>
        <v>-5.2296020408160171E-2</v>
      </c>
      <c r="AX96" s="142">
        <f t="shared" si="57"/>
        <v>-71.470707828947369</v>
      </c>
      <c r="AY96" s="137">
        <f t="shared" si="57"/>
        <v>-66.892525307697909</v>
      </c>
      <c r="AZ96" s="138">
        <f t="shared" si="57"/>
        <v>-71.240364285714293</v>
      </c>
    </row>
    <row r="97" spans="21:52">
      <c r="U97" s="264"/>
      <c r="V97" s="92"/>
      <c r="W97" s="157"/>
      <c r="X97" s="89">
        <v>10</v>
      </c>
      <c r="Y97" s="234"/>
      <c r="Z97" s="143">
        <f t="shared" ref="Z97:AZ97" si="58">Z64*100</f>
        <v>321.19203333333337</v>
      </c>
      <c r="AA97" s="144">
        <f t="shared" si="58"/>
        <v>275.86700000000002</v>
      </c>
      <c r="AB97" s="145">
        <f t="shared" si="58"/>
        <v>76.199795342272409</v>
      </c>
      <c r="AC97" s="144">
        <f t="shared" si="58"/>
        <v>714.29233333333343</v>
      </c>
      <c r="AD97" s="144">
        <f t="shared" si="58"/>
        <v>1381.7614000000001</v>
      </c>
      <c r="AE97" s="145">
        <f t="shared" si="58"/>
        <v>324.40691601976005</v>
      </c>
      <c r="AF97" s="144">
        <f>AF64*100</f>
        <v>144.04743333333334</v>
      </c>
      <c r="AG97" s="144">
        <f t="shared" si="58"/>
        <v>166.32340000000002</v>
      </c>
      <c r="AH97" s="145">
        <f t="shared" si="58"/>
        <v>-24.287127734650671</v>
      </c>
      <c r="AI97" s="143">
        <f t="shared" si="58"/>
        <v>39.985566000000006</v>
      </c>
      <c r="AJ97" s="144">
        <f t="shared" si="58"/>
        <v>-62.367443981240235</v>
      </c>
      <c r="AK97" s="145">
        <f t="shared" si="58"/>
        <v>0.53039999999999754</v>
      </c>
      <c r="AL97" s="144">
        <f t="shared" si="58"/>
        <v>336.54669999999999</v>
      </c>
      <c r="AM97" s="144">
        <f t="shared" si="58"/>
        <v>187.03340802501302</v>
      </c>
      <c r="AN97" s="145">
        <f t="shared" si="58"/>
        <v>177.35759882352943</v>
      </c>
      <c r="AO97" s="144">
        <f t="shared" si="58"/>
        <v>-69.483844000000005</v>
      </c>
      <c r="AP97" s="144">
        <f t="shared" si="58"/>
        <v>-84.68415841584158</v>
      </c>
      <c r="AQ97" s="145">
        <f t="shared" si="58"/>
        <v>-73.047787058823531</v>
      </c>
      <c r="AR97" s="144">
        <f t="shared" si="58"/>
        <v>-2.0598667105263146</v>
      </c>
      <c r="AS97" s="144">
        <f t="shared" si="58"/>
        <v>-11.973678719685388</v>
      </c>
      <c r="AT97" s="145">
        <f t="shared" si="58"/>
        <v>-4.0587016326530616</v>
      </c>
      <c r="AU97" s="144">
        <f t="shared" si="58"/>
        <v>-0.12986644736842079</v>
      </c>
      <c r="AV97" s="144">
        <f t="shared" si="58"/>
        <v>-7.9279003714227692E-2</v>
      </c>
      <c r="AW97" s="145">
        <f t="shared" si="58"/>
        <v>-5.2295918367351035E-2</v>
      </c>
      <c r="AX97" s="143">
        <f t="shared" si="58"/>
        <v>-77.711486381578936</v>
      </c>
      <c r="AY97" s="144">
        <f t="shared" si="58"/>
        <v>-76.463135787633817</v>
      </c>
      <c r="AZ97" s="145">
        <f t="shared" si="58"/>
        <v>-60.120902653061222</v>
      </c>
    </row>
    <row r="98" spans="21:52">
      <c r="U98" s="264"/>
      <c r="V98" s="92"/>
      <c r="W98" s="155" t="s">
        <v>50</v>
      </c>
      <c r="X98" s="87">
        <v>25</v>
      </c>
      <c r="Y98" s="234"/>
      <c r="Z98" s="142">
        <f>Z65*100</f>
        <v>218.32123333333331</v>
      </c>
      <c r="AA98" s="137">
        <f t="shared" ref="AA98:AZ98" si="59">AA65*100</f>
        <v>217.23940000000002</v>
      </c>
      <c r="AB98" s="138">
        <f t="shared" si="59"/>
        <v>-74.887847565278747</v>
      </c>
      <c r="AC98" s="137">
        <f t="shared" si="59"/>
        <v>218.32123333333331</v>
      </c>
      <c r="AD98" s="137">
        <f t="shared" si="59"/>
        <v>217.23940000000002</v>
      </c>
      <c r="AE98" s="138">
        <f t="shared" si="59"/>
        <v>-74.887847565278747</v>
      </c>
      <c r="AF98" s="137">
        <f t="shared" si="59"/>
        <v>218.32123333333331</v>
      </c>
      <c r="AG98" s="137">
        <f t="shared" si="59"/>
        <v>217.23940000000002</v>
      </c>
      <c r="AH98" s="138">
        <f t="shared" si="59"/>
        <v>-74.887847565278747</v>
      </c>
      <c r="AI98" s="142">
        <f t="shared" si="59"/>
        <v>11.831290000000006</v>
      </c>
      <c r="AJ98" s="137">
        <f t="shared" si="59"/>
        <v>-67.748256904637842</v>
      </c>
      <c r="AK98" s="138">
        <f t="shared" si="59"/>
        <v>-79.719225882352944</v>
      </c>
      <c r="AL98" s="137">
        <f t="shared" si="59"/>
        <v>267.61349000000001</v>
      </c>
      <c r="AM98" s="137">
        <f t="shared" si="59"/>
        <v>91.70134966128191</v>
      </c>
      <c r="AN98" s="138">
        <f t="shared" si="59"/>
        <v>23.044389411764698</v>
      </c>
      <c r="AO98" s="137">
        <f t="shared" si="59"/>
        <v>-57.349137999999996</v>
      </c>
      <c r="AP98" s="137">
        <f t="shared" si="59"/>
        <v>-80.985719124544033</v>
      </c>
      <c r="AQ98" s="138">
        <f t="shared" si="59"/>
        <v>-90.328696470588227</v>
      </c>
      <c r="AR98" s="137">
        <f t="shared" si="59"/>
        <v>-2.2805965131578843</v>
      </c>
      <c r="AS98" s="137">
        <f t="shared" si="59"/>
        <v>-13.136957432087982</v>
      </c>
      <c r="AT98" s="138">
        <f t="shared" si="59"/>
        <v>-9.1294502040816354</v>
      </c>
      <c r="AU98" s="137">
        <f t="shared" si="59"/>
        <v>-5.5908684210514981E-2</v>
      </c>
      <c r="AV98" s="137">
        <f t="shared" si="59"/>
        <v>-5.3420908892287677E-2</v>
      </c>
      <c r="AW98" s="138">
        <f t="shared" si="59"/>
        <v>-5.230244897959091E-2</v>
      </c>
      <c r="AX98" s="142">
        <f t="shared" si="59"/>
        <v>-73.802748355263162</v>
      </c>
      <c r="AY98" s="137">
        <f t="shared" si="59"/>
        <v>-73.369618745903438</v>
      </c>
      <c r="AZ98" s="138">
        <f t="shared" si="59"/>
        <v>-80.612786224489795</v>
      </c>
    </row>
    <row r="99" spans="21:52">
      <c r="U99" s="264"/>
      <c r="V99" s="92"/>
      <c r="W99" s="156"/>
      <c r="X99" s="87">
        <v>50</v>
      </c>
      <c r="Y99" s="234"/>
      <c r="Z99" s="142">
        <f t="shared" ref="Z99:AZ99" si="60">Z66*100</f>
        <v>281.9855</v>
      </c>
      <c r="AA99" s="137">
        <f t="shared" si="60"/>
        <v>280.68729999999999</v>
      </c>
      <c r="AB99" s="138">
        <f t="shared" si="60"/>
        <v>-69.865419901199715</v>
      </c>
      <c r="AC99" s="137">
        <f t="shared" si="60"/>
        <v>281.9855</v>
      </c>
      <c r="AD99" s="137">
        <f t="shared" si="60"/>
        <v>280.68729999999999</v>
      </c>
      <c r="AE99" s="138">
        <f t="shared" si="60"/>
        <v>-69.865419901199715</v>
      </c>
      <c r="AF99" s="137">
        <f t="shared" si="60"/>
        <v>281.9855</v>
      </c>
      <c r="AG99" s="137">
        <f t="shared" si="60"/>
        <v>280.68729999999999</v>
      </c>
      <c r="AH99" s="138">
        <f t="shared" si="60"/>
        <v>-69.865419901199715</v>
      </c>
      <c r="AI99" s="142">
        <f t="shared" si="60"/>
        <v>29.150421999999999</v>
      </c>
      <c r="AJ99" s="137">
        <f t="shared" si="60"/>
        <v>-61.981534653465346</v>
      </c>
      <c r="AK99" s="138">
        <f t="shared" si="60"/>
        <v>-75.963285882352935</v>
      </c>
      <c r="AL99" s="137">
        <f t="shared" si="60"/>
        <v>296.45657799999998</v>
      </c>
      <c r="AM99" s="137">
        <f t="shared" si="60"/>
        <v>108.56732152162584</v>
      </c>
      <c r="AN99" s="138">
        <f t="shared" si="60"/>
        <v>37.269697647058834</v>
      </c>
      <c r="AO99" s="137">
        <f t="shared" si="60"/>
        <v>-49.397790000000001</v>
      </c>
      <c r="AP99" s="137">
        <f t="shared" si="60"/>
        <v>-77.382970297029701</v>
      </c>
      <c r="AQ99" s="138">
        <f t="shared" si="60"/>
        <v>-88.454905882352946</v>
      </c>
      <c r="AR99" s="137">
        <f t="shared" si="60"/>
        <v>-2.1913732894736859</v>
      </c>
      <c r="AS99" s="137">
        <f t="shared" si="60"/>
        <v>-11.745660549122427</v>
      </c>
      <c r="AT99" s="138">
        <f t="shared" si="60"/>
        <v>-8.1489811224489834</v>
      </c>
      <c r="AU99" s="137">
        <f t="shared" si="60"/>
        <v>-5.5907894736839658E-2</v>
      </c>
      <c r="AV99" s="137">
        <f t="shared" si="60"/>
        <v>-5.3420362682976563E-2</v>
      </c>
      <c r="AW99" s="138">
        <f t="shared" si="60"/>
        <v>-5.2301122448983328E-2</v>
      </c>
      <c r="AX99" s="142">
        <f t="shared" si="60"/>
        <v>-70.500890263157885</v>
      </c>
      <c r="AY99" s="137">
        <f t="shared" si="60"/>
        <v>-69.919701223508852</v>
      </c>
      <c r="AZ99" s="138">
        <f t="shared" si="60"/>
        <v>-77.745994693877549</v>
      </c>
    </row>
    <row r="100" spans="21:52">
      <c r="U100" s="264"/>
      <c r="V100" s="92"/>
      <c r="W100" s="157"/>
      <c r="X100" s="89">
        <v>100</v>
      </c>
      <c r="Y100" s="235"/>
      <c r="Z100" s="142">
        <f t="shared" ref="Z100:AZ100" si="61">Z67*100</f>
        <v>409.31403333333333</v>
      </c>
      <c r="AA100" s="137">
        <f t="shared" si="61"/>
        <v>407.5831</v>
      </c>
      <c r="AB100" s="145">
        <f t="shared" si="61"/>
        <v>-59.823168666196189</v>
      </c>
      <c r="AC100" s="137">
        <f t="shared" si="61"/>
        <v>409.31403333333333</v>
      </c>
      <c r="AD100" s="137">
        <f t="shared" si="61"/>
        <v>407.5831</v>
      </c>
      <c r="AE100" s="145">
        <f t="shared" si="61"/>
        <v>-59.823168666196189</v>
      </c>
      <c r="AF100" s="137">
        <f t="shared" si="61"/>
        <v>409.31403333333333</v>
      </c>
      <c r="AG100" s="137">
        <f t="shared" si="61"/>
        <v>407.5831</v>
      </c>
      <c r="AH100" s="138">
        <f t="shared" si="61"/>
        <v>-59.823168666196189</v>
      </c>
      <c r="AI100" s="142">
        <f t="shared" si="61"/>
        <v>59.975344</v>
      </c>
      <c r="AJ100" s="137">
        <f t="shared" si="61"/>
        <v>-51.04494007295466</v>
      </c>
      <c r="AK100" s="145">
        <f t="shared" si="61"/>
        <v>-68.724335294117651</v>
      </c>
      <c r="AL100" s="137">
        <f t="shared" si="61"/>
        <v>336.83760200000006</v>
      </c>
      <c r="AM100" s="137">
        <f t="shared" si="61"/>
        <v>133.60429650859822</v>
      </c>
      <c r="AN100" s="145">
        <f t="shared" si="61"/>
        <v>60.248627058823523</v>
      </c>
      <c r="AO100" s="137">
        <f t="shared" si="61"/>
        <v>-34.065378000000003</v>
      </c>
      <c r="AP100" s="137">
        <f t="shared" si="61"/>
        <v>-70.361388744137571</v>
      </c>
      <c r="AQ100" s="145">
        <f t="shared" si="61"/>
        <v>-84.765142352941169</v>
      </c>
      <c r="AR100" s="137">
        <f t="shared" si="61"/>
        <v>-2.0728544736842158</v>
      </c>
      <c r="AS100" s="137">
        <f t="shared" si="61"/>
        <v>-10.05424368217901</v>
      </c>
      <c r="AT100" s="145">
        <f t="shared" si="61"/>
        <v>-6.9123351020408119</v>
      </c>
      <c r="AU100" s="137">
        <f t="shared" si="61"/>
        <v>-5.5906973684205497E-2</v>
      </c>
      <c r="AV100" s="137">
        <f t="shared" si="61"/>
        <v>-5.3419452334135809E-2</v>
      </c>
      <c r="AW100" s="145">
        <f t="shared" si="61"/>
        <v>-5.2299591836735271E-2</v>
      </c>
      <c r="AX100" s="143">
        <f t="shared" si="61"/>
        <v>-65.124847631578959</v>
      </c>
      <c r="AY100" s="144">
        <f t="shared" si="61"/>
        <v>-64.114364758575476</v>
      </c>
      <c r="AZ100" s="145">
        <f t="shared" si="61"/>
        <v>-72.651309183673462</v>
      </c>
    </row>
    <row r="101" spans="21:52" ht="15" customHeight="1">
      <c r="U101" s="91"/>
      <c r="V101" s="91"/>
      <c r="W101" s="91"/>
      <c r="X101" s="91"/>
      <c r="Y101" s="91"/>
      <c r="Z101" s="285" t="s">
        <v>18</v>
      </c>
      <c r="AA101" s="286"/>
      <c r="AB101" s="286"/>
      <c r="AC101" s="286"/>
      <c r="AD101" s="286"/>
      <c r="AE101" s="286"/>
      <c r="AF101" s="286"/>
      <c r="AG101" s="286"/>
      <c r="AH101" s="287"/>
      <c r="AI101" s="285" t="s">
        <v>18</v>
      </c>
      <c r="AJ101" s="286"/>
      <c r="AK101" s="286"/>
      <c r="AL101" s="286"/>
      <c r="AM101" s="286"/>
      <c r="AN101" s="286"/>
      <c r="AO101" s="286"/>
      <c r="AP101" s="286"/>
      <c r="AQ101" s="287"/>
      <c r="AR101" s="285" t="s">
        <v>18</v>
      </c>
      <c r="AS101" s="286"/>
      <c r="AT101" s="286"/>
      <c r="AU101" s="286"/>
      <c r="AV101" s="286"/>
      <c r="AW101" s="286"/>
      <c r="AX101" s="286"/>
      <c r="AY101" s="286"/>
      <c r="AZ101" s="287"/>
    </row>
    <row r="102" spans="21:52" ht="39" customHeight="1">
      <c r="U102" s="91"/>
      <c r="V102" s="91"/>
      <c r="W102" s="91"/>
      <c r="X102" s="91"/>
      <c r="Y102" s="91"/>
      <c r="Z102" s="228" t="s">
        <v>35</v>
      </c>
      <c r="AA102" s="229"/>
      <c r="AB102" s="230"/>
      <c r="AC102" s="228" t="s">
        <v>5</v>
      </c>
      <c r="AD102" s="229"/>
      <c r="AE102" s="230"/>
      <c r="AF102" s="228" t="s">
        <v>6</v>
      </c>
      <c r="AG102" s="229"/>
      <c r="AH102" s="230"/>
      <c r="AI102" s="228" t="s">
        <v>4</v>
      </c>
      <c r="AJ102" s="229"/>
      <c r="AK102" s="230"/>
      <c r="AL102" s="228" t="s">
        <v>5</v>
      </c>
      <c r="AM102" s="229"/>
      <c r="AN102" s="230"/>
      <c r="AO102" s="228" t="s">
        <v>6</v>
      </c>
      <c r="AP102" s="229"/>
      <c r="AQ102" s="230"/>
      <c r="AR102" s="228" t="s">
        <v>4</v>
      </c>
      <c r="AS102" s="229"/>
      <c r="AT102" s="230"/>
      <c r="AU102" s="228" t="s">
        <v>5</v>
      </c>
      <c r="AV102" s="229"/>
      <c r="AW102" s="230"/>
      <c r="AX102" s="228" t="s">
        <v>6</v>
      </c>
      <c r="AY102" s="229"/>
      <c r="AZ102" s="230"/>
    </row>
    <row r="103" spans="21:52" ht="45">
      <c r="U103" s="91"/>
      <c r="V103" s="91"/>
      <c r="W103" s="91"/>
      <c r="X103" s="91"/>
      <c r="Y103" s="91"/>
      <c r="Z103" s="16" t="s">
        <v>7</v>
      </c>
      <c r="AA103" s="19" t="s">
        <v>8</v>
      </c>
      <c r="AB103" s="16" t="s">
        <v>9</v>
      </c>
      <c r="AC103" s="16" t="s">
        <v>7</v>
      </c>
      <c r="AD103" s="19" t="s">
        <v>8</v>
      </c>
      <c r="AE103" s="16" t="s">
        <v>9</v>
      </c>
      <c r="AF103" s="16" t="s">
        <v>7</v>
      </c>
      <c r="AG103" s="19" t="s">
        <v>8</v>
      </c>
      <c r="AH103" s="16" t="s">
        <v>9</v>
      </c>
      <c r="AI103" s="19" t="s">
        <v>7</v>
      </c>
      <c r="AJ103" s="19" t="s">
        <v>8</v>
      </c>
      <c r="AK103" s="19" t="s">
        <v>9</v>
      </c>
      <c r="AL103" s="19" t="s">
        <v>7</v>
      </c>
      <c r="AM103" s="19" t="s">
        <v>8</v>
      </c>
      <c r="AN103" s="19" t="s">
        <v>9</v>
      </c>
      <c r="AO103" s="19" t="s">
        <v>7</v>
      </c>
      <c r="AP103" s="19" t="s">
        <v>8</v>
      </c>
      <c r="AQ103" s="19" t="s">
        <v>9</v>
      </c>
      <c r="AR103" s="17" t="s">
        <v>7</v>
      </c>
      <c r="AS103" s="19" t="s">
        <v>8</v>
      </c>
      <c r="AT103" s="19" t="s">
        <v>9</v>
      </c>
      <c r="AU103" s="19" t="s">
        <v>7</v>
      </c>
      <c r="AV103" s="19" t="s">
        <v>8</v>
      </c>
      <c r="AW103" s="19" t="s">
        <v>9</v>
      </c>
      <c r="AX103" s="19" t="s">
        <v>7</v>
      </c>
      <c r="AY103" s="19" t="s">
        <v>8</v>
      </c>
      <c r="AZ103" s="19" t="s">
        <v>9</v>
      </c>
    </row>
    <row r="104" spans="21:52"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</row>
    <row r="105" spans="21:52"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</row>
    <row r="106" spans="21:52"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</row>
    <row r="107" spans="21:52">
      <c r="U107" s="91"/>
      <c r="V107" s="91"/>
      <c r="W107" s="91"/>
      <c r="X107" s="91"/>
      <c r="Y107" s="91"/>
      <c r="Z107" s="91"/>
      <c r="AA107" s="91"/>
      <c r="AB107" s="91"/>
      <c r="AC107" s="91"/>
      <c r="AD107" s="92"/>
      <c r="AE107" s="91"/>
      <c r="AF107" s="91"/>
      <c r="AG107" s="91"/>
      <c r="AH107" s="91"/>
      <c r="AI107" s="91"/>
      <c r="AJ107" s="91"/>
      <c r="AK107" s="91"/>
      <c r="AL107" s="91"/>
      <c r="AM107" s="92"/>
      <c r="AN107" s="91"/>
      <c r="AO107" s="91"/>
      <c r="AP107" s="91"/>
      <c r="AQ107" s="91"/>
      <c r="AR107" s="91"/>
      <c r="AS107" s="91"/>
      <c r="AT107" s="91"/>
      <c r="AU107" s="91"/>
      <c r="AV107" s="92"/>
      <c r="AW107" s="91"/>
      <c r="AX107" s="91"/>
      <c r="AY107" s="91"/>
      <c r="AZ107" s="91"/>
    </row>
    <row r="108" spans="21:52">
      <c r="U108" s="91"/>
      <c r="V108" s="91"/>
      <c r="W108" s="91"/>
      <c r="X108" s="91"/>
      <c r="Y108" s="91"/>
      <c r="Z108" s="91"/>
      <c r="AA108" s="91"/>
      <c r="AB108" s="91"/>
      <c r="AC108" s="91"/>
      <c r="AD108" s="92"/>
      <c r="AE108" s="91"/>
      <c r="AF108" s="91"/>
      <c r="AG108" s="91"/>
      <c r="AH108" s="91"/>
      <c r="AI108" s="91"/>
      <c r="AJ108" s="91"/>
      <c r="AK108" s="91"/>
      <c r="AL108" s="92"/>
      <c r="AM108" s="92" t="s">
        <v>46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</row>
    <row r="118" spans="23:52">
      <c r="W118" s="102"/>
      <c r="X118" s="101"/>
      <c r="Y118" s="93"/>
      <c r="Z118" s="27"/>
      <c r="AA118" s="27"/>
      <c r="AB118" s="27"/>
      <c r="AC118" s="27"/>
      <c r="AD118" s="27"/>
      <c r="AE118" s="27"/>
      <c r="AF118" s="27"/>
      <c r="AG118" s="27"/>
      <c r="AH118" s="27"/>
    </row>
    <row r="119" spans="23:52" ht="13" customHeight="1">
      <c r="W119" s="224" t="s">
        <v>2</v>
      </c>
      <c r="X119" s="64" t="s">
        <v>0</v>
      </c>
      <c r="Y119" s="303" t="s">
        <v>1</v>
      </c>
      <c r="Z119" s="329" t="s">
        <v>32</v>
      </c>
      <c r="AA119" s="330"/>
      <c r="AB119" s="330"/>
      <c r="AC119" s="330"/>
      <c r="AD119" s="330"/>
      <c r="AE119" s="330"/>
      <c r="AF119" s="330"/>
      <c r="AG119" s="330"/>
      <c r="AH119" s="331"/>
      <c r="AI119" s="329" t="s">
        <v>31</v>
      </c>
      <c r="AJ119" s="330"/>
      <c r="AK119" s="330"/>
      <c r="AL119" s="330"/>
      <c r="AM119" s="330"/>
      <c r="AN119" s="330"/>
      <c r="AO119" s="330"/>
      <c r="AP119" s="330"/>
      <c r="AQ119" s="331"/>
      <c r="AR119" s="329" t="s">
        <v>30</v>
      </c>
      <c r="AS119" s="330"/>
      <c r="AT119" s="330"/>
      <c r="AU119" s="330"/>
      <c r="AV119" s="330"/>
      <c r="AW119" s="330"/>
      <c r="AX119" s="330"/>
      <c r="AY119" s="330"/>
      <c r="AZ119" s="331"/>
    </row>
    <row r="120" spans="23:52">
      <c r="W120" s="158"/>
      <c r="X120" s="158"/>
      <c r="Y120" s="304"/>
      <c r="Z120" s="319" t="s">
        <v>42</v>
      </c>
      <c r="AA120" s="320"/>
      <c r="AB120" s="320"/>
      <c r="AC120" s="320"/>
      <c r="AD120" s="320"/>
      <c r="AE120" s="320"/>
      <c r="AF120" s="320"/>
      <c r="AG120" s="320"/>
      <c r="AH120" s="321"/>
      <c r="AI120" s="319" t="s">
        <v>42</v>
      </c>
      <c r="AJ120" s="320"/>
      <c r="AK120" s="320"/>
      <c r="AL120" s="320"/>
      <c r="AM120" s="320"/>
      <c r="AN120" s="320"/>
      <c r="AO120" s="320"/>
      <c r="AP120" s="320"/>
      <c r="AQ120" s="321"/>
      <c r="AR120" s="319" t="s">
        <v>42</v>
      </c>
      <c r="AS120" s="320"/>
      <c r="AT120" s="320"/>
      <c r="AU120" s="320"/>
      <c r="AV120" s="320"/>
      <c r="AW120" s="320"/>
      <c r="AX120" s="320"/>
      <c r="AY120" s="320"/>
      <c r="AZ120" s="321"/>
    </row>
    <row r="121" spans="23:52">
      <c r="W121" s="312" t="s">
        <v>11</v>
      </c>
      <c r="X121" s="65">
        <v>0</v>
      </c>
      <c r="Y121" s="304"/>
      <c r="Z121" s="159">
        <v>154.65703333333335</v>
      </c>
      <c r="AA121" s="160">
        <v>154.65703333333335</v>
      </c>
      <c r="AB121" s="161">
        <v>154.65703333333335</v>
      </c>
      <c r="AC121" s="160">
        <v>153.79160000000002</v>
      </c>
      <c r="AD121" s="160">
        <v>153.79160000000002</v>
      </c>
      <c r="AE121" s="161">
        <v>153.79160000000002</v>
      </c>
      <c r="AF121" s="160">
        <v>-79.910282286520811</v>
      </c>
      <c r="AG121" s="160">
        <v>-79.910282286520811</v>
      </c>
      <c r="AH121" s="161">
        <v>-79.910282286520811</v>
      </c>
      <c r="AI121" s="162">
        <v>-63.872926000000007</v>
      </c>
      <c r="AJ121" s="163">
        <v>-48.058168000000002</v>
      </c>
      <c r="AK121" s="164">
        <v>-76.71708000000001</v>
      </c>
      <c r="AL121" s="163">
        <v>-83.149538822303285</v>
      </c>
      <c r="AM121" s="163">
        <v>-53.692735799895772</v>
      </c>
      <c r="AN121" s="164">
        <v>-88.128632100052101</v>
      </c>
      <c r="AO121" s="163">
        <v>-85.896031764705882</v>
      </c>
      <c r="AP121" s="163">
        <v>-94.589725882352937</v>
      </c>
      <c r="AQ121" s="161">
        <v>-92.701730588235293</v>
      </c>
      <c r="AR121" s="163">
        <v>-15.707321052631585</v>
      </c>
      <c r="AS121" s="163">
        <v>-7.0904036184210479</v>
      </c>
      <c r="AT121" s="164">
        <v>-85.165473421052624</v>
      </c>
      <c r="AU121" s="163">
        <v>-31.928017806423426</v>
      </c>
      <c r="AV121" s="163">
        <v>-6.2533930522176151</v>
      </c>
      <c r="AW121" s="164">
        <v>-82.676089869638048</v>
      </c>
      <c r="AX121" s="159">
        <v>-23.2823806122449</v>
      </c>
      <c r="AY121" s="160">
        <v>-5.7307403061224509</v>
      </c>
      <c r="AZ121" s="161">
        <v>-85.400353265306123</v>
      </c>
    </row>
    <row r="122" spans="23:52">
      <c r="W122" s="313"/>
      <c r="X122" s="66">
        <v>5</v>
      </c>
      <c r="Y122" s="304"/>
      <c r="Z122" s="162">
        <v>154.65703333333335</v>
      </c>
      <c r="AA122" s="163">
        <v>154.65703333333335</v>
      </c>
      <c r="AB122" s="164">
        <v>154.65703333333335</v>
      </c>
      <c r="AC122" s="163">
        <v>153.79160000000002</v>
      </c>
      <c r="AD122" s="163">
        <v>153.79160000000002</v>
      </c>
      <c r="AE122" s="164">
        <v>153.79160000000002</v>
      </c>
      <c r="AF122" s="163">
        <v>-79.910282286520811</v>
      </c>
      <c r="AG122" s="163">
        <v>-79.910282286520811</v>
      </c>
      <c r="AH122" s="164">
        <v>-79.910282286520811</v>
      </c>
      <c r="AI122" s="162">
        <v>-6.925574000000001</v>
      </c>
      <c r="AJ122" s="163">
        <v>230.25999200000001</v>
      </c>
      <c r="AK122" s="164">
        <v>-65.452193999999992</v>
      </c>
      <c r="AL122" s="163">
        <v>-73.74889786347056</v>
      </c>
      <c r="AM122" s="163">
        <v>71.224429390307449</v>
      </c>
      <c r="AN122" s="164">
        <v>-84.664559666492963</v>
      </c>
      <c r="AO122" s="163">
        <v>-83.570427058823526</v>
      </c>
      <c r="AP122" s="163">
        <v>6.673481176470597</v>
      </c>
      <c r="AQ122" s="164">
        <v>-92.223736470588236</v>
      </c>
      <c r="AR122" s="163">
        <v>-2.4608751973684284</v>
      </c>
      <c r="AS122" s="163">
        <v>-5.590986842105572E-2</v>
      </c>
      <c r="AT122" s="164">
        <v>-77.67350032894737</v>
      </c>
      <c r="AU122" s="163">
        <v>-15.162117653484819</v>
      </c>
      <c r="AV122" s="163">
        <v>-5.3422001310898803E-2</v>
      </c>
      <c r="AW122" s="164">
        <v>-77.251387553710586</v>
      </c>
      <c r="AX122" s="162">
        <v>-10.561325816326528</v>
      </c>
      <c r="AY122" s="163">
        <v>-5.230459183673819E-2</v>
      </c>
      <c r="AZ122" s="164">
        <v>-83.730107244897951</v>
      </c>
    </row>
    <row r="123" spans="23:52">
      <c r="W123" s="313"/>
      <c r="X123" s="66">
        <v>10</v>
      </c>
      <c r="Y123" s="304"/>
      <c r="Z123" s="162">
        <v>154.65703333333335</v>
      </c>
      <c r="AA123" s="163">
        <v>154.65703333333335</v>
      </c>
      <c r="AB123" s="164">
        <v>154.65703333333335</v>
      </c>
      <c r="AC123" s="163">
        <v>153.79160000000002</v>
      </c>
      <c r="AD123" s="163">
        <v>153.79160000000002</v>
      </c>
      <c r="AE123" s="164">
        <v>153.79160000000002</v>
      </c>
      <c r="AF123" s="163">
        <v>-79.910282286520811</v>
      </c>
      <c r="AG123" s="163">
        <v>-79.910282286520811</v>
      </c>
      <c r="AH123" s="164">
        <v>-79.910282286520811</v>
      </c>
      <c r="AI123" s="162">
        <v>4.0727740000000123</v>
      </c>
      <c r="AJ123" s="163">
        <v>364.505968</v>
      </c>
      <c r="AK123" s="164">
        <v>-64.290042</v>
      </c>
      <c r="AL123" s="163">
        <v>-72.606133402813967</v>
      </c>
      <c r="AM123" s="163">
        <v>123.72498436685775</v>
      </c>
      <c r="AN123" s="164">
        <v>-84.37639134966129</v>
      </c>
      <c r="AO123" s="163">
        <v>-83.095585882352935</v>
      </c>
      <c r="AP123" s="163">
        <v>26.760478823529411</v>
      </c>
      <c r="AQ123" s="164">
        <v>-92.134169411764717</v>
      </c>
      <c r="AR123" s="163">
        <v>-0.82443499999999004</v>
      </c>
      <c r="AS123" s="163">
        <v>-4.9342105262750735E-4</v>
      </c>
      <c r="AT123" s="164">
        <v>-76.593474342105267</v>
      </c>
      <c r="AU123" s="163">
        <v>-11.902662770373606</v>
      </c>
      <c r="AV123" s="163">
        <v>-4.5663098099391064E-4</v>
      </c>
      <c r="AW123" s="164">
        <v>-76.324470176971815</v>
      </c>
      <c r="AX123" s="162">
        <v>-7.9700392857142806</v>
      </c>
      <c r="AY123" s="163">
        <v>-4.5091836734512114E-4</v>
      </c>
      <c r="AZ123" s="164">
        <v>-83.290570204081632</v>
      </c>
    </row>
    <row r="124" spans="23:52">
      <c r="W124" s="314"/>
      <c r="X124" s="67">
        <v>100</v>
      </c>
      <c r="Y124" s="304"/>
      <c r="Z124" s="165">
        <v>154.65703333333335</v>
      </c>
      <c r="AA124" s="166">
        <v>154.65703333333335</v>
      </c>
      <c r="AB124" s="167">
        <v>154.65703333333335</v>
      </c>
      <c r="AC124" s="166">
        <v>153.79160000000002</v>
      </c>
      <c r="AD124" s="166">
        <v>153.79160000000002</v>
      </c>
      <c r="AE124" s="167">
        <v>153.79160000000002</v>
      </c>
      <c r="AF124" s="166">
        <v>-79.910282286520811</v>
      </c>
      <c r="AG124" s="166">
        <v>-79.910282286520811</v>
      </c>
      <c r="AH124" s="167">
        <v>-79.910282286520811</v>
      </c>
      <c r="AI124" s="165">
        <v>8.0835280000000065</v>
      </c>
      <c r="AJ124" s="166">
        <v>453.17311799999993</v>
      </c>
      <c r="AK124" s="167">
        <v>-63.92680399999999</v>
      </c>
      <c r="AL124" s="166">
        <v>-72.087165190203223</v>
      </c>
      <c r="AM124" s="166">
        <v>162.84317613340284</v>
      </c>
      <c r="AN124" s="167">
        <v>-84.257879103699835</v>
      </c>
      <c r="AO124" s="166">
        <v>-82.863801176470588</v>
      </c>
      <c r="AP124" s="166">
        <v>40.865662352941179</v>
      </c>
      <c r="AQ124" s="167">
        <v>-92.09521176470588</v>
      </c>
      <c r="AR124" s="166">
        <v>-0.62484197368422034</v>
      </c>
      <c r="AS124" s="166">
        <v>-3.42105261896819E-6</v>
      </c>
      <c r="AT124" s="167">
        <v>-76.177100460526319</v>
      </c>
      <c r="AU124" s="166">
        <v>-11.077970286213679</v>
      </c>
      <c r="AV124" s="166">
        <v>-3.6413953852232339E-6</v>
      </c>
      <c r="AW124" s="167">
        <v>-75.993071699075088</v>
      </c>
      <c r="AX124" s="165">
        <v>-7.389171326530608</v>
      </c>
      <c r="AY124" s="166">
        <v>-7.0408163299617854E-6</v>
      </c>
      <c r="AZ124" s="167">
        <v>-83.114030306122459</v>
      </c>
    </row>
    <row r="125" spans="23:52">
      <c r="W125" s="312" t="s">
        <v>47</v>
      </c>
      <c r="X125" s="65">
        <v>-2</v>
      </c>
      <c r="Y125" s="304"/>
      <c r="Z125" s="159">
        <v>-100</v>
      </c>
      <c r="AA125" s="160">
        <v>-100</v>
      </c>
      <c r="AB125" s="161">
        <v>-100</v>
      </c>
      <c r="AC125" s="160">
        <v>-100</v>
      </c>
      <c r="AD125" s="160">
        <v>-100</v>
      </c>
      <c r="AE125" s="161">
        <v>-100</v>
      </c>
      <c r="AF125" s="160">
        <v>-100</v>
      </c>
      <c r="AG125" s="160">
        <v>-100</v>
      </c>
      <c r="AH125" s="161">
        <v>-100</v>
      </c>
      <c r="AI125" s="162">
        <v>-51.70646</v>
      </c>
      <c r="AJ125" s="163">
        <v>20.531779999999998</v>
      </c>
      <c r="AK125" s="164">
        <v>-74.649990000000003</v>
      </c>
      <c r="AL125" s="163">
        <v>-84.541393955185001</v>
      </c>
      <c r="AM125" s="163">
        <v>-13.018121417404894</v>
      </c>
      <c r="AN125" s="164">
        <v>-80.888626889004684</v>
      </c>
      <c r="AO125" s="163">
        <v>-91.26337294117647</v>
      </c>
      <c r="AP125" s="163">
        <v>-67.733059999999995</v>
      </c>
      <c r="AQ125" s="164">
        <v>-94.341676470588226</v>
      </c>
      <c r="AR125" s="163">
        <v>-3.2780230263157906</v>
      </c>
      <c r="AS125" s="163">
        <v>-5.3761184210521229E-2</v>
      </c>
      <c r="AT125" s="164">
        <v>-82.251192171052637</v>
      </c>
      <c r="AU125" s="163">
        <v>-22.23270501056005</v>
      </c>
      <c r="AV125" s="163">
        <v>-5.1328016896079465E-2</v>
      </c>
      <c r="AW125" s="164">
        <v>-82.368528147986311</v>
      </c>
      <c r="AX125" s="162">
        <v>-16.498253367346937</v>
      </c>
      <c r="AY125" s="163">
        <v>-5.0252346938772785E-2</v>
      </c>
      <c r="AZ125" s="164">
        <v>-87.750627448979586</v>
      </c>
    </row>
    <row r="126" spans="23:52">
      <c r="W126" s="313"/>
      <c r="X126" s="66">
        <v>-5</v>
      </c>
      <c r="Y126" s="304"/>
      <c r="Z126" s="162">
        <v>-100</v>
      </c>
      <c r="AA126" s="163">
        <v>-100</v>
      </c>
      <c r="AB126" s="164">
        <v>-100</v>
      </c>
      <c r="AC126" s="163">
        <v>-100</v>
      </c>
      <c r="AD126" s="163">
        <v>-100</v>
      </c>
      <c r="AE126" s="164">
        <v>-100</v>
      </c>
      <c r="AF126" s="163">
        <v>-100</v>
      </c>
      <c r="AG126" s="163">
        <v>-100</v>
      </c>
      <c r="AH126" s="164">
        <v>-100</v>
      </c>
      <c r="AI126" s="162">
        <v>-84.720578000000003</v>
      </c>
      <c r="AJ126" s="163">
        <v>-84.720578000000003</v>
      </c>
      <c r="AK126" s="164">
        <v>-84.720578000000003</v>
      </c>
      <c r="AL126" s="163">
        <v>-93.387399687337165</v>
      </c>
      <c r="AM126" s="163">
        <v>-89.403494007295464</v>
      </c>
      <c r="AN126" s="164">
        <v>-89.403494007295464</v>
      </c>
      <c r="AO126" s="163">
        <v>-96.650925882352951</v>
      </c>
      <c r="AP126" s="163">
        <v>-96.650925882352951</v>
      </c>
      <c r="AQ126" s="164">
        <v>-96.650925882352951</v>
      </c>
      <c r="AR126" s="163">
        <v>-6.9427976315789568</v>
      </c>
      <c r="AS126" s="163">
        <v>-5.1824342105266652E-2</v>
      </c>
      <c r="AT126" s="164">
        <v>-88.147611052631575</v>
      </c>
      <c r="AU126" s="163">
        <v>-38.763426553055133</v>
      </c>
      <c r="AV126" s="163">
        <v>-4.9664445415487091E-2</v>
      </c>
      <c r="AW126" s="164">
        <v>-88.11889101303619</v>
      </c>
      <c r="AX126" s="162">
        <v>-32.566661632653059</v>
      </c>
      <c r="AY126" s="163">
        <v>-4.8613061224489496E-2</v>
      </c>
      <c r="AZ126" s="164">
        <v>-92.150019897959183</v>
      </c>
    </row>
    <row r="127" spans="23:52">
      <c r="W127" s="314"/>
      <c r="X127" s="67">
        <v>-10</v>
      </c>
      <c r="Y127" s="304"/>
      <c r="Z127" s="165">
        <v>-100</v>
      </c>
      <c r="AA127" s="166">
        <v>-100</v>
      </c>
      <c r="AB127" s="167">
        <v>-100</v>
      </c>
      <c r="AC127" s="166">
        <v>-100</v>
      </c>
      <c r="AD127" s="166">
        <v>-100</v>
      </c>
      <c r="AE127" s="167">
        <v>-100</v>
      </c>
      <c r="AF127" s="166">
        <v>-100</v>
      </c>
      <c r="AG127" s="166">
        <v>-100</v>
      </c>
      <c r="AH127" s="167">
        <v>-100</v>
      </c>
      <c r="AI127" s="165">
        <v>-100</v>
      </c>
      <c r="AJ127" s="166">
        <v>-100</v>
      </c>
      <c r="AK127" s="167">
        <v>-100</v>
      </c>
      <c r="AL127" s="166">
        <v>-100</v>
      </c>
      <c r="AM127" s="166">
        <v>-100</v>
      </c>
      <c r="AN127" s="167">
        <v>-100</v>
      </c>
      <c r="AO127" s="166">
        <v>-100</v>
      </c>
      <c r="AP127" s="166">
        <v>-100</v>
      </c>
      <c r="AQ127" s="167">
        <v>-100</v>
      </c>
      <c r="AR127" s="166">
        <v>-31.723563815789468</v>
      </c>
      <c r="AS127" s="166">
        <v>-5.4889473684205381E-2</v>
      </c>
      <c r="AT127" s="167">
        <v>-94.308281578947373</v>
      </c>
      <c r="AU127" s="166">
        <v>-72.792172638555087</v>
      </c>
      <c r="AV127" s="166">
        <v>-7.355800742844254E-2</v>
      </c>
      <c r="AW127" s="167">
        <v>-94.421665028038746</v>
      </c>
      <c r="AX127" s="165">
        <v>-71.461574591836722</v>
      </c>
      <c r="AY127" s="166">
        <v>-6.6417244897953864E-2</v>
      </c>
      <c r="AZ127" s="167">
        <v>-96.437471428571428</v>
      </c>
    </row>
    <row r="128" spans="23:52">
      <c r="W128" s="312" t="s">
        <v>48</v>
      </c>
      <c r="X128" s="65">
        <v>-25</v>
      </c>
      <c r="Y128" s="304"/>
      <c r="Z128" s="159">
        <v>90.992733333333305</v>
      </c>
      <c r="AA128" s="160">
        <v>90.992733333333305</v>
      </c>
      <c r="AB128" s="161">
        <v>90.992733333333305</v>
      </c>
      <c r="AC128" s="160">
        <v>90.343699999999998</v>
      </c>
      <c r="AD128" s="160">
        <v>90.343699999999998</v>
      </c>
      <c r="AE128" s="161">
        <v>90.343699999999998</v>
      </c>
      <c r="AF128" s="160">
        <v>-84.932709950599858</v>
      </c>
      <c r="AG128" s="160">
        <v>-84.932709950599858</v>
      </c>
      <c r="AH128" s="161">
        <v>-84.932709950599858</v>
      </c>
      <c r="AI128" s="162">
        <v>-48.601595999999994</v>
      </c>
      <c r="AJ128" s="163">
        <v>183.56892199999999</v>
      </c>
      <c r="AK128" s="164">
        <v>-73.779135999999994</v>
      </c>
      <c r="AL128" s="163">
        <v>-79.554147993746739</v>
      </c>
      <c r="AM128" s="163">
        <v>45.098947368421058</v>
      </c>
      <c r="AN128" s="164">
        <v>-88.397131318394997</v>
      </c>
      <c r="AO128" s="163">
        <v>-87.587605882352932</v>
      </c>
      <c r="AP128" s="163">
        <v>-12.882447058823532</v>
      </c>
      <c r="AQ128" s="164">
        <v>-94.138097647058828</v>
      </c>
      <c r="AR128" s="163">
        <v>-3.0861792105263186</v>
      </c>
      <c r="AS128" s="163">
        <v>-5.5911973684197314E-2</v>
      </c>
      <c r="AT128" s="164">
        <v>-82.068419078947372</v>
      </c>
      <c r="AU128" s="163">
        <v>-17.459545007646927</v>
      </c>
      <c r="AV128" s="163">
        <v>-5.3423822008591415E-2</v>
      </c>
      <c r="AW128" s="164">
        <v>-81.67434090743572</v>
      </c>
      <c r="AX128" s="162">
        <v>-11.939057040816326</v>
      </c>
      <c r="AY128" s="163">
        <v>-5.2308163265302188E-2</v>
      </c>
      <c r="AZ128" s="164">
        <v>-87.173249591836736</v>
      </c>
    </row>
    <row r="129" spans="23:52">
      <c r="W129" s="313"/>
      <c r="X129" s="66">
        <v>-50</v>
      </c>
      <c r="Y129" s="304"/>
      <c r="Z129" s="162">
        <v>27.328499999999998</v>
      </c>
      <c r="AA129" s="163">
        <v>27.328499999999998</v>
      </c>
      <c r="AB129" s="164">
        <v>27.328499999999998</v>
      </c>
      <c r="AC129" s="163">
        <v>26.895800000000001</v>
      </c>
      <c r="AD129" s="163">
        <v>26.895800000000001</v>
      </c>
      <c r="AE129" s="164">
        <v>26.895800000000001</v>
      </c>
      <c r="AF129" s="163">
        <v>-89.955137614678904</v>
      </c>
      <c r="AG129" s="163">
        <v>-89.955137614678904</v>
      </c>
      <c r="AH129" s="164">
        <v>-89.955137614678904</v>
      </c>
      <c r="AI129" s="162">
        <v>-49.331954000000003</v>
      </c>
      <c r="AJ129" s="163">
        <v>120.55484600000001</v>
      </c>
      <c r="AK129" s="164">
        <v>-82.318840000000009</v>
      </c>
      <c r="AL129" s="163">
        <v>-86.380979676915061</v>
      </c>
      <c r="AM129" s="163">
        <v>10.838006774361642</v>
      </c>
      <c r="AN129" s="164">
        <v>-92.211026576341851</v>
      </c>
      <c r="AO129" s="163">
        <v>-91.568267058823523</v>
      </c>
      <c r="AP129" s="163">
        <v>-36.445471764705886</v>
      </c>
      <c r="AQ129" s="164">
        <v>-96.072067058823535</v>
      </c>
      <c r="AR129" s="163">
        <v>-3.1251692763157979</v>
      </c>
      <c r="AS129" s="163">
        <v>-5.5916447368420386E-2</v>
      </c>
      <c r="AT129" s="164">
        <v>-87.102119736842099</v>
      </c>
      <c r="AU129" s="163">
        <v>-24.121596023596236</v>
      </c>
      <c r="AV129" s="163">
        <v>-5.3427827543517381E-2</v>
      </c>
      <c r="AW129" s="164">
        <v>-86.842226349136979</v>
      </c>
      <c r="AX129" s="162">
        <v>-17.283861122448986</v>
      </c>
      <c r="AY129" s="163">
        <v>-5.2316020408160746E-2</v>
      </c>
      <c r="AZ129" s="164">
        <v>-91.003579489795911</v>
      </c>
    </row>
    <row r="130" spans="23:52">
      <c r="W130" s="314"/>
      <c r="X130" s="67">
        <v>-80</v>
      </c>
      <c r="Y130" s="304"/>
      <c r="Z130" s="165">
        <v>-49.271516666666656</v>
      </c>
      <c r="AA130" s="166">
        <v>-49.271516666666656</v>
      </c>
      <c r="AB130" s="167">
        <v>-49.271516666666656</v>
      </c>
      <c r="AC130" s="166">
        <v>-49.339549999999996</v>
      </c>
      <c r="AD130" s="166">
        <v>-49.339549999999996</v>
      </c>
      <c r="AE130" s="167">
        <v>-49.339549999999996</v>
      </c>
      <c r="AF130" s="166">
        <v>-95.984911785462245</v>
      </c>
      <c r="AG130" s="166">
        <v>-95.984911785462245</v>
      </c>
      <c r="AH130" s="167">
        <v>-95.984911785462245</v>
      </c>
      <c r="AI130" s="165">
        <v>-79.133199399999995</v>
      </c>
      <c r="AJ130" s="166">
        <v>-1.0739956000000106</v>
      </c>
      <c r="AK130" s="167">
        <v>-92.954139999999995</v>
      </c>
      <c r="AL130" s="166">
        <v>-94.447948150078162</v>
      </c>
      <c r="AM130" s="166">
        <v>-46.946942678478379</v>
      </c>
      <c r="AN130" s="167">
        <v>-96.845060969254817</v>
      </c>
      <c r="AO130" s="166">
        <v>-96.568618823529405</v>
      </c>
      <c r="AP130" s="166">
        <v>-71.057531294117652</v>
      </c>
      <c r="AQ130" s="167">
        <v>-98.396435764705885</v>
      </c>
      <c r="AR130" s="166">
        <v>-5.0372980855263201</v>
      </c>
      <c r="AS130" s="166">
        <v>-5.5926151315788264E-2</v>
      </c>
      <c r="AT130" s="167">
        <v>-94.130409355263154</v>
      </c>
      <c r="AU130" s="166">
        <v>-41.136191992571547</v>
      </c>
      <c r="AV130" s="166">
        <v>-5.3464004806647036E-2</v>
      </c>
      <c r="AW130" s="167">
        <v>-93.802414845968968</v>
      </c>
      <c r="AX130" s="165">
        <v>-32.579540479591842</v>
      </c>
      <c r="AY130" s="166">
        <v>-5.2354693877554315E-2</v>
      </c>
      <c r="AZ130" s="167">
        <v>-96.241982081632642</v>
      </c>
    </row>
    <row r="131" spans="23:52">
      <c r="W131" s="312" t="s">
        <v>49</v>
      </c>
      <c r="X131" s="65">
        <v>2</v>
      </c>
      <c r="Y131" s="304"/>
      <c r="Z131" s="159">
        <v>368.23646666666667</v>
      </c>
      <c r="AA131" s="160">
        <v>627.24666666666667</v>
      </c>
      <c r="AB131" s="161">
        <v>235.7687</v>
      </c>
      <c r="AC131" s="160">
        <v>327.33319999999998</v>
      </c>
      <c r="AD131" s="160">
        <v>855.66069999999991</v>
      </c>
      <c r="AE131" s="161">
        <v>250.0239</v>
      </c>
      <c r="AF131" s="160">
        <v>-63.050578687367675</v>
      </c>
      <c r="AG131" s="160">
        <v>-15.274488355681015</v>
      </c>
      <c r="AH131" s="161">
        <v>-71.520712773465064</v>
      </c>
      <c r="AI131" s="162">
        <v>49.016159999999999</v>
      </c>
      <c r="AJ131" s="163">
        <v>379.2731</v>
      </c>
      <c r="AK131" s="164">
        <v>-55.627744</v>
      </c>
      <c r="AL131" s="163">
        <v>-57.83819176654508</v>
      </c>
      <c r="AM131" s="163">
        <v>175.39469775924962</v>
      </c>
      <c r="AN131" s="164">
        <v>-79.59998436685774</v>
      </c>
      <c r="AO131" s="163">
        <v>-70.887444705882359</v>
      </c>
      <c r="AP131" s="163">
        <v>114.93429529411765</v>
      </c>
      <c r="AQ131" s="164">
        <v>-89.32333411764705</v>
      </c>
      <c r="AR131" s="163">
        <v>-2.098936842105259</v>
      </c>
      <c r="AS131" s="163">
        <v>-5.9200592105268512E-2</v>
      </c>
      <c r="AT131" s="164">
        <v>-73.462592302631577</v>
      </c>
      <c r="AU131" s="163">
        <v>-10.929321061830899</v>
      </c>
      <c r="AV131" s="163">
        <v>-5.6553419270266581E-2</v>
      </c>
      <c r="AW131" s="164">
        <v>-71.710827871240255</v>
      </c>
      <c r="AX131" s="162">
        <v>-7.1877545918367369</v>
      </c>
      <c r="AY131" s="163">
        <v>-5.5365408163265961E-2</v>
      </c>
      <c r="AZ131" s="164">
        <v>-79.041489183673463</v>
      </c>
    </row>
    <row r="132" spans="23:52">
      <c r="W132" s="313"/>
      <c r="X132" s="66">
        <v>5</v>
      </c>
      <c r="Y132" s="304"/>
      <c r="Z132" s="162">
        <v>502.11799999999999</v>
      </c>
      <c r="AA132" s="163">
        <v>765.69733333333329</v>
      </c>
      <c r="AB132" s="164">
        <v>288.04866666666669</v>
      </c>
      <c r="AC132" s="163">
        <v>546.72069999999997</v>
      </c>
      <c r="AD132" s="163">
        <v>1677.2728000000002</v>
      </c>
      <c r="AE132" s="164">
        <v>355.62310000000002</v>
      </c>
      <c r="AF132" s="163">
        <v>-15.396097388849682</v>
      </c>
      <c r="AG132" s="163">
        <v>224.54009880028227</v>
      </c>
      <c r="AH132" s="164">
        <v>-56.220684544812997</v>
      </c>
      <c r="AI132" s="162">
        <v>70.782720000000012</v>
      </c>
      <c r="AJ132" s="163">
        <v>334.85789999999997</v>
      </c>
      <c r="AK132" s="164">
        <v>-51.155044000000004</v>
      </c>
      <c r="AL132" s="163">
        <v>-40.109228764981765</v>
      </c>
      <c r="AM132" s="163">
        <v>204.31067743616467</v>
      </c>
      <c r="AN132" s="164">
        <v>-74.219022928608652</v>
      </c>
      <c r="AO132" s="163">
        <v>-42.131245882352943</v>
      </c>
      <c r="AP132" s="163">
        <v>171.36429647058824</v>
      </c>
      <c r="AQ132" s="164">
        <v>-83.682294117647061</v>
      </c>
      <c r="AR132" s="163">
        <v>-2.0189986842105268</v>
      </c>
      <c r="AS132" s="163">
        <v>-5.3099999999994818E-2</v>
      </c>
      <c r="AT132" s="164">
        <v>-71.470707828947369</v>
      </c>
      <c r="AU132" s="163">
        <v>-9.0342101813414963</v>
      </c>
      <c r="AV132" s="163">
        <v>-6.1967810064811335E-2</v>
      </c>
      <c r="AW132" s="164">
        <v>-66.892525307697909</v>
      </c>
      <c r="AX132" s="162">
        <v>-5.0012395918367369</v>
      </c>
      <c r="AY132" s="163">
        <v>-4.9675102040813712E-2</v>
      </c>
      <c r="AZ132" s="164">
        <v>-71.240364285714293</v>
      </c>
    </row>
    <row r="133" spans="23:52">
      <c r="W133" s="314"/>
      <c r="X133" s="67">
        <v>10</v>
      </c>
      <c r="Y133" s="304"/>
      <c r="Z133" s="165">
        <v>321.19203333333337</v>
      </c>
      <c r="AA133" s="166">
        <v>714.29233333333343</v>
      </c>
      <c r="AB133" s="167">
        <v>144.04743333333334</v>
      </c>
      <c r="AC133" s="166">
        <v>275.86700000000002</v>
      </c>
      <c r="AD133" s="166">
        <v>1381.7614000000001</v>
      </c>
      <c r="AE133" s="167">
        <v>166.32340000000002</v>
      </c>
      <c r="AF133" s="166">
        <v>76.199795342272409</v>
      </c>
      <c r="AG133" s="166">
        <v>324.40691601976005</v>
      </c>
      <c r="AH133" s="167">
        <v>-24.287127734650671</v>
      </c>
      <c r="AI133" s="165">
        <v>39.985566000000006</v>
      </c>
      <c r="AJ133" s="166">
        <v>336.54669999999999</v>
      </c>
      <c r="AK133" s="167">
        <v>-69.483844000000005</v>
      </c>
      <c r="AL133" s="166">
        <v>-62.367443981240235</v>
      </c>
      <c r="AM133" s="166">
        <v>199.88909327774883</v>
      </c>
      <c r="AN133" s="167">
        <v>-84.390643564356438</v>
      </c>
      <c r="AO133" s="166">
        <v>0.53039999999999754</v>
      </c>
      <c r="AP133" s="166">
        <v>177.35759882352943</v>
      </c>
      <c r="AQ133" s="167">
        <v>-73.047787058823531</v>
      </c>
      <c r="AR133" s="166">
        <v>-2.0598667105263146</v>
      </c>
      <c r="AS133" s="166">
        <v>-4.6907894736847311E-2</v>
      </c>
      <c r="AT133" s="167">
        <v>-77.711486381578936</v>
      </c>
      <c r="AU133" s="166">
        <v>-11.973678719685388</v>
      </c>
      <c r="AV133" s="166">
        <v>-5.9827033719317413E-2</v>
      </c>
      <c r="AW133" s="167">
        <v>-76.463135787633817</v>
      </c>
      <c r="AX133" s="165">
        <v>-4.0587016326530616</v>
      </c>
      <c r="AY133" s="166">
        <v>-4.3892244897958399E-2</v>
      </c>
      <c r="AZ133" s="167">
        <v>-60.120902653061222</v>
      </c>
    </row>
    <row r="134" spans="23:52">
      <c r="W134" s="312" t="s">
        <v>50</v>
      </c>
      <c r="X134" s="66">
        <v>25</v>
      </c>
      <c r="Y134" s="304"/>
      <c r="Z134" s="162">
        <v>218.32123333333331</v>
      </c>
      <c r="AA134" s="163">
        <v>218.32123333333331</v>
      </c>
      <c r="AB134" s="164">
        <v>218.32123333333331</v>
      </c>
      <c r="AC134" s="163">
        <v>217.23940000000002</v>
      </c>
      <c r="AD134" s="163">
        <v>217.23940000000002</v>
      </c>
      <c r="AE134" s="164">
        <v>217.23940000000002</v>
      </c>
      <c r="AF134" s="163">
        <v>-74.887847565278747</v>
      </c>
      <c r="AG134" s="163">
        <v>-74.887847565278747</v>
      </c>
      <c r="AH134" s="164">
        <v>-74.887847565278747</v>
      </c>
      <c r="AI134" s="162">
        <v>11.831290000000006</v>
      </c>
      <c r="AJ134" s="163">
        <v>267.61349000000001</v>
      </c>
      <c r="AK134" s="164">
        <v>-57.349137999999996</v>
      </c>
      <c r="AL134" s="163">
        <v>-67.748256904637842</v>
      </c>
      <c r="AM134" s="163">
        <v>91.70134966128191</v>
      </c>
      <c r="AN134" s="164">
        <v>-80.985719124544033</v>
      </c>
      <c r="AO134" s="163">
        <v>-79.719225882352944</v>
      </c>
      <c r="AP134" s="163">
        <v>23.044389411764698</v>
      </c>
      <c r="AQ134" s="164">
        <v>-90.328696470588227</v>
      </c>
      <c r="AR134" s="163">
        <v>-2.2805965131578843</v>
      </c>
      <c r="AS134" s="163">
        <v>-5.5908684210514981E-2</v>
      </c>
      <c r="AT134" s="164">
        <v>-73.802748355263162</v>
      </c>
      <c r="AU134" s="163">
        <v>-13.136957432087982</v>
      </c>
      <c r="AV134" s="163">
        <v>-5.3420908892287677E-2</v>
      </c>
      <c r="AW134" s="164">
        <v>-73.369618745903438</v>
      </c>
      <c r="AX134" s="162">
        <v>-9.1294502040816354</v>
      </c>
      <c r="AY134" s="163">
        <v>-5.230244897959091E-2</v>
      </c>
      <c r="AZ134" s="164">
        <v>-80.612786224489795</v>
      </c>
    </row>
    <row r="135" spans="23:52">
      <c r="W135" s="313"/>
      <c r="X135" s="66">
        <v>50</v>
      </c>
      <c r="Y135" s="304"/>
      <c r="Z135" s="162">
        <v>281.9855</v>
      </c>
      <c r="AA135" s="163">
        <v>281.9855</v>
      </c>
      <c r="AB135" s="164">
        <v>281.9855</v>
      </c>
      <c r="AC135" s="163">
        <v>280.68729999999999</v>
      </c>
      <c r="AD135" s="163">
        <v>280.68729999999999</v>
      </c>
      <c r="AE135" s="164">
        <v>280.68729999999999</v>
      </c>
      <c r="AF135" s="163">
        <v>-69.865419901199715</v>
      </c>
      <c r="AG135" s="163">
        <v>-69.865419901199715</v>
      </c>
      <c r="AH135" s="164">
        <v>-69.865419901199715</v>
      </c>
      <c r="AI135" s="162">
        <v>29.150421999999999</v>
      </c>
      <c r="AJ135" s="163">
        <v>296.45657799999998</v>
      </c>
      <c r="AK135" s="164">
        <v>-49.397790000000001</v>
      </c>
      <c r="AL135" s="163">
        <v>-61.981534653465346</v>
      </c>
      <c r="AM135" s="163">
        <v>108.56732152162584</v>
      </c>
      <c r="AN135" s="164">
        <v>-77.382970297029701</v>
      </c>
      <c r="AO135" s="163">
        <v>-75.963285882352935</v>
      </c>
      <c r="AP135" s="163">
        <v>37.269697647058834</v>
      </c>
      <c r="AQ135" s="164">
        <v>-88.454905882352946</v>
      </c>
      <c r="AR135" s="163">
        <v>-2.1913732894736859</v>
      </c>
      <c r="AS135" s="163">
        <v>-5.5907894736839658E-2</v>
      </c>
      <c r="AT135" s="164">
        <v>-70.500890263157885</v>
      </c>
      <c r="AU135" s="163">
        <v>-11.745660549122427</v>
      </c>
      <c r="AV135" s="163">
        <v>-5.3420362682976563E-2</v>
      </c>
      <c r="AW135" s="164">
        <v>-69.919701223508852</v>
      </c>
      <c r="AX135" s="162">
        <v>-8.1489811224489834</v>
      </c>
      <c r="AY135" s="163">
        <v>-5.2301122448983328E-2</v>
      </c>
      <c r="AZ135" s="164">
        <v>-77.745994693877549</v>
      </c>
    </row>
    <row r="136" spans="23:52">
      <c r="W136" s="314"/>
      <c r="X136" s="67">
        <v>100</v>
      </c>
      <c r="Y136" s="341"/>
      <c r="Z136" s="162">
        <v>409.31403333333333</v>
      </c>
      <c r="AA136" s="163">
        <v>409.31403333333333</v>
      </c>
      <c r="AB136" s="167">
        <v>409.31403333333333</v>
      </c>
      <c r="AC136" s="163">
        <v>407.5831</v>
      </c>
      <c r="AD136" s="163">
        <v>407.5831</v>
      </c>
      <c r="AE136" s="167">
        <v>407.5831</v>
      </c>
      <c r="AF136" s="163">
        <v>-59.823168666196189</v>
      </c>
      <c r="AG136" s="163">
        <v>-59.823168666196189</v>
      </c>
      <c r="AH136" s="164">
        <v>-59.823168666196189</v>
      </c>
      <c r="AI136" s="162">
        <v>59.975344</v>
      </c>
      <c r="AJ136" s="163">
        <v>336.83760200000006</v>
      </c>
      <c r="AK136" s="167">
        <v>-34.065378000000003</v>
      </c>
      <c r="AL136" s="163">
        <v>-51.04494007295466</v>
      </c>
      <c r="AM136" s="163">
        <v>133.60429650859822</v>
      </c>
      <c r="AN136" s="167">
        <v>-70.361388744137571</v>
      </c>
      <c r="AO136" s="163">
        <v>-68.724335294117651</v>
      </c>
      <c r="AP136" s="163">
        <v>60.248627058823523</v>
      </c>
      <c r="AQ136" s="167">
        <v>-84.765142352941169</v>
      </c>
      <c r="AR136" s="163">
        <v>-2.0728544736842158</v>
      </c>
      <c r="AS136" s="163">
        <v>-5.5906973684205497E-2</v>
      </c>
      <c r="AT136" s="167">
        <v>-65.124847631578959</v>
      </c>
      <c r="AU136" s="163">
        <v>-10.05424368217901</v>
      </c>
      <c r="AV136" s="163">
        <v>-5.3419452334135809E-2</v>
      </c>
      <c r="AW136" s="167">
        <v>-64.114364758575476</v>
      </c>
      <c r="AX136" s="165">
        <v>-6.9123351020408119</v>
      </c>
      <c r="AY136" s="166">
        <v>-5.2299591836735271E-2</v>
      </c>
      <c r="AZ136" s="167">
        <v>-72.651309183673462</v>
      </c>
    </row>
    <row r="137" spans="23:52" ht="27" customHeight="1">
      <c r="W137" s="73"/>
      <c r="X137" s="73"/>
      <c r="Y137" s="73"/>
      <c r="Z137" s="261" t="s">
        <v>7</v>
      </c>
      <c r="AA137" s="338"/>
      <c r="AB137" s="262"/>
      <c r="AC137" s="261" t="s">
        <v>8</v>
      </c>
      <c r="AD137" s="338"/>
      <c r="AE137" s="262"/>
      <c r="AF137" s="261" t="s">
        <v>23</v>
      </c>
      <c r="AG137" s="338"/>
      <c r="AH137" s="262"/>
      <c r="AI137" s="261" t="s">
        <v>7</v>
      </c>
      <c r="AJ137" s="338"/>
      <c r="AK137" s="262"/>
      <c r="AL137" s="261" t="s">
        <v>8</v>
      </c>
      <c r="AM137" s="338"/>
      <c r="AN137" s="262"/>
      <c r="AO137" s="261" t="s">
        <v>23</v>
      </c>
      <c r="AP137" s="338"/>
      <c r="AQ137" s="262"/>
      <c r="AR137" s="261" t="s">
        <v>7</v>
      </c>
      <c r="AS137" s="338"/>
      <c r="AT137" s="262"/>
      <c r="AU137" s="261" t="s">
        <v>8</v>
      </c>
      <c r="AV137" s="338"/>
      <c r="AW137" s="262"/>
      <c r="AX137" s="261" t="s">
        <v>23</v>
      </c>
      <c r="AY137" s="338"/>
      <c r="AZ137" s="262"/>
    </row>
    <row r="138" spans="23:52">
      <c r="W138" s="73"/>
      <c r="X138" s="73"/>
      <c r="Y138" s="73"/>
      <c r="Z138" s="342" t="s">
        <v>18</v>
      </c>
      <c r="AA138" s="343"/>
      <c r="AB138" s="343"/>
      <c r="AC138" s="343"/>
      <c r="AD138" s="343"/>
      <c r="AE138" s="343"/>
      <c r="AF138" s="343"/>
      <c r="AG138" s="343"/>
      <c r="AH138" s="344"/>
      <c r="AI138" s="342" t="s">
        <v>18</v>
      </c>
      <c r="AJ138" s="343"/>
      <c r="AK138" s="343"/>
      <c r="AL138" s="343"/>
      <c r="AM138" s="343"/>
      <c r="AN138" s="343"/>
      <c r="AO138" s="343"/>
      <c r="AP138" s="343"/>
      <c r="AQ138" s="344"/>
      <c r="AR138" s="342" t="s">
        <v>18</v>
      </c>
      <c r="AS138" s="343"/>
      <c r="AT138" s="343"/>
      <c r="AU138" s="343"/>
      <c r="AV138" s="343"/>
      <c r="AW138" s="343"/>
      <c r="AX138" s="343"/>
      <c r="AY138" s="343"/>
      <c r="AZ138" s="343"/>
    </row>
    <row r="139" spans="23:52" ht="40" customHeight="1">
      <c r="W139" s="73"/>
      <c r="X139" s="73"/>
      <c r="Y139" s="73"/>
      <c r="Z139" s="69" t="s">
        <v>51</v>
      </c>
      <c r="AA139" s="70" t="s">
        <v>52</v>
      </c>
      <c r="AB139" s="69" t="s">
        <v>53</v>
      </c>
      <c r="AC139" s="69" t="s">
        <v>51</v>
      </c>
      <c r="AD139" s="70" t="s">
        <v>52</v>
      </c>
      <c r="AE139" s="69" t="s">
        <v>53</v>
      </c>
      <c r="AF139" s="69" t="s">
        <v>51</v>
      </c>
      <c r="AG139" s="70" t="s">
        <v>52</v>
      </c>
      <c r="AH139" s="69" t="s">
        <v>53</v>
      </c>
      <c r="AI139" s="69" t="s">
        <v>51</v>
      </c>
      <c r="AJ139" s="70" t="s">
        <v>52</v>
      </c>
      <c r="AK139" s="69" t="s">
        <v>53</v>
      </c>
      <c r="AL139" s="69" t="s">
        <v>51</v>
      </c>
      <c r="AM139" s="70" t="s">
        <v>52</v>
      </c>
      <c r="AN139" s="69" t="s">
        <v>53</v>
      </c>
      <c r="AO139" s="69" t="s">
        <v>51</v>
      </c>
      <c r="AP139" s="70" t="s">
        <v>52</v>
      </c>
      <c r="AQ139" s="69" t="s">
        <v>53</v>
      </c>
      <c r="AR139" s="69" t="s">
        <v>51</v>
      </c>
      <c r="AS139" s="70" t="s">
        <v>52</v>
      </c>
      <c r="AT139" s="69" t="s">
        <v>53</v>
      </c>
      <c r="AU139" s="69" t="s">
        <v>51</v>
      </c>
      <c r="AV139" s="70" t="s">
        <v>52</v>
      </c>
      <c r="AW139" s="69" t="s">
        <v>53</v>
      </c>
      <c r="AX139" s="69" t="s">
        <v>51</v>
      </c>
      <c r="AY139" s="70" t="s">
        <v>52</v>
      </c>
      <c r="AZ139" s="69" t="s">
        <v>53</v>
      </c>
    </row>
    <row r="143" spans="23:52">
      <c r="AC143" s="71"/>
      <c r="AD143" s="71"/>
      <c r="AM143" s="71" t="s">
        <v>46</v>
      </c>
      <c r="AV143" s="71"/>
    </row>
    <row r="144" spans="23:52">
      <c r="AD144" s="92"/>
    </row>
    <row r="145" spans="21:54">
      <c r="AM145" s="92"/>
    </row>
    <row r="150" spans="21:54">
      <c r="U150" s="369"/>
      <c r="V150" s="369"/>
      <c r="W150" s="369"/>
      <c r="X150" s="369"/>
      <c r="Y150" s="369"/>
      <c r="Z150" s="369"/>
      <c r="AA150" s="369"/>
      <c r="AB150" s="369"/>
      <c r="AC150" s="369"/>
      <c r="AD150" s="369"/>
      <c r="AE150" s="369"/>
      <c r="AF150" s="369"/>
      <c r="AG150" s="369"/>
      <c r="AH150" s="369"/>
      <c r="AI150" s="369"/>
      <c r="AJ150" s="369"/>
      <c r="AK150" s="369"/>
      <c r="AL150" s="369"/>
      <c r="AM150" s="369"/>
      <c r="AN150" s="369"/>
      <c r="AO150" s="369"/>
      <c r="AP150" s="369"/>
      <c r="AQ150" s="369"/>
      <c r="AR150" s="369"/>
      <c r="AS150" s="369"/>
      <c r="AT150" s="369"/>
      <c r="AU150" s="369"/>
      <c r="AV150" s="369"/>
      <c r="AW150" s="369"/>
      <c r="AX150" s="369"/>
      <c r="AY150" s="369"/>
      <c r="AZ150" s="369"/>
      <c r="BA150" s="369"/>
      <c r="BB150" s="369"/>
    </row>
    <row r="151" spans="21:54">
      <c r="U151" s="369"/>
      <c r="V151" s="369"/>
      <c r="W151" s="369"/>
      <c r="X151" s="369"/>
      <c r="Y151" s="369"/>
      <c r="Z151" s="369"/>
      <c r="AA151" s="369"/>
      <c r="AB151" s="369"/>
      <c r="AC151" s="369"/>
      <c r="AD151" s="369"/>
      <c r="AE151" s="369"/>
      <c r="AF151" s="369"/>
      <c r="AG151" s="369"/>
      <c r="AH151" s="369"/>
      <c r="AI151" s="369"/>
      <c r="AJ151" s="369"/>
      <c r="AK151" s="369"/>
      <c r="AL151" s="369"/>
      <c r="AM151" s="369"/>
      <c r="AN151" s="369"/>
      <c r="AO151" s="369"/>
      <c r="AP151" s="369"/>
      <c r="AQ151" s="369"/>
      <c r="AR151" s="369"/>
      <c r="AS151" s="369"/>
      <c r="AT151" s="369"/>
      <c r="AU151" s="369"/>
      <c r="AV151" s="369"/>
      <c r="AW151" s="369"/>
      <c r="AX151" s="369"/>
      <c r="AY151" s="369"/>
      <c r="AZ151" s="369"/>
      <c r="BA151" s="369"/>
      <c r="BB151" s="369"/>
    </row>
    <row r="152" spans="21:54">
      <c r="U152" s="369"/>
      <c r="V152" s="369"/>
      <c r="W152" s="369"/>
      <c r="X152" s="369"/>
      <c r="Y152" s="369"/>
      <c r="Z152" s="369"/>
      <c r="AA152" s="369"/>
      <c r="AB152" s="369"/>
      <c r="AC152" s="369"/>
      <c r="AD152" s="369"/>
      <c r="AE152" s="369"/>
      <c r="AF152" s="369"/>
      <c r="AG152" s="369"/>
      <c r="AH152" s="369"/>
      <c r="AI152" s="369"/>
      <c r="AJ152" s="369"/>
      <c r="AK152" s="369"/>
      <c r="AL152" s="369"/>
      <c r="AM152" s="369"/>
      <c r="AN152" s="369"/>
      <c r="AO152" s="369"/>
      <c r="AP152" s="369"/>
      <c r="AQ152" s="369"/>
      <c r="AR152" s="369"/>
      <c r="AS152" s="369"/>
      <c r="AT152" s="369"/>
      <c r="AU152" s="369"/>
      <c r="AV152" s="369"/>
      <c r="AW152" s="369"/>
      <c r="AX152" s="369"/>
      <c r="AY152" s="369"/>
      <c r="AZ152" s="369"/>
      <c r="BA152" s="369"/>
      <c r="BB152" s="369"/>
    </row>
    <row r="153" spans="21:54">
      <c r="U153" s="369"/>
      <c r="V153" s="369"/>
      <c r="W153" s="370"/>
      <c r="X153" s="370"/>
      <c r="Y153" s="371"/>
      <c r="Z153" s="372"/>
      <c r="AA153" s="372"/>
      <c r="AB153" s="372"/>
      <c r="AC153" s="372"/>
      <c r="AD153" s="372"/>
      <c r="AE153" s="372"/>
      <c r="AF153" s="372"/>
      <c r="AG153" s="372"/>
      <c r="AH153" s="372"/>
      <c r="AI153" s="372"/>
      <c r="AJ153" s="372"/>
      <c r="AK153" s="372"/>
      <c r="AL153" s="372"/>
      <c r="AM153" s="372"/>
      <c r="AN153" s="372"/>
      <c r="AO153" s="372"/>
      <c r="AP153" s="372"/>
      <c r="AQ153" s="372"/>
      <c r="AR153" s="372"/>
      <c r="AS153" s="372"/>
      <c r="AT153" s="372"/>
      <c r="AU153" s="372"/>
      <c r="AV153" s="372"/>
      <c r="AW153" s="372"/>
      <c r="AX153" s="372"/>
      <c r="AY153" s="372"/>
      <c r="AZ153" s="372"/>
      <c r="BA153" s="369"/>
      <c r="BB153" s="369"/>
    </row>
    <row r="154" spans="21:54">
      <c r="U154" s="369"/>
      <c r="V154" s="369"/>
      <c r="W154" s="370"/>
      <c r="X154" s="370"/>
      <c r="Y154" s="371"/>
      <c r="Z154" s="373"/>
      <c r="AA154" s="373"/>
      <c r="AB154" s="373"/>
      <c r="AC154" s="373"/>
      <c r="AD154" s="373"/>
      <c r="AE154" s="373"/>
      <c r="AF154" s="373"/>
      <c r="AG154" s="373"/>
      <c r="AH154" s="373"/>
      <c r="AI154" s="373"/>
      <c r="AJ154" s="373"/>
      <c r="AK154" s="373"/>
      <c r="AL154" s="373"/>
      <c r="AM154" s="373"/>
      <c r="AN154" s="373"/>
      <c r="AO154" s="373"/>
      <c r="AP154" s="373"/>
      <c r="AQ154" s="373"/>
      <c r="AR154" s="373"/>
      <c r="AS154" s="373"/>
      <c r="AT154" s="373"/>
      <c r="AU154" s="373"/>
      <c r="AV154" s="373"/>
      <c r="AW154" s="373"/>
      <c r="AX154" s="373"/>
      <c r="AY154" s="373"/>
      <c r="AZ154" s="373"/>
      <c r="BA154" s="369"/>
      <c r="BB154" s="369"/>
    </row>
    <row r="155" spans="21:54" ht="15" customHeight="1">
      <c r="U155" s="369"/>
      <c r="V155" s="369"/>
      <c r="W155" s="374"/>
      <c r="X155" s="375"/>
      <c r="Y155" s="371"/>
      <c r="Z155" s="376"/>
      <c r="AA155" s="376"/>
      <c r="AB155" s="376"/>
      <c r="AC155" s="376"/>
      <c r="AD155" s="376"/>
      <c r="AE155" s="376"/>
      <c r="AF155" s="376"/>
      <c r="AG155" s="376"/>
      <c r="AH155" s="376"/>
      <c r="AI155" s="376"/>
      <c r="AJ155" s="376"/>
      <c r="AK155" s="376"/>
      <c r="AL155" s="376"/>
      <c r="AM155" s="376"/>
      <c r="AN155" s="376"/>
      <c r="AO155" s="376"/>
      <c r="AP155" s="376"/>
      <c r="AQ155" s="376"/>
      <c r="AR155" s="376"/>
      <c r="AS155" s="376"/>
      <c r="AT155" s="376"/>
      <c r="AU155" s="376"/>
      <c r="AV155" s="376"/>
      <c r="AW155" s="376"/>
      <c r="AX155" s="376"/>
      <c r="AY155" s="376"/>
      <c r="AZ155" s="376"/>
      <c r="BA155" s="369"/>
      <c r="BB155" s="369"/>
    </row>
    <row r="156" spans="21:54">
      <c r="U156" s="369"/>
      <c r="V156" s="369"/>
      <c r="W156" s="377"/>
      <c r="X156" s="375"/>
      <c r="Y156" s="371"/>
      <c r="Z156" s="376"/>
      <c r="AA156" s="376"/>
      <c r="AB156" s="376"/>
      <c r="AC156" s="376"/>
      <c r="AD156" s="376"/>
      <c r="AE156" s="376"/>
      <c r="AF156" s="376"/>
      <c r="AG156" s="376"/>
      <c r="AH156" s="376"/>
      <c r="AI156" s="376"/>
      <c r="AJ156" s="376"/>
      <c r="AK156" s="376"/>
      <c r="AL156" s="376"/>
      <c r="AM156" s="376"/>
      <c r="AN156" s="376"/>
      <c r="AO156" s="376"/>
      <c r="AP156" s="376"/>
      <c r="AQ156" s="376"/>
      <c r="AR156" s="376"/>
      <c r="AS156" s="376"/>
      <c r="AT156" s="376"/>
      <c r="AU156" s="376"/>
      <c r="AV156" s="376"/>
      <c r="AW156" s="376"/>
      <c r="AX156" s="376"/>
      <c r="AY156" s="376"/>
      <c r="AZ156" s="376"/>
      <c r="BA156" s="369"/>
      <c r="BB156" s="369"/>
    </row>
    <row r="157" spans="21:54">
      <c r="U157" s="369"/>
      <c r="V157" s="369"/>
      <c r="W157" s="377"/>
      <c r="X157" s="375"/>
      <c r="Y157" s="371"/>
      <c r="Z157" s="376"/>
      <c r="AA157" s="376"/>
      <c r="AB157" s="376"/>
      <c r="AC157" s="376"/>
      <c r="AD157" s="376"/>
      <c r="AE157" s="376"/>
      <c r="AF157" s="376"/>
      <c r="AG157" s="376"/>
      <c r="AH157" s="376"/>
      <c r="AI157" s="376"/>
      <c r="AJ157" s="376"/>
      <c r="AK157" s="376"/>
      <c r="AL157" s="376"/>
      <c r="AM157" s="376"/>
      <c r="AN157" s="376"/>
      <c r="AO157" s="376"/>
      <c r="AP157" s="376"/>
      <c r="AQ157" s="376"/>
      <c r="AR157" s="376"/>
      <c r="AS157" s="376"/>
      <c r="AT157" s="376"/>
      <c r="AU157" s="376"/>
      <c r="AV157" s="376"/>
      <c r="AW157" s="376"/>
      <c r="AX157" s="376"/>
      <c r="AY157" s="376"/>
      <c r="AZ157" s="376"/>
      <c r="BA157" s="369"/>
      <c r="BB157" s="369"/>
    </row>
    <row r="158" spans="21:54">
      <c r="U158" s="369"/>
      <c r="V158" s="369"/>
      <c r="W158" s="377"/>
      <c r="X158" s="375"/>
      <c r="Y158" s="371"/>
      <c r="Z158" s="376"/>
      <c r="AA158" s="376"/>
      <c r="AB158" s="376"/>
      <c r="AC158" s="376"/>
      <c r="AD158" s="376"/>
      <c r="AE158" s="376"/>
      <c r="AF158" s="376"/>
      <c r="AG158" s="376"/>
      <c r="AH158" s="376"/>
      <c r="AI158" s="376"/>
      <c r="AJ158" s="376"/>
      <c r="AK158" s="376"/>
      <c r="AL158" s="376"/>
      <c r="AM158" s="376"/>
      <c r="AN158" s="376"/>
      <c r="AO158" s="376"/>
      <c r="AP158" s="376"/>
      <c r="AQ158" s="376"/>
      <c r="AR158" s="376"/>
      <c r="AS158" s="376"/>
      <c r="AT158" s="376"/>
      <c r="AU158" s="376"/>
      <c r="AV158" s="376"/>
      <c r="AW158" s="376"/>
      <c r="AX158" s="376"/>
      <c r="AY158" s="376"/>
      <c r="AZ158" s="376"/>
      <c r="BA158" s="369"/>
      <c r="BB158" s="369"/>
    </row>
    <row r="159" spans="21:54">
      <c r="U159" s="369"/>
      <c r="V159" s="369"/>
      <c r="W159" s="377"/>
      <c r="X159" s="375"/>
      <c r="Y159" s="371"/>
      <c r="Z159" s="376"/>
      <c r="AA159" s="376"/>
      <c r="AB159" s="376"/>
      <c r="AC159" s="376"/>
      <c r="AD159" s="376"/>
      <c r="AE159" s="376"/>
      <c r="AF159" s="376"/>
      <c r="AG159" s="376"/>
      <c r="AH159" s="376"/>
      <c r="AI159" s="376"/>
      <c r="AJ159" s="376"/>
      <c r="AK159" s="376"/>
      <c r="AL159" s="376"/>
      <c r="AM159" s="376"/>
      <c r="AN159" s="376"/>
      <c r="AO159" s="376"/>
      <c r="AP159" s="376"/>
      <c r="AQ159" s="376"/>
      <c r="AR159" s="376"/>
      <c r="AS159" s="376"/>
      <c r="AT159" s="376"/>
      <c r="AU159" s="376"/>
      <c r="AV159" s="376"/>
      <c r="AW159" s="376"/>
      <c r="AX159" s="376"/>
      <c r="AY159" s="376"/>
      <c r="AZ159" s="376"/>
      <c r="BA159" s="369"/>
      <c r="BB159" s="369"/>
    </row>
    <row r="160" spans="21:54">
      <c r="U160" s="369"/>
      <c r="V160" s="369"/>
      <c r="W160" s="377"/>
      <c r="X160" s="375"/>
      <c r="Y160" s="371"/>
      <c r="Z160" s="376"/>
      <c r="AA160" s="376"/>
      <c r="AB160" s="376"/>
      <c r="AC160" s="376"/>
      <c r="AD160" s="376"/>
      <c r="AE160" s="376"/>
      <c r="AF160" s="376"/>
      <c r="AG160" s="376"/>
      <c r="AH160" s="376"/>
      <c r="AI160" s="376"/>
      <c r="AJ160" s="376"/>
      <c r="AK160" s="376"/>
      <c r="AL160" s="376"/>
      <c r="AM160" s="376"/>
      <c r="AN160" s="376"/>
      <c r="AO160" s="376"/>
      <c r="AP160" s="376"/>
      <c r="AQ160" s="376"/>
      <c r="AR160" s="376"/>
      <c r="AS160" s="376"/>
      <c r="AT160" s="376"/>
      <c r="AU160" s="376"/>
      <c r="AV160" s="376"/>
      <c r="AW160" s="376"/>
      <c r="AX160" s="376"/>
      <c r="AY160" s="376"/>
      <c r="AZ160" s="376"/>
      <c r="BA160" s="369"/>
      <c r="BB160" s="369"/>
    </row>
    <row r="161" spans="21:54">
      <c r="U161" s="369"/>
      <c r="V161" s="369"/>
      <c r="W161" s="377"/>
      <c r="X161" s="375"/>
      <c r="Y161" s="371"/>
      <c r="Z161" s="376"/>
      <c r="AA161" s="376"/>
      <c r="AB161" s="376"/>
      <c r="AC161" s="376"/>
      <c r="AD161" s="376"/>
      <c r="AE161" s="376"/>
      <c r="AF161" s="376"/>
      <c r="AG161" s="376"/>
      <c r="AH161" s="376"/>
      <c r="AI161" s="376"/>
      <c r="AJ161" s="376"/>
      <c r="AK161" s="376"/>
      <c r="AL161" s="376"/>
      <c r="AM161" s="376"/>
      <c r="AN161" s="376"/>
      <c r="AO161" s="376"/>
      <c r="AP161" s="376"/>
      <c r="AQ161" s="376"/>
      <c r="AR161" s="376"/>
      <c r="AS161" s="376"/>
      <c r="AT161" s="376"/>
      <c r="AU161" s="376"/>
      <c r="AV161" s="376"/>
      <c r="AW161" s="376"/>
      <c r="AX161" s="376"/>
      <c r="AY161" s="376"/>
      <c r="AZ161" s="376"/>
      <c r="BA161" s="369"/>
      <c r="BB161" s="369"/>
    </row>
    <row r="162" spans="21:54">
      <c r="U162" s="369"/>
      <c r="V162" s="369"/>
      <c r="W162" s="377"/>
      <c r="X162" s="375"/>
      <c r="Y162" s="371"/>
      <c r="Z162" s="376"/>
      <c r="AA162" s="376"/>
      <c r="AB162" s="376"/>
      <c r="AC162" s="376"/>
      <c r="AD162" s="376"/>
      <c r="AE162" s="376"/>
      <c r="AF162" s="376"/>
      <c r="AG162" s="376"/>
      <c r="AH162" s="376"/>
      <c r="AI162" s="376"/>
      <c r="AJ162" s="376"/>
      <c r="AK162" s="376"/>
      <c r="AL162" s="376"/>
      <c r="AM162" s="376"/>
      <c r="AN162" s="376"/>
      <c r="AO162" s="376"/>
      <c r="AP162" s="376"/>
      <c r="AQ162" s="376"/>
      <c r="AR162" s="376"/>
      <c r="AS162" s="376"/>
      <c r="AT162" s="376"/>
      <c r="AU162" s="376"/>
      <c r="AV162" s="376"/>
      <c r="AW162" s="376"/>
      <c r="AX162" s="376"/>
      <c r="AY162" s="376"/>
      <c r="AZ162" s="376"/>
      <c r="BA162" s="369"/>
      <c r="BB162" s="369"/>
    </row>
    <row r="163" spans="21:54">
      <c r="U163" s="369"/>
      <c r="V163" s="369"/>
      <c r="W163" s="377"/>
      <c r="X163" s="375"/>
      <c r="Y163" s="371"/>
      <c r="Z163" s="376"/>
      <c r="AA163" s="376"/>
      <c r="AB163" s="376"/>
      <c r="AC163" s="376"/>
      <c r="AD163" s="376"/>
      <c r="AE163" s="376"/>
      <c r="AF163" s="376"/>
      <c r="AG163" s="376"/>
      <c r="AH163" s="376"/>
      <c r="AI163" s="376"/>
      <c r="AJ163" s="376"/>
      <c r="AK163" s="376"/>
      <c r="AL163" s="376"/>
      <c r="AM163" s="376"/>
      <c r="AN163" s="376"/>
      <c r="AO163" s="376"/>
      <c r="AP163" s="376"/>
      <c r="AQ163" s="376"/>
      <c r="AR163" s="376"/>
      <c r="AS163" s="376"/>
      <c r="AT163" s="376"/>
      <c r="AU163" s="376"/>
      <c r="AV163" s="376"/>
      <c r="AW163" s="376"/>
      <c r="AX163" s="376"/>
      <c r="AY163" s="376"/>
      <c r="AZ163" s="376"/>
      <c r="BA163" s="369"/>
      <c r="BB163" s="369"/>
    </row>
    <row r="164" spans="21:54">
      <c r="U164" s="369"/>
      <c r="V164" s="369"/>
      <c r="W164" s="377"/>
      <c r="X164" s="375"/>
      <c r="Y164" s="371"/>
      <c r="Z164" s="376"/>
      <c r="AA164" s="376"/>
      <c r="AB164" s="376"/>
      <c r="AC164" s="376"/>
      <c r="AD164" s="376"/>
      <c r="AE164" s="376"/>
      <c r="AF164" s="376"/>
      <c r="AG164" s="376"/>
      <c r="AH164" s="376"/>
      <c r="AI164" s="376"/>
      <c r="AJ164" s="376"/>
      <c r="AK164" s="376"/>
      <c r="AL164" s="376"/>
      <c r="AM164" s="376"/>
      <c r="AN164" s="376"/>
      <c r="AO164" s="376"/>
      <c r="AP164" s="376"/>
      <c r="AQ164" s="376"/>
      <c r="AR164" s="376"/>
      <c r="AS164" s="376"/>
      <c r="AT164" s="376"/>
      <c r="AU164" s="376"/>
      <c r="AV164" s="376"/>
      <c r="AW164" s="376"/>
      <c r="AX164" s="376"/>
      <c r="AY164" s="376"/>
      <c r="AZ164" s="376"/>
      <c r="BA164" s="369"/>
      <c r="BB164" s="369"/>
    </row>
    <row r="165" spans="21:54">
      <c r="U165" s="369"/>
      <c r="V165" s="369"/>
      <c r="W165" s="377"/>
      <c r="X165" s="375"/>
      <c r="Y165" s="371"/>
      <c r="Z165" s="376"/>
      <c r="AA165" s="376"/>
      <c r="AB165" s="376"/>
      <c r="AC165" s="376"/>
      <c r="AD165" s="376"/>
      <c r="AE165" s="376"/>
      <c r="AF165" s="376"/>
      <c r="AG165" s="376"/>
      <c r="AH165" s="376"/>
      <c r="AI165" s="376"/>
      <c r="AJ165" s="376"/>
      <c r="AK165" s="376"/>
      <c r="AL165" s="376"/>
      <c r="AM165" s="376"/>
      <c r="AN165" s="376"/>
      <c r="AO165" s="376"/>
      <c r="AP165" s="376"/>
      <c r="AQ165" s="376"/>
      <c r="AR165" s="376"/>
      <c r="AS165" s="376"/>
      <c r="AT165" s="376"/>
      <c r="AU165" s="376"/>
      <c r="AV165" s="376"/>
      <c r="AW165" s="376"/>
      <c r="AX165" s="376"/>
      <c r="AY165" s="376"/>
      <c r="AZ165" s="376"/>
      <c r="BA165" s="369"/>
      <c r="BB165" s="369"/>
    </row>
    <row r="166" spans="21:54">
      <c r="U166" s="369"/>
      <c r="V166" s="369"/>
      <c r="W166" s="377"/>
      <c r="X166" s="375"/>
      <c r="Y166" s="371"/>
      <c r="Z166" s="376"/>
      <c r="AA166" s="376"/>
      <c r="AB166" s="376"/>
      <c r="AC166" s="376"/>
      <c r="AD166" s="376"/>
      <c r="AE166" s="376"/>
      <c r="AF166" s="376"/>
      <c r="AG166" s="376"/>
      <c r="AH166" s="376"/>
      <c r="AI166" s="376"/>
      <c r="AJ166" s="376"/>
      <c r="AK166" s="376"/>
      <c r="AL166" s="376"/>
      <c r="AM166" s="376"/>
      <c r="AN166" s="376"/>
      <c r="AO166" s="376"/>
      <c r="AP166" s="376"/>
      <c r="AQ166" s="376"/>
      <c r="AR166" s="376"/>
      <c r="AS166" s="376"/>
      <c r="AT166" s="376"/>
      <c r="AU166" s="376"/>
      <c r="AV166" s="376"/>
      <c r="AW166" s="376"/>
      <c r="AX166" s="376"/>
      <c r="AY166" s="376"/>
      <c r="AZ166" s="376"/>
      <c r="BA166" s="369"/>
      <c r="BB166" s="369"/>
    </row>
    <row r="167" spans="21:54">
      <c r="U167" s="369"/>
      <c r="V167" s="369"/>
      <c r="W167" s="377"/>
      <c r="X167" s="375"/>
      <c r="Y167" s="371"/>
      <c r="Z167" s="376"/>
      <c r="AA167" s="376"/>
      <c r="AB167" s="376"/>
      <c r="AC167" s="376"/>
      <c r="AD167" s="376"/>
      <c r="AE167" s="376"/>
      <c r="AF167" s="376"/>
      <c r="AG167" s="376"/>
      <c r="AH167" s="376"/>
      <c r="AI167" s="376"/>
      <c r="AJ167" s="376"/>
      <c r="AK167" s="376"/>
      <c r="AL167" s="376"/>
      <c r="AM167" s="376"/>
      <c r="AN167" s="376"/>
      <c r="AO167" s="376"/>
      <c r="AP167" s="376"/>
      <c r="AQ167" s="376"/>
      <c r="AR167" s="376"/>
      <c r="AS167" s="376"/>
      <c r="AT167" s="376"/>
      <c r="AU167" s="376"/>
      <c r="AV167" s="376"/>
      <c r="AW167" s="376"/>
      <c r="AX167" s="376"/>
      <c r="AY167" s="376"/>
      <c r="AZ167" s="376"/>
      <c r="BA167" s="369"/>
      <c r="BB167" s="369"/>
    </row>
    <row r="168" spans="21:54">
      <c r="U168" s="369"/>
      <c r="V168" s="369"/>
      <c r="W168" s="378"/>
      <c r="X168" s="378"/>
      <c r="Y168" s="378"/>
      <c r="Z168" s="379"/>
      <c r="AA168" s="379"/>
      <c r="AB168" s="379"/>
      <c r="AC168" s="379"/>
      <c r="AD168" s="379"/>
      <c r="AE168" s="379"/>
      <c r="AF168" s="379"/>
      <c r="AG168" s="379"/>
      <c r="AH168" s="379"/>
      <c r="AI168" s="379"/>
      <c r="AJ168" s="379"/>
      <c r="AK168" s="379"/>
      <c r="AL168" s="379"/>
      <c r="AM168" s="379"/>
      <c r="AN168" s="379"/>
      <c r="AO168" s="379"/>
      <c r="AP168" s="379"/>
      <c r="AQ168" s="379"/>
      <c r="AR168" s="379"/>
      <c r="AS168" s="379"/>
      <c r="AT168" s="379"/>
      <c r="AU168" s="379"/>
      <c r="AV168" s="379"/>
      <c r="AW168" s="379"/>
      <c r="AX168" s="379"/>
      <c r="AY168" s="379"/>
      <c r="AZ168" s="379"/>
      <c r="BA168" s="369"/>
      <c r="BB168" s="369"/>
    </row>
    <row r="169" spans="21:54">
      <c r="U169" s="369"/>
      <c r="V169" s="369"/>
      <c r="W169" s="378"/>
      <c r="X169" s="378"/>
      <c r="Y169" s="378"/>
      <c r="Z169" s="380"/>
      <c r="AA169" s="380"/>
      <c r="AB169" s="380"/>
      <c r="AC169" s="380"/>
      <c r="AD169" s="380"/>
      <c r="AE169" s="380"/>
      <c r="AF169" s="380"/>
      <c r="AG169" s="380"/>
      <c r="AH169" s="380"/>
      <c r="AI169" s="380"/>
      <c r="AJ169" s="380"/>
      <c r="AK169" s="380"/>
      <c r="AL169" s="380"/>
      <c r="AM169" s="380"/>
      <c r="AN169" s="380"/>
      <c r="AO169" s="380"/>
      <c r="AP169" s="380"/>
      <c r="AQ169" s="380"/>
      <c r="AR169" s="380"/>
      <c r="AS169" s="380"/>
      <c r="AT169" s="380"/>
      <c r="AU169" s="380"/>
      <c r="AV169" s="380"/>
      <c r="AW169" s="380"/>
      <c r="AX169" s="380"/>
      <c r="AY169" s="380"/>
      <c r="AZ169" s="380"/>
      <c r="BA169" s="369"/>
      <c r="BB169" s="369"/>
    </row>
    <row r="170" spans="21:54" ht="40" customHeight="1">
      <c r="U170" s="369"/>
      <c r="V170" s="369"/>
      <c r="W170" s="378"/>
      <c r="X170" s="378"/>
      <c r="Y170" s="378"/>
      <c r="Z170" s="375"/>
      <c r="AA170" s="381"/>
      <c r="AB170" s="375"/>
      <c r="AC170" s="375"/>
      <c r="AD170" s="381"/>
      <c r="AE170" s="375"/>
      <c r="AF170" s="375"/>
      <c r="AG170" s="381"/>
      <c r="AH170" s="375"/>
      <c r="AI170" s="375"/>
      <c r="AJ170" s="381"/>
      <c r="AK170" s="375"/>
      <c r="AL170" s="375"/>
      <c r="AM170" s="381"/>
      <c r="AN170" s="375"/>
      <c r="AO170" s="375"/>
      <c r="AP170" s="381"/>
      <c r="AQ170" s="375"/>
      <c r="AR170" s="375"/>
      <c r="AS170" s="381"/>
      <c r="AT170" s="375"/>
      <c r="AU170" s="375"/>
      <c r="AV170" s="381"/>
      <c r="AW170" s="375"/>
      <c r="AX170" s="375"/>
      <c r="AY170" s="381"/>
      <c r="AZ170" s="375"/>
      <c r="BA170" s="369"/>
      <c r="BB170" s="369"/>
    </row>
    <row r="171" spans="21:54">
      <c r="U171" s="369"/>
      <c r="V171" s="369"/>
      <c r="W171" s="369"/>
      <c r="X171" s="369"/>
      <c r="Y171" s="369"/>
      <c r="Z171" s="369"/>
      <c r="AA171" s="369"/>
      <c r="AB171" s="369"/>
      <c r="AC171" s="369"/>
      <c r="AD171" s="369"/>
      <c r="AE171" s="369"/>
      <c r="AF171" s="369"/>
      <c r="AG171" s="369"/>
      <c r="AH171" s="369"/>
      <c r="AI171" s="369"/>
      <c r="AJ171" s="369"/>
      <c r="AK171" s="369"/>
      <c r="AL171" s="369"/>
      <c r="AM171" s="369"/>
      <c r="AN171" s="369"/>
      <c r="AO171" s="369"/>
      <c r="AP171" s="369"/>
      <c r="AQ171" s="369"/>
      <c r="AR171" s="369"/>
      <c r="AS171" s="369"/>
      <c r="AT171" s="369"/>
      <c r="AU171" s="369"/>
      <c r="AV171" s="369"/>
      <c r="AW171" s="369"/>
      <c r="AX171" s="369"/>
      <c r="AY171" s="369"/>
      <c r="AZ171" s="369"/>
      <c r="BA171" s="369"/>
      <c r="BB171" s="369"/>
    </row>
    <row r="172" spans="21:54">
      <c r="U172" s="369"/>
      <c r="V172" s="369"/>
      <c r="W172" s="369"/>
      <c r="X172" s="369"/>
      <c r="Y172" s="369"/>
      <c r="Z172" s="369"/>
      <c r="AA172" s="369"/>
      <c r="AB172" s="369"/>
      <c r="AC172" s="369"/>
      <c r="AD172" s="369"/>
      <c r="AE172" s="369"/>
      <c r="AF172" s="369"/>
      <c r="AG172" s="369"/>
      <c r="AH172" s="369"/>
      <c r="AI172" s="369"/>
      <c r="AJ172" s="369"/>
      <c r="AK172" s="369"/>
      <c r="AL172" s="369"/>
      <c r="AM172" s="369"/>
      <c r="AN172" s="369"/>
      <c r="AO172" s="369"/>
      <c r="AP172" s="369"/>
      <c r="AQ172" s="369"/>
      <c r="AR172" s="369"/>
      <c r="AS172" s="369"/>
      <c r="AT172" s="369"/>
      <c r="AU172" s="369"/>
      <c r="AV172" s="369"/>
      <c r="AW172" s="369"/>
      <c r="AX172" s="369"/>
      <c r="AY172" s="369"/>
      <c r="AZ172" s="369"/>
      <c r="BA172" s="369"/>
      <c r="BB172" s="369"/>
    </row>
    <row r="173" spans="21:54">
      <c r="U173" s="369"/>
      <c r="V173" s="369"/>
      <c r="W173" s="369"/>
      <c r="X173" s="369"/>
      <c r="Y173" s="369"/>
      <c r="Z173" s="369"/>
      <c r="AA173" s="369"/>
      <c r="AB173" s="369"/>
      <c r="AC173" s="369"/>
      <c r="AD173" s="369"/>
      <c r="AE173" s="369"/>
      <c r="AF173" s="369"/>
      <c r="AG173" s="369"/>
      <c r="AH173" s="369"/>
      <c r="AI173" s="369"/>
      <c r="AJ173" s="369"/>
      <c r="AK173" s="369"/>
      <c r="AL173" s="369"/>
      <c r="AM173" s="369"/>
      <c r="AN173" s="369"/>
      <c r="AO173" s="369"/>
      <c r="AP173" s="369"/>
      <c r="AQ173" s="369"/>
      <c r="AR173" s="369"/>
      <c r="AS173" s="369"/>
      <c r="AT173" s="369"/>
      <c r="AU173" s="369"/>
      <c r="AV173" s="369"/>
      <c r="AW173" s="369"/>
      <c r="AX173" s="369"/>
      <c r="AY173" s="369"/>
      <c r="AZ173" s="369"/>
      <c r="BA173" s="369"/>
      <c r="BB173" s="369"/>
    </row>
    <row r="174" spans="21:54">
      <c r="U174" s="369"/>
      <c r="V174" s="369"/>
      <c r="W174" s="369"/>
      <c r="X174" s="369"/>
      <c r="Y174" s="369"/>
      <c r="Z174" s="369"/>
      <c r="AA174" s="369"/>
      <c r="AB174" s="369"/>
      <c r="AC174" s="369"/>
      <c r="AD174" s="382"/>
      <c r="AE174" s="369"/>
      <c r="AF174" s="369"/>
      <c r="AG174" s="369"/>
      <c r="AH174" s="369"/>
      <c r="AI174" s="369"/>
      <c r="AJ174" s="369"/>
      <c r="AK174" s="369"/>
      <c r="AL174" s="369"/>
      <c r="AM174" s="382"/>
      <c r="AN174" s="369"/>
      <c r="AO174" s="369"/>
      <c r="AP174" s="369"/>
      <c r="AQ174" s="369"/>
      <c r="AR174" s="369"/>
      <c r="AS174" s="369"/>
      <c r="AT174" s="369"/>
      <c r="AU174" s="369"/>
      <c r="AV174" s="382"/>
      <c r="AW174" s="369"/>
      <c r="AX174" s="369"/>
      <c r="AY174" s="369"/>
      <c r="AZ174" s="369"/>
      <c r="BA174" s="369"/>
      <c r="BB174" s="369"/>
    </row>
    <row r="175" spans="21:54">
      <c r="U175" s="369"/>
      <c r="V175" s="369"/>
      <c r="W175" s="369"/>
      <c r="X175" s="369"/>
      <c r="Y175" s="369"/>
      <c r="Z175" s="369"/>
      <c r="AA175" s="369"/>
      <c r="AB175" s="369"/>
      <c r="AC175" s="369"/>
      <c r="AD175" s="383"/>
      <c r="AE175" s="369"/>
      <c r="AF175" s="369"/>
      <c r="AG175" s="369"/>
      <c r="AH175" s="369"/>
      <c r="AI175" s="369"/>
      <c r="AJ175" s="369"/>
      <c r="AK175" s="369"/>
      <c r="AL175" s="369"/>
      <c r="AM175" s="369"/>
      <c r="AN175" s="369"/>
      <c r="AO175" s="369"/>
      <c r="AP175" s="369"/>
      <c r="AQ175" s="369"/>
      <c r="AR175" s="369"/>
      <c r="AS175" s="369"/>
      <c r="AT175" s="369"/>
      <c r="AU175" s="369"/>
      <c r="AV175" s="369"/>
      <c r="AW175" s="369"/>
      <c r="AX175" s="369"/>
      <c r="AY175" s="369"/>
      <c r="AZ175" s="369"/>
      <c r="BA175" s="369"/>
      <c r="BB175" s="369"/>
    </row>
  </sheetData>
  <mergeCells count="121">
    <mergeCell ref="AO168:AQ168"/>
    <mergeCell ref="AR168:AT168"/>
    <mergeCell ref="AU168:AW168"/>
    <mergeCell ref="AX168:AZ168"/>
    <mergeCell ref="Z169:AZ169"/>
    <mergeCell ref="Z168:AB168"/>
    <mergeCell ref="AC168:AE168"/>
    <mergeCell ref="AF168:AH168"/>
    <mergeCell ref="AI168:AK168"/>
    <mergeCell ref="AL168:AN168"/>
    <mergeCell ref="W162:W164"/>
    <mergeCell ref="W165:W167"/>
    <mergeCell ref="Y153:Y167"/>
    <mergeCell ref="W128:W130"/>
    <mergeCell ref="W131:W133"/>
    <mergeCell ref="W134:W136"/>
    <mergeCell ref="AL137:AN137"/>
    <mergeCell ref="AR137:AT137"/>
    <mergeCell ref="AI137:AK137"/>
    <mergeCell ref="AF137:AH137"/>
    <mergeCell ref="AO137:AQ137"/>
    <mergeCell ref="AR153:AZ153"/>
    <mergeCell ref="AR154:AZ154"/>
    <mergeCell ref="AI154:AQ154"/>
    <mergeCell ref="AI153:AQ153"/>
    <mergeCell ref="W121:W124"/>
    <mergeCell ref="W125:W127"/>
    <mergeCell ref="AX137:AZ137"/>
    <mergeCell ref="Y119:Y136"/>
    <mergeCell ref="Z138:AH138"/>
    <mergeCell ref="AI138:AQ138"/>
    <mergeCell ref="AR138:AZ138"/>
    <mergeCell ref="W156:W158"/>
    <mergeCell ref="W159:W161"/>
    <mergeCell ref="AU137:AW137"/>
    <mergeCell ref="AR120:AZ120"/>
    <mergeCell ref="CZ41:DA41"/>
    <mergeCell ref="H67:I67"/>
    <mergeCell ref="K67:L67"/>
    <mergeCell ref="N67:O67"/>
    <mergeCell ref="CG41:CH41"/>
    <mergeCell ref="AR51:AZ51"/>
    <mergeCell ref="AI51:AQ51"/>
    <mergeCell ref="BM41:BO41"/>
    <mergeCell ref="Y83:Y100"/>
    <mergeCell ref="U92:U94"/>
    <mergeCell ref="U95:U97"/>
    <mergeCell ref="U98:U100"/>
    <mergeCell ref="AR69:AT69"/>
    <mergeCell ref="AU69:AW69"/>
    <mergeCell ref="U85:U88"/>
    <mergeCell ref="U89:U91"/>
    <mergeCell ref="Z84:AH84"/>
    <mergeCell ref="H36:I36"/>
    <mergeCell ref="K36:L36"/>
    <mergeCell ref="N36:O36"/>
    <mergeCell ref="H37:J37"/>
    <mergeCell ref="K37:M37"/>
    <mergeCell ref="N37:P37"/>
    <mergeCell ref="Y51:Y67"/>
    <mergeCell ref="U52:U55"/>
    <mergeCell ref="U56:U58"/>
    <mergeCell ref="U59:U61"/>
    <mergeCell ref="U62:U64"/>
    <mergeCell ref="U65:U67"/>
    <mergeCell ref="W52:W55"/>
    <mergeCell ref="X52:X55"/>
    <mergeCell ref="W56:W67"/>
    <mergeCell ref="AO69:AQ69"/>
    <mergeCell ref="Y12:Y28"/>
    <mergeCell ref="G7:H7"/>
    <mergeCell ref="H8:J8"/>
    <mergeCell ref="K8:M8"/>
    <mergeCell ref="N8:P8"/>
    <mergeCell ref="U11:X11"/>
    <mergeCell ref="H68:J68"/>
    <mergeCell ref="K68:M68"/>
    <mergeCell ref="N68:P68"/>
    <mergeCell ref="X56:X67"/>
    <mergeCell ref="Z29:AH29"/>
    <mergeCell ref="Z12:AH12"/>
    <mergeCell ref="Z153:AH153"/>
    <mergeCell ref="Z154:AH154"/>
    <mergeCell ref="Z137:AB137"/>
    <mergeCell ref="AC137:AE137"/>
    <mergeCell ref="Z120:AH120"/>
    <mergeCell ref="Z119:AH119"/>
    <mergeCell ref="Z102:AB102"/>
    <mergeCell ref="AC102:AE102"/>
    <mergeCell ref="AF102:AH102"/>
    <mergeCell ref="Z101:AH101"/>
    <mergeCell ref="AF32:AH32"/>
    <mergeCell ref="AC32:AE32"/>
    <mergeCell ref="Z32:AB32"/>
    <mergeCell ref="Z30:AB30"/>
    <mergeCell ref="AC30:AE30"/>
    <mergeCell ref="AF30:AH30"/>
    <mergeCell ref="Z68:AZ68"/>
    <mergeCell ref="AL69:AN69"/>
    <mergeCell ref="AI69:AK69"/>
    <mergeCell ref="AX69:AZ69"/>
    <mergeCell ref="Z69:AB69"/>
    <mergeCell ref="AC69:AE69"/>
    <mergeCell ref="AI120:AQ120"/>
    <mergeCell ref="AL102:AN102"/>
    <mergeCell ref="AI102:AK102"/>
    <mergeCell ref="AO102:AQ102"/>
    <mergeCell ref="Z83:AH83"/>
    <mergeCell ref="Z51:AH51"/>
    <mergeCell ref="AR101:AZ101"/>
    <mergeCell ref="AI101:AQ101"/>
    <mergeCell ref="AR84:AZ84"/>
    <mergeCell ref="AI83:AQ83"/>
    <mergeCell ref="AR83:AZ83"/>
    <mergeCell ref="AI84:AQ84"/>
    <mergeCell ref="AI119:AQ119"/>
    <mergeCell ref="AR119:AZ119"/>
    <mergeCell ref="AX102:AZ102"/>
    <mergeCell ref="AU102:AW102"/>
    <mergeCell ref="AR102:AT102"/>
    <mergeCell ref="AF69:AH69"/>
  </mergeCells>
  <conditionalFormatting sqref="Z13:AH28 Z12">
    <cfRule type="colorScale" priority="102">
      <colorScale>
        <cfvo type="min"/>
        <cfvo type="max"/>
        <color rgb="FFFD6452"/>
        <color rgb="FFA7D060"/>
      </colorScale>
    </cfRule>
    <cfRule type="colorScale" priority="107">
      <colorScale>
        <cfvo type="min"/>
        <cfvo type="max"/>
        <color theme="5"/>
        <color theme="6"/>
      </colorScale>
    </cfRule>
    <cfRule type="colorScale" priority="109">
      <colorScale>
        <cfvo type="min"/>
        <cfvo type="max"/>
        <color rgb="FFFFEF9C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13:AH28">
    <cfRule type="colorScale" priority="101">
      <colorScale>
        <cfvo type="num" val="0"/>
        <cfvo type="num" val="1"/>
        <color rgb="FFFD614D"/>
        <color rgb="FFA8D061"/>
      </colorScale>
    </cfRule>
  </conditionalFormatting>
  <conditionalFormatting sqref="Z52:AH67">
    <cfRule type="colorScale" priority="83">
      <colorScale>
        <cfvo type="num" val="-1"/>
        <cfvo type="percentile" val="50"/>
        <cfvo type="num" val="0"/>
        <color rgb="FFF8696B"/>
        <color rgb="FFFFEB84"/>
        <color rgb="FF63BE7B"/>
      </colorScale>
    </cfRule>
    <cfRule type="colorScale" priority="87">
      <colorScale>
        <cfvo type="num" val="-1"/>
        <cfvo type="num" val="0"/>
        <color rgb="FFBB0385"/>
        <color rgb="FFA3CC55"/>
      </colorScale>
    </cfRule>
    <cfRule type="colorScale" priority="88">
      <colorScale>
        <cfvo type="num" val="-1"/>
        <cfvo type="num" val="0"/>
        <color rgb="FFFF7128"/>
        <color rgb="FFA3CC55"/>
      </colorScale>
    </cfRule>
    <cfRule type="colorScale" priority="89">
      <colorScale>
        <cfvo type="num" val="-1"/>
        <cfvo type="num" val="1"/>
        <color rgb="FFBB0385"/>
        <color rgb="FFA3CC55"/>
      </colorScale>
    </cfRule>
    <cfRule type="colorScale" priority="94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95">
      <colorScale>
        <cfvo type="min"/>
        <cfvo type="percentile" val="50"/>
        <cfvo type="max"/>
        <color rgb="FFBD0789"/>
        <color theme="0"/>
        <color theme="2" tint="-0.499984740745262"/>
      </colorScale>
    </cfRule>
    <cfRule type="colorScale" priority="9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97">
      <colorScale>
        <cfvo type="num" val="-100"/>
        <cfvo type="num" val="100"/>
        <color rgb="FF63BE7B"/>
        <color rgb="FFFFEF9C"/>
      </colorScale>
    </cfRule>
  </conditionalFormatting>
  <conditionalFormatting sqref="Z85:AH100">
    <cfRule type="colorScale" priority="64">
      <colorScale>
        <cfvo type="num" val="-1"/>
        <cfvo type="percentile" val="50"/>
        <cfvo type="num" val="0"/>
        <color rgb="FFF8696B"/>
        <color rgb="FFFFEB84"/>
        <color rgb="FF63BE7B"/>
      </colorScale>
    </cfRule>
    <cfRule type="colorScale" priority="70">
      <colorScale>
        <cfvo type="num" val="-1"/>
        <cfvo type="num" val="0"/>
        <color rgb="FFBB0385"/>
        <color rgb="FFA3CC55"/>
      </colorScale>
    </cfRule>
    <cfRule type="colorScale" priority="71">
      <colorScale>
        <cfvo type="num" val="-1"/>
        <cfvo type="num" val="0"/>
        <color rgb="FFFF7128"/>
        <color rgb="FFA3CC55"/>
      </colorScale>
    </cfRule>
    <cfRule type="colorScale" priority="72">
      <colorScale>
        <cfvo type="num" val="-1"/>
        <cfvo type="num" val="1"/>
        <color rgb="FFBB0385"/>
        <color rgb="FFA3CC55"/>
      </colorScale>
    </cfRule>
    <cfRule type="colorScale" priority="75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76">
      <colorScale>
        <cfvo type="min"/>
        <cfvo type="percentile" val="50"/>
        <cfvo type="max"/>
        <color rgb="FFBD0789"/>
        <color theme="0"/>
        <color theme="2" tint="-0.499984740745262"/>
      </colorScale>
    </cfRule>
    <cfRule type="colorScale" priority="7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78">
      <colorScale>
        <cfvo type="num" val="-100"/>
        <cfvo type="num" val="100"/>
        <color rgb="FF63BE7B"/>
        <color rgb="FFFFEF9C"/>
      </colorScale>
    </cfRule>
  </conditionalFormatting>
  <conditionalFormatting sqref="Z121:AH136">
    <cfRule type="colorScale" priority="51">
      <colorScale>
        <cfvo type="num" val="-1"/>
        <cfvo type="percentile" val="50"/>
        <cfvo type="num" val="0"/>
        <color rgb="FFF8696B"/>
        <color rgb="FFFFEB84"/>
        <color rgb="FF63BE7B"/>
      </colorScale>
    </cfRule>
    <cfRule type="colorScale" priority="54">
      <colorScale>
        <cfvo type="num" val="-1"/>
        <cfvo type="num" val="0"/>
        <color rgb="FFBB0385"/>
        <color rgb="FFA3CC55"/>
      </colorScale>
    </cfRule>
    <cfRule type="colorScale" priority="55">
      <colorScale>
        <cfvo type="num" val="-1"/>
        <cfvo type="num" val="0"/>
        <color rgb="FFFF7128"/>
        <color rgb="FFA3CC55"/>
      </colorScale>
    </cfRule>
    <cfRule type="colorScale" priority="56">
      <colorScale>
        <cfvo type="num" val="-1"/>
        <cfvo type="num" val="1"/>
        <color rgb="FFBB0385"/>
        <color rgb="FFA3CC55"/>
      </colorScale>
    </cfRule>
    <cfRule type="colorScale" priority="59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60">
      <colorScale>
        <cfvo type="min"/>
        <cfvo type="percentile" val="50"/>
        <cfvo type="max"/>
        <color rgb="FFBD0789"/>
        <color theme="0"/>
        <color theme="2" tint="-0.499984740745262"/>
      </colorScale>
    </cfRule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62">
      <colorScale>
        <cfvo type="num" val="-100"/>
        <cfvo type="num" val="100"/>
        <color rgb="FF63BE7B"/>
        <color rgb="FFFFEF9C"/>
      </colorScale>
    </cfRule>
  </conditionalFormatting>
  <conditionalFormatting sqref="Z155:AH167">
    <cfRule type="colorScale" priority="291">
      <colorScale>
        <cfvo type="num" val="-1"/>
        <cfvo type="percentile" val="50"/>
        <cfvo type="num" val="0"/>
        <color rgb="FFF8696B"/>
        <color rgb="FFFFEB84"/>
        <color rgb="FF63BE7B"/>
      </colorScale>
    </cfRule>
    <cfRule type="colorScale" priority="292">
      <colorScale>
        <cfvo type="num" val="-1"/>
        <cfvo type="num" val="0"/>
        <color rgb="FFBB0385"/>
        <color rgb="FFA3CC55"/>
      </colorScale>
    </cfRule>
    <cfRule type="colorScale" priority="293">
      <colorScale>
        <cfvo type="num" val="-1"/>
        <cfvo type="num" val="0"/>
        <color rgb="FFFF7128"/>
        <color rgb="FFA3CC55"/>
      </colorScale>
    </cfRule>
    <cfRule type="colorScale" priority="294">
      <colorScale>
        <cfvo type="num" val="-1"/>
        <cfvo type="num" val="1"/>
        <color rgb="FFBB0385"/>
        <color rgb="FFA3CC55"/>
      </colorScale>
    </cfRule>
    <cfRule type="colorScale" priority="295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296">
      <colorScale>
        <cfvo type="min"/>
        <cfvo type="percentile" val="50"/>
        <cfvo type="max"/>
        <color rgb="FFBD0789"/>
        <color theme="0"/>
        <color theme="2" tint="-0.499984740745262"/>
      </colorScale>
    </cfRule>
    <cfRule type="colorScale" priority="29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98">
      <colorScale>
        <cfvo type="num" val="-100"/>
        <cfvo type="num" val="100"/>
        <color rgb="FF63BE7B"/>
        <color rgb="FFFFEF9C"/>
      </colorScale>
    </cfRule>
  </conditionalFormatting>
  <conditionalFormatting sqref="Z121:AZ136">
    <cfRule type="colorScale" priority="33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35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37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38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39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40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41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42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43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44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45">
      <colorScale>
        <cfvo type="num" val="-100"/>
        <cfvo type="num" val="0"/>
        <color theme="0"/>
        <color rgb="FF58BA73"/>
      </colorScale>
    </cfRule>
    <cfRule type="colorScale" priority="46">
      <colorScale>
        <cfvo type="num" val="-100"/>
        <cfvo type="num" val="0"/>
        <color theme="5" tint="-0.249977111117893"/>
        <color theme="0"/>
      </colorScale>
    </cfRule>
    <cfRule type="colorScale" priority="47">
      <colorScale>
        <cfvo type="min"/>
        <cfvo type="max"/>
        <color rgb="FFFCFCFF"/>
        <color rgb="FFF8696B"/>
      </colorScale>
    </cfRule>
  </conditionalFormatting>
  <conditionalFormatting sqref="Z155:AZ167">
    <cfRule type="colorScale" priority="1">
      <colorScale>
        <cfvo type="num" val="-100"/>
        <cfvo type="num" val="-5"/>
        <cfvo type="num" val="0"/>
        <color theme="0"/>
        <color theme="0"/>
        <color rgb="FF97BCAB"/>
      </colorScale>
    </cfRule>
    <cfRule type="colorScale" priority="317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318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319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320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321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322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323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324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325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326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327">
      <colorScale>
        <cfvo type="num" val="-100"/>
        <cfvo type="num" val="0"/>
        <color theme="0"/>
        <color rgb="FF58BA73"/>
      </colorScale>
    </cfRule>
    <cfRule type="colorScale" priority="328">
      <colorScale>
        <cfvo type="num" val="-100"/>
        <cfvo type="num" val="0"/>
        <color theme="5" tint="-0.249977111117893"/>
        <color theme="0"/>
      </colorScale>
    </cfRule>
    <cfRule type="colorScale" priority="329">
      <colorScale>
        <cfvo type="min"/>
        <cfvo type="max"/>
        <color rgb="FFFCFCFF"/>
        <color rgb="FFF8696B"/>
      </colorScale>
    </cfRule>
  </conditionalFormatting>
  <conditionalFormatting sqref="AI119">
    <cfRule type="colorScale" priority="49">
      <colorScale>
        <cfvo type="min"/>
        <cfvo type="percentile" val="50"/>
        <cfvo type="max"/>
        <color rgb="FFBB0385"/>
        <color theme="0"/>
        <color rgb="FFA3CC55"/>
      </colorScale>
    </cfRule>
  </conditionalFormatting>
  <conditionalFormatting sqref="AI153">
    <cfRule type="colorScale" priority="15">
      <colorScale>
        <cfvo type="min"/>
        <cfvo type="percentile" val="50"/>
        <cfvo type="max"/>
        <color rgb="FFBB0385"/>
        <color theme="0"/>
        <color rgb="FFA3CC55"/>
      </colorScale>
    </cfRule>
  </conditionalFormatting>
  <conditionalFormatting sqref="AI52:AO67">
    <cfRule type="colorScale" priority="92">
      <colorScale>
        <cfvo type="min"/>
        <cfvo type="percentile" val="50"/>
        <cfvo type="max"/>
        <color rgb="FFBB0385"/>
        <color theme="0"/>
        <color rgb="FFA3CC55"/>
      </colorScale>
    </cfRule>
  </conditionalFormatting>
  <conditionalFormatting sqref="AI52:AQ67 AI51">
    <cfRule type="colorScale" priority="91">
      <colorScale>
        <cfvo type="min"/>
        <cfvo type="percentile" val="50"/>
        <cfvo type="max"/>
        <color rgb="FFBB0385"/>
        <color theme="0"/>
        <color rgb="FFA3CC55"/>
      </colorScale>
    </cfRule>
  </conditionalFormatting>
  <conditionalFormatting sqref="AI52:AQ67">
    <cfRule type="colorScale" priority="82">
      <colorScale>
        <cfvo type="num" val="-1"/>
        <cfvo type="percentile" val="50"/>
        <cfvo type="num" val="0"/>
        <color rgb="FFF8696B"/>
        <color rgb="FFFFEB84"/>
        <color rgb="FF63BE7B"/>
      </colorScale>
    </cfRule>
    <cfRule type="colorScale" priority="86">
      <colorScale>
        <cfvo type="num" val="-1"/>
        <cfvo type="num" val="0"/>
        <color rgb="FFBB0385"/>
        <color rgb="FFA3CC55"/>
      </colorScale>
    </cfRule>
  </conditionalFormatting>
  <conditionalFormatting sqref="AI85:AQ100 AI83">
    <cfRule type="colorScale" priority="73">
      <colorScale>
        <cfvo type="min"/>
        <cfvo type="percentile" val="50"/>
        <cfvo type="max"/>
        <color rgb="FFBB0385"/>
        <color theme="0"/>
        <color rgb="FFA3CC55"/>
      </colorScale>
    </cfRule>
  </conditionalFormatting>
  <conditionalFormatting sqref="AI85:AQ100">
    <cfRule type="colorScale" priority="63">
      <colorScale>
        <cfvo type="num" val="-1"/>
        <cfvo type="percentile" val="50"/>
        <cfvo type="num" val="0"/>
        <color rgb="FFF8696B"/>
        <color rgb="FFFFEB84"/>
        <color rgb="FF63BE7B"/>
      </colorScale>
    </cfRule>
    <cfRule type="colorScale" priority="69">
      <colorScale>
        <cfvo type="num" val="-1"/>
        <cfvo type="num" val="0"/>
        <color rgb="FFBB0385"/>
        <color rgb="FFA3CC55"/>
      </colorScale>
    </cfRule>
    <cfRule type="colorScale" priority="74">
      <colorScale>
        <cfvo type="min"/>
        <cfvo type="percentile" val="50"/>
        <cfvo type="max"/>
        <color rgb="FFBB0385"/>
        <color theme="0"/>
        <color rgb="FFA3CC55"/>
      </colorScale>
    </cfRule>
  </conditionalFormatting>
  <conditionalFormatting sqref="AI121:AQ136">
    <cfRule type="colorScale" priority="50">
      <colorScale>
        <cfvo type="num" val="-1"/>
        <cfvo type="percentile" val="50"/>
        <cfvo type="num" val="0"/>
        <color rgb="FFF8696B"/>
        <color rgb="FFFFEB84"/>
        <color rgb="FF63BE7B"/>
      </colorScale>
    </cfRule>
    <cfRule type="colorScale" priority="53">
      <colorScale>
        <cfvo type="num" val="-1"/>
        <cfvo type="num" val="0"/>
        <color rgb="FFBB0385"/>
        <color rgb="FFA3CC55"/>
      </colorScale>
    </cfRule>
    <cfRule type="colorScale" priority="57">
      <colorScale>
        <cfvo type="min"/>
        <cfvo type="percentile" val="50"/>
        <cfvo type="max"/>
        <color rgb="FFBB0385"/>
        <color theme="0"/>
        <color rgb="FFA3CC55"/>
      </colorScale>
    </cfRule>
    <cfRule type="colorScale" priority="58">
      <colorScale>
        <cfvo type="min"/>
        <cfvo type="percentile" val="50"/>
        <cfvo type="max"/>
        <color rgb="FFBB0385"/>
        <color theme="0"/>
        <color rgb="FFA3CC55"/>
      </colorScale>
    </cfRule>
  </conditionalFormatting>
  <conditionalFormatting sqref="AI155:AQ167">
    <cfRule type="colorScale" priority="307">
      <colorScale>
        <cfvo type="min"/>
        <cfvo type="percentile" val="50"/>
        <cfvo type="max"/>
        <color rgb="FFBB0385"/>
        <color theme="0"/>
        <color rgb="FFA3CC55"/>
      </colorScale>
    </cfRule>
    <cfRule type="colorScale" priority="309">
      <colorScale>
        <cfvo type="num" val="-1"/>
        <cfvo type="percentile" val="50"/>
        <cfvo type="num" val="0"/>
        <color rgb="FFF8696B"/>
        <color rgb="FFFFEB84"/>
        <color rgb="FF63BE7B"/>
      </colorScale>
    </cfRule>
    <cfRule type="colorScale" priority="310">
      <colorScale>
        <cfvo type="num" val="-1"/>
        <cfvo type="num" val="0"/>
        <color rgb="FFBB0385"/>
        <color rgb="FFA3CC55"/>
      </colorScale>
    </cfRule>
    <cfRule type="colorScale" priority="311">
      <colorScale>
        <cfvo type="min"/>
        <cfvo type="percentile" val="50"/>
        <cfvo type="max"/>
        <color rgb="FFBB0385"/>
        <color theme="0"/>
        <color rgb="FFA3CC55"/>
      </colorScale>
    </cfRule>
  </conditionalFormatting>
  <conditionalFormatting sqref="AO149">
    <cfRule type="colorScale" priority="36">
      <colorScale>
        <cfvo type="num" val="-100"/>
        <cfvo type="num" val="-10"/>
        <cfvo type="num" val="0"/>
        <color theme="0"/>
        <color theme="0"/>
        <color rgb="FF77E0AD"/>
      </colorScale>
    </cfRule>
  </conditionalFormatting>
  <conditionalFormatting sqref="AR52:AZ6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5:AZ10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1:AZ13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5:AZ167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4">
    <cfRule type="colorScale" priority="108">
      <colorScale>
        <cfvo type="min"/>
        <cfvo type="max"/>
        <color theme="6"/>
        <color theme="5"/>
      </colorScale>
    </cfRule>
  </conditionalFormatting>
  <conditionalFormatting sqref="BM40:DA40">
    <cfRule type="colorScale" priority="29">
      <colorScale>
        <cfvo type="num" val="-1"/>
        <cfvo type="num" val="1"/>
        <color theme="0"/>
        <color rgb="FF95BAAA"/>
      </colorScale>
    </cfRule>
    <cfRule type="colorScale" priority="30">
      <colorScale>
        <cfvo type="num" val="-100"/>
        <cfvo type="num" val="0"/>
        <color theme="0"/>
        <color rgb="FF95BAAA"/>
      </colorScale>
    </cfRule>
    <cfRule type="colorScale" priority="31">
      <colorScale>
        <cfvo type="num" val="-100"/>
        <cfvo type="percentile" val="50"/>
        <cfvo type="num" val="0"/>
        <color theme="0"/>
        <color theme="0"/>
        <color rgb="FF95BAAA"/>
      </colorScale>
    </cfRule>
    <cfRule type="colorScale" priority="32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max"/>
        <color rgb="FFFD6452"/>
        <color rgb="FFA7D060"/>
      </colorScale>
    </cfRule>
    <cfRule type="colorScale" priority="104">
      <colorScale>
        <cfvo type="min"/>
        <cfvo type="max"/>
        <color rgb="FFFF0000"/>
        <color rgb="FF00B050"/>
      </colorScale>
    </cfRule>
    <cfRule type="colorScale" priority="105">
      <colorScale>
        <cfvo type="min"/>
        <cfvo type="max"/>
        <color rgb="FFFCFCFF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Net Zero Scenario 2050 (100)</vt:lpstr>
      <vt:lpstr>Net Zero Scenario 2050 (10)</vt:lpstr>
      <vt:lpstr>Net Zero Scenario 2050 (5)</vt:lpstr>
      <vt:lpstr>Net Zero Scenario 2030</vt:lpstr>
      <vt:lpstr>Net Zero Scenario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Zurbriggen  Tatjana</cp:lastModifiedBy>
  <dcterms:created xsi:type="dcterms:W3CDTF">2024-02-12T13:28:02Z</dcterms:created>
  <dcterms:modified xsi:type="dcterms:W3CDTF">2024-04-04T14:09:05Z</dcterms:modified>
</cp:coreProperties>
</file>