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4355" windowHeight="12855"/>
  </bookViews>
  <sheets>
    <sheet name="Sheet1" sheetId="1" r:id="rId1"/>
    <sheet name="Sheet2" sheetId="2" r:id="rId2"/>
    <sheet name="Sheet3" sheetId="3" r:id="rId3"/>
  </sheets>
  <externalReferences>
    <externalReference r:id="rId4"/>
  </externalReferences>
  <calcPr calcId="145621"/>
</workbook>
</file>

<file path=xl/calcChain.xml><?xml version="1.0" encoding="utf-8"?>
<calcChain xmlns="http://schemas.openxmlformats.org/spreadsheetml/2006/main">
  <c r="S24" i="1" l="1"/>
  <c r="S23" i="1"/>
  <c r="S22" i="1"/>
  <c r="S20" i="1"/>
  <c r="S15" i="1" l="1"/>
  <c r="S16" i="1"/>
  <c r="S13" i="1"/>
  <c r="P6" i="1" l="1"/>
  <c r="O6" i="1"/>
  <c r="N6" i="1"/>
</calcChain>
</file>

<file path=xl/sharedStrings.xml><?xml version="1.0" encoding="utf-8"?>
<sst xmlns="http://schemas.openxmlformats.org/spreadsheetml/2006/main" count="169" uniqueCount="126">
  <si>
    <t>Risk type</t>
  </si>
  <si>
    <t>Metric</t>
  </si>
  <si>
    <t>Frequency</t>
  </si>
  <si>
    <t>Amber trigger</t>
  </si>
  <si>
    <t>Red limit</t>
  </si>
  <si>
    <t>Capital adequacy</t>
  </si>
  <si>
    <t>Excess Net Capital</t>
  </si>
  <si>
    <t>Monthly</t>
  </si>
  <si>
    <t>$111M</t>
  </si>
  <si>
    <t>&lt;=$80M</t>
  </si>
  <si>
    <t>&lt;=$50M</t>
  </si>
  <si>
    <t>$84M</t>
  </si>
  <si>
    <t>&gt;=$105M</t>
  </si>
  <si>
    <t>&gt;=$115M</t>
  </si>
  <si>
    <t>*Tier 1 Leverage Ratio</t>
  </si>
  <si>
    <t>Cost to Revenue Ratio</t>
  </si>
  <si>
    <t>Quarterly</t>
  </si>
  <si>
    <t>&gt;=90%</t>
  </si>
  <si>
    <t>&gt;=96%</t>
  </si>
  <si>
    <t>Credit risk</t>
  </si>
  <si>
    <t>Highest one day amount of total non-DVP related to counterparty settling</t>
  </si>
  <si>
    <t>$17M</t>
  </si>
  <si>
    <t>&gt;=$50M</t>
  </si>
  <si>
    <t>&gt;=$55M</t>
  </si>
  <si>
    <t>Liquidity / funding risk</t>
  </si>
  <si>
    <t xml:space="preserve">Excess Margin  Coverage for Customer Account </t>
  </si>
  <si>
    <t>&lt;=$125M</t>
  </si>
  <si>
    <t>&lt;=$100M</t>
  </si>
  <si>
    <t>Excess Margin Coverage for House Account</t>
  </si>
  <si>
    <t>*Stressed Survival Period (days)</t>
  </si>
  <si>
    <t>&gt;60 days</t>
  </si>
  <si>
    <t>&lt; 35 days</t>
  </si>
  <si>
    <t>&lt;= 30 days</t>
  </si>
  <si>
    <t>MTM risk</t>
  </si>
  <si>
    <t>Mark-to-Market Value at Risk (VaR)</t>
  </si>
  <si>
    <t>$0.14M</t>
  </si>
  <si>
    <t>&gt;=$1M</t>
  </si>
  <si>
    <t>&gt;=$1.25M</t>
  </si>
  <si>
    <t>Actuals</t>
  </si>
  <si>
    <t>P-19</t>
  </si>
  <si>
    <t>Forecast</t>
  </si>
  <si>
    <t>Operational risk</t>
  </si>
  <si>
    <t>*Gross Operational Risk Losses / Gross Margin</t>
  </si>
  <si>
    <t>&gt;=1.5%</t>
  </si>
  <si>
    <t>&gt;=2.0%</t>
  </si>
  <si>
    <t>Material Operational Risk Events</t>
  </si>
  <si>
    <t>N/A</t>
  </si>
  <si>
    <t>&gt;0</t>
  </si>
  <si>
    <t>Peak amount of failed trades (% of core equity)</t>
  </si>
  <si>
    <t>&gt;=5%</t>
  </si>
  <si>
    <t>&gt;=6%</t>
  </si>
  <si>
    <t>Model risk</t>
  </si>
  <si>
    <t>Legacy Tier 1 Models in Production w/o Appropriate Approval</t>
  </si>
  <si>
    <t>Compliance &amp; Reputational risk</t>
  </si>
  <si>
    <t>Open MRIAs and other equivalent matters requiring immediate attention</t>
  </si>
  <si>
    <t>Quarterly YTD</t>
  </si>
  <si>
    <t>Annual CCAR 9Q</t>
  </si>
  <si>
    <t>Quarterly Trailing 12months</t>
  </si>
  <si>
    <t>$117M</t>
  </si>
  <si>
    <t>60+</t>
  </si>
  <si>
    <t>$35M</t>
  </si>
  <si>
    <t>$25M</t>
  </si>
  <si>
    <t>$64M</t>
  </si>
  <si>
    <t>$26M</t>
  </si>
  <si>
    <t>$19M</t>
  </si>
  <si>
    <t>$0.17M</t>
  </si>
  <si>
    <t>$0.12M</t>
  </si>
  <si>
    <t>$0.25M</t>
  </si>
  <si>
    <t>$137M</t>
  </si>
  <si>
    <t>$102M</t>
  </si>
  <si>
    <t>$452M</t>
  </si>
  <si>
    <t>$421M</t>
  </si>
  <si>
    <t>$429M</t>
  </si>
  <si>
    <t>$459M</t>
  </si>
  <si>
    <t>$458M</t>
  </si>
  <si>
    <t>2nd Line ERM Review</t>
  </si>
  <si>
    <t>$306M</t>
  </si>
  <si>
    <t>$248M</t>
  </si>
  <si>
    <t>$311M</t>
  </si>
  <si>
    <t>$304M</t>
  </si>
  <si>
    <t>$300M</t>
  </si>
  <si>
    <t xml:space="preserve"> The P-19 financial forecast did not take into consideration operational risk losses. The loss assumptions were proposed to be added to the P-19 for up to a  $250K annual loss.  Operational Risk headcount was not included in the P-19 forecast.  This was also requested to be added to the forecast.</t>
  </si>
  <si>
    <t xml:space="preserve">Aligns with the P19 as there is no relaxation of risk appetites across all areas including credit, VaR, U/W risk ratings and tolerance levels. </t>
  </si>
  <si>
    <t xml:space="preserve">SHUSA driven metric.  </t>
  </si>
  <si>
    <t>Regulatory net capital position is adequate to support business activities including capital markets activity which is the primary revenue driver.</t>
  </si>
  <si>
    <t>&lt;=10.45%</t>
  </si>
  <si>
    <t>Core equity is budgeted with retained earnings increasing based on increase in capital markets which increase the Tier 1 Leverage Ratio.</t>
  </si>
  <si>
    <t>Consistent with P19 forecast.</t>
  </si>
  <si>
    <t>Aligns with the P19 with the key priority to comply in full with US regulatory and legal framework as this is a CME requirement and to ensure sufficient on had liquidity to meet daily margin requirement.</t>
  </si>
  <si>
    <t>Consistent with the broker dealer focus on capital markets activity which is transaction based and the low amount of securities positions held on the balance sheet.  All funding  is received from internal sources (e.g. retained earnings, stock holders equity or from the parent company).</t>
  </si>
  <si>
    <t xml:space="preserve"> The P-19 financial forecast did not take into consideration operational risk losses. The loss assumptions were proposed to be added to the P-19 for up to a  $250K annual loss.  Operational Risk headcount was not included in the P-19 forecast.  This was also requested to be added.</t>
  </si>
  <si>
    <t>Aligns with the P19 with the key priority to comply in full with US regulatory and legal framework.</t>
  </si>
  <si>
    <t>$20.2M</t>
  </si>
  <si>
    <t>$407M</t>
  </si>
  <si>
    <t>$456M</t>
  </si>
  <si>
    <r>
      <rPr>
        <sz val="11"/>
        <color theme="1"/>
        <rFont val="Arial"/>
        <family val="2"/>
      </rPr>
      <t>Impairment</t>
    </r>
    <r>
      <rPr>
        <sz val="11"/>
        <color rgb="FF000000"/>
        <rFont val="Arial"/>
        <family val="2"/>
      </rPr>
      <t xml:space="preserve"> to Pre-Provision Net Revenue (PPNR) </t>
    </r>
  </si>
  <si>
    <t>$402M</t>
  </si>
  <si>
    <t>$116M</t>
  </si>
  <si>
    <t>$99M</t>
  </si>
  <si>
    <t>$253Mn</t>
  </si>
  <si>
    <t>$457M</t>
  </si>
  <si>
    <t>$338M</t>
  </si>
  <si>
    <t>$200M</t>
  </si>
  <si>
    <t>$359M</t>
  </si>
  <si>
    <t>$307M</t>
  </si>
  <si>
    <t>$282M</t>
  </si>
  <si>
    <t>$125M</t>
  </si>
  <si>
    <t>$156M</t>
  </si>
  <si>
    <t>$154M</t>
  </si>
  <si>
    <t>&lt;=8.00%</t>
  </si>
  <si>
    <t>2nd Line ERM Review: Round 2 (8/30)</t>
  </si>
  <si>
    <t>$228M</t>
  </si>
  <si>
    <t>Consistent with the broker dealer focus on capital markets activity and historical activity  which is transaction based and the low amount of securities positions held on the balance sheet.  All funding  is received from internal sources (e.g. retained earnings, stock holders equity or from the parent company).</t>
  </si>
  <si>
    <t>quarter</t>
  </si>
  <si>
    <t>annual legal loss</t>
  </si>
  <si>
    <t>The P-19 financial forecast is based on historical data.  SIS has never experienced a material operational loss event.</t>
  </si>
  <si>
    <t>The forecast is based on an average amount of failed trades as a % of core equity  for daily historical data for the 12 month period 7/1/2015 - 6/30/2016.  The forecast assumes  no significant economic downturn.</t>
  </si>
  <si>
    <t>Core equity is budgeted with retained earnings increasing based on increasing revenues for capital markets transactions which increases the Tier 1 Core Equity.</t>
  </si>
  <si>
    <t xml:space="preserve">Credit losses as all non-DVP transactions are expected to settle with the settlement period, expectation is based on historical data. </t>
  </si>
  <si>
    <t>$0.09M</t>
  </si>
  <si>
    <t>$0.29M</t>
  </si>
  <si>
    <t xml:space="preserve">Aligns with the P19 with the key priority to comply in full with US regulatory and legal framework as this is a CME requirement and to ensure sufficient on hand liquidity to meet daily margin requirement if there is a disruption in delivery of cash by the sole customer Banco Santander S. A.  The reduction in the excess margin is due to an assumption from the ETD lead indicating that there is a strong likelihood that due to the cost to hold the additional dollars, Banco Santander S.A. would  not choose to hold at the higher historical amount but rather in the $280-360M range as this still sufficiently meets the daily requirement. </t>
  </si>
  <si>
    <t>The P-19 financial forecast includes consideration of operational risk losses. The forecast is based on revenue forecast of  $105M revenue in 2017,  2018 and a revenue forecast of $120M in 2019 per annum.  The estimated losses of $791K per year is based on  $624K for legal losses and $167K for operational losses per year.  The underwriting activity loss is incurred in connection with the Lehman Securities underwriting in 2010-This was an anomaly as typically the the losses have been di minimus.</t>
  </si>
  <si>
    <t>P19 Forecast does not forecast for extension of credit as the Non-DVP trades will settle in the settlement period.</t>
  </si>
  <si>
    <t xml:space="preserve">Aligns with the P19 with the key priority to comply in full with US regulatory and legal framework as this is a CME requirement and to ensure sufficient on hand liquidity to meet daily margin requirement if there is a disruption in delivery of cash by the sole customer Banco Santander S. A.  The reduction in the excess margin is due to an assumption from the ETD lead indicating that there is a strong likelihood that due to the cost to hold the additional dollars, Banco Santander S.A. would  not choose to hold at the higher historical amount but rather in the $200-220M range as this still sufficiently meets the daily requirement.  </t>
  </si>
  <si>
    <t>R:\EWRMG\Dept\SHUSA Risk Appetite Statement\5. Other\Training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</si>
</sst>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409]mmm\-yy;@"/>
  </numFmts>
  <fonts count="18" x14ac:knownFonts="1">
    <font>
      <sz val="11"/>
      <color theme="1"/>
      <name val="Calibri"/>
      <family val="2"/>
      <scheme val="minor"/>
    </font>
    <font>
      <b/>
      <sz val="11"/>
      <color rgb="FFFF0000"/>
      <name val="Arial"/>
      <family val="2"/>
    </font>
    <font>
      <sz val="11"/>
      <color rgb="FF000000"/>
      <name val="Arial"/>
      <family val="2"/>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0"/>
      <name val="Arial"/>
      <family val="2"/>
    </font>
    <font>
      <b/>
      <sz val="10"/>
      <color theme="0"/>
      <name val="Calibri"/>
      <family val="2"/>
      <scheme val="minor"/>
    </font>
    <font>
      <sz val="10"/>
      <color rgb="FF000000"/>
      <name val="Arial"/>
      <family val="2"/>
    </font>
    <font>
      <b/>
      <sz val="10"/>
      <color theme="1"/>
      <name val="Arial"/>
      <family val="2"/>
    </font>
    <font>
      <sz val="10"/>
      <name val="Arial"/>
      <family val="2"/>
    </font>
    <font>
      <b/>
      <sz val="10"/>
      <color rgb="FF000000"/>
      <name val="Arial"/>
      <family val="2"/>
    </font>
    <font>
      <b/>
      <sz val="10"/>
      <color rgb="FFFFFFFF"/>
      <name val="Arial"/>
      <family val="2"/>
    </font>
    <font>
      <sz val="10"/>
      <color theme="0"/>
      <name val="Arial"/>
      <family val="2"/>
    </font>
    <font>
      <sz val="11"/>
      <color theme="1"/>
      <name val="Arial"/>
      <family val="2"/>
    </font>
    <font>
      <b/>
      <sz val="11"/>
      <color theme="0"/>
      <name val="Arial"/>
      <family val="2"/>
    </font>
    <font>
      <sz val="11"/>
      <color rgb="FF000000"/>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CC"/>
        <bgColor indexed="64"/>
      </patternFill>
    </fill>
    <fill>
      <patternFill patternType="solid">
        <fgColor rgb="FFFFCCCC"/>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rgb="FFD2FADC"/>
        <bgColor indexed="64"/>
      </patternFill>
    </fill>
    <fill>
      <patternFill patternType="solid">
        <fgColor rgb="FFD2FADC"/>
        <bgColor rgb="FFD4FDB5"/>
      </patternFill>
    </fill>
    <fill>
      <patternFill patternType="solid">
        <fgColor theme="0"/>
        <bgColor indexed="64"/>
      </patternFill>
    </fill>
    <fill>
      <patternFill patternType="solid">
        <fgColor theme="0"/>
        <bgColor rgb="FFD4FDB5"/>
      </patternFill>
    </fill>
    <fill>
      <patternFill patternType="solid">
        <fgColor rgb="FF0070C0"/>
        <bgColor indexed="64"/>
      </patternFill>
    </fill>
    <fill>
      <patternFill patternType="solid">
        <fgColor theme="7"/>
        <bgColor indexed="64"/>
      </patternFill>
    </fill>
    <fill>
      <patternFill patternType="solid">
        <fgColor rgb="FFFF7C80"/>
        <bgColor indexed="64"/>
      </patternFill>
    </fill>
  </fills>
  <borders count="13">
    <border>
      <left/>
      <right/>
      <top/>
      <bottom/>
      <diagonal/>
    </border>
    <border>
      <left/>
      <right/>
      <top/>
      <bottom style="thin">
        <color rgb="FFA5A5A5"/>
      </bottom>
      <diagonal/>
    </border>
    <border>
      <left/>
      <right/>
      <top style="thin">
        <color rgb="FFA5A5A5"/>
      </top>
      <bottom style="thin">
        <color rgb="FFA5A5A5"/>
      </bottom>
      <diagonal/>
    </border>
    <border>
      <left/>
      <right/>
      <top style="thin">
        <color rgb="FFA5A5A5"/>
      </top>
      <bottom/>
      <diagonal/>
    </border>
    <border>
      <left style="thin">
        <color indexed="64"/>
      </left>
      <right style="thin">
        <color indexed="64"/>
      </right>
      <top style="thin">
        <color indexed="64"/>
      </top>
      <bottom style="thin">
        <color indexed="64"/>
      </bottom>
      <diagonal/>
    </border>
    <border>
      <left/>
      <right/>
      <top style="medium">
        <color rgb="FFA5A5A5"/>
      </top>
      <bottom style="medium">
        <color rgb="FFA5A5A5"/>
      </bottom>
      <diagonal/>
    </border>
    <border>
      <left/>
      <right/>
      <top/>
      <bottom style="medium">
        <color rgb="FFA5A5A5"/>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9" fontId="3" fillId="0" borderId="0" applyFont="0" applyFill="0" applyBorder="0" applyAlignment="0" applyProtection="0"/>
  </cellStyleXfs>
  <cellXfs count="73">
    <xf numFmtId="0" fontId="0" fillId="0" borderId="0" xfId="0"/>
    <xf numFmtId="0" fontId="1" fillId="0" borderId="1" xfId="0" applyFont="1" applyBorder="1" applyAlignment="1">
      <alignment horizontal="left" vertical="center" wrapText="1" readingOrder="1"/>
    </xf>
    <xf numFmtId="0" fontId="1" fillId="0" borderId="1" xfId="0" applyFont="1" applyBorder="1" applyAlignment="1">
      <alignment horizontal="center" vertical="center" wrapText="1" readingOrder="1"/>
    </xf>
    <xf numFmtId="0" fontId="2" fillId="0" borderId="2" xfId="0" applyFont="1" applyBorder="1" applyAlignment="1">
      <alignment horizontal="left"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2" xfId="0" applyFont="1" applyBorder="1" applyAlignment="1">
      <alignment horizontal="left" wrapText="1" readingOrder="1"/>
    </xf>
    <xf numFmtId="0" fontId="0" fillId="0" borderId="4" xfId="0" applyBorder="1" applyAlignment="1">
      <alignment wrapText="1"/>
    </xf>
    <xf numFmtId="0" fontId="0" fillId="0" borderId="0" xfId="0" applyAlignment="1">
      <alignment wrapText="1"/>
    </xf>
    <xf numFmtId="0" fontId="2" fillId="0" borderId="6" xfId="0" applyFont="1" applyBorder="1" applyAlignment="1">
      <alignment horizontal="center" vertical="center" wrapText="1"/>
    </xf>
    <xf numFmtId="0" fontId="5" fillId="0" borderId="4" xfId="0" applyFont="1" applyBorder="1"/>
    <xf numFmtId="0" fontId="6" fillId="0" borderId="4" xfId="0" applyFont="1" applyBorder="1"/>
    <xf numFmtId="164" fontId="7" fillId="6" borderId="4" xfId="0" applyNumberFormat="1" applyFont="1" applyFill="1" applyBorder="1" applyAlignment="1">
      <alignment horizontal="center"/>
    </xf>
    <xf numFmtId="0" fontId="7" fillId="6" borderId="4" xfId="0" applyFont="1" applyFill="1" applyBorder="1"/>
    <xf numFmtId="0" fontId="9" fillId="9" borderId="4" xfId="0" applyFont="1" applyFill="1" applyBorder="1" applyAlignment="1">
      <alignment horizontal="center" vertical="center" wrapText="1" readingOrder="1"/>
    </xf>
    <xf numFmtId="0" fontId="9" fillId="8" borderId="4" xfId="0" applyFont="1" applyFill="1" applyBorder="1" applyAlignment="1">
      <alignment horizontal="center" vertical="center" wrapText="1" readingOrder="1"/>
    </xf>
    <xf numFmtId="9" fontId="9" fillId="8" borderId="4" xfId="0" applyNumberFormat="1" applyFont="1" applyFill="1" applyBorder="1" applyAlignment="1">
      <alignment horizontal="center" vertical="center" wrapText="1" readingOrder="1"/>
    </xf>
    <xf numFmtId="6" fontId="11" fillId="7" borderId="4" xfId="0" applyNumberFormat="1" applyFont="1" applyFill="1" applyBorder="1" applyAlignment="1">
      <alignment horizontal="center" vertical="center" wrapText="1" readingOrder="1"/>
    </xf>
    <xf numFmtId="6" fontId="9" fillId="8" borderId="4" xfId="0" applyNumberFormat="1" applyFont="1" applyFill="1" applyBorder="1" applyAlignment="1">
      <alignment horizontal="center" vertical="center" wrapText="1" readingOrder="1"/>
    </xf>
    <xf numFmtId="0" fontId="9" fillId="8" borderId="4" xfId="0" applyFont="1" applyFill="1" applyBorder="1" applyAlignment="1">
      <alignment horizontal="center" vertical="center" wrapText="1"/>
    </xf>
    <xf numFmtId="0" fontId="9" fillId="8" borderId="7" xfId="0" applyFont="1" applyFill="1" applyBorder="1" applyAlignment="1">
      <alignment horizontal="center" vertical="center" wrapText="1" readingOrder="1"/>
    </xf>
    <xf numFmtId="10" fontId="5" fillId="8" borderId="4" xfId="1" applyNumberFormat="1" applyFont="1" applyFill="1" applyBorder="1" applyAlignment="1">
      <alignment horizontal="center" vertical="center"/>
    </xf>
    <xf numFmtId="10" fontId="5" fillId="8" borderId="4" xfId="0" applyNumberFormat="1" applyFont="1" applyFill="1" applyBorder="1" applyAlignment="1">
      <alignment horizontal="center" vertical="center"/>
    </xf>
    <xf numFmtId="10" fontId="9" fillId="8" borderId="4" xfId="0" applyNumberFormat="1" applyFont="1" applyFill="1" applyBorder="1" applyAlignment="1">
      <alignment horizontal="center" vertical="center" wrapText="1" readingOrder="1"/>
    </xf>
    <xf numFmtId="0" fontId="5" fillId="8" borderId="4" xfId="0" applyFont="1" applyFill="1" applyBorder="1" applyAlignment="1">
      <alignment horizontal="center" vertical="center"/>
    </xf>
    <xf numFmtId="10" fontId="9" fillId="5" borderId="4" xfId="0" applyNumberFormat="1" applyFont="1" applyFill="1" applyBorder="1" applyAlignment="1">
      <alignment horizontal="center" vertical="center" wrapText="1" readingOrder="1"/>
    </xf>
    <xf numFmtId="10" fontId="9" fillId="4" borderId="4" xfId="0" applyNumberFormat="1" applyFont="1" applyFill="1" applyBorder="1" applyAlignment="1">
      <alignment horizontal="center" vertical="center" wrapText="1" readingOrder="1"/>
    </xf>
    <xf numFmtId="0" fontId="6" fillId="0" borderId="0" xfId="0" applyFont="1"/>
    <xf numFmtId="0" fontId="12" fillId="2" borderId="1" xfId="0" applyFont="1" applyFill="1" applyBorder="1" applyAlignment="1">
      <alignment horizontal="center" vertical="center" wrapText="1" readingOrder="1"/>
    </xf>
    <xf numFmtId="0" fontId="13" fillId="3" borderId="1" xfId="0" applyFont="1" applyFill="1" applyBorder="1" applyAlignment="1">
      <alignment horizontal="center" vertical="center" wrapText="1" readingOrder="1"/>
    </xf>
    <xf numFmtId="0" fontId="4" fillId="2" borderId="4" xfId="0" applyFont="1" applyFill="1" applyBorder="1" applyAlignment="1">
      <alignment wrapText="1"/>
    </xf>
    <xf numFmtId="0" fontId="14" fillId="10" borderId="4" xfId="0" applyFont="1" applyFill="1" applyBorder="1" applyAlignment="1">
      <alignment horizontal="center" vertical="center" wrapText="1" readingOrder="1"/>
    </xf>
    <xf numFmtId="0" fontId="8" fillId="6" borderId="4" xfId="0" applyFont="1" applyFill="1" applyBorder="1" applyAlignment="1">
      <alignment horizontal="center" vertical="center"/>
    </xf>
    <xf numFmtId="0" fontId="7" fillId="6" borderId="4" xfId="0" applyFont="1" applyFill="1" applyBorder="1" applyAlignment="1">
      <alignment horizontal="center"/>
    </xf>
    <xf numFmtId="0" fontId="10" fillId="0" borderId="4" xfId="0" applyFont="1" applyBorder="1" applyAlignment="1">
      <alignment horizontal="center" wrapText="1"/>
    </xf>
    <xf numFmtId="164" fontId="8" fillId="6" borderId="4" xfId="0" applyNumberFormat="1" applyFont="1" applyFill="1" applyBorder="1" applyAlignment="1">
      <alignment horizontal="center"/>
    </xf>
    <xf numFmtId="0" fontId="9" fillId="8" borderId="8"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7" fillId="6" borderId="0" xfId="0" applyFont="1" applyFill="1" applyBorder="1" applyAlignment="1">
      <alignment horizontal="center"/>
    </xf>
    <xf numFmtId="0" fontId="5" fillId="0" borderId="0" xfId="0" applyFont="1" applyBorder="1"/>
    <xf numFmtId="0" fontId="2" fillId="10" borderId="2" xfId="0" applyFont="1" applyFill="1" applyBorder="1" applyAlignment="1">
      <alignment horizontal="left" vertical="center" wrapText="1" readingOrder="1"/>
    </xf>
    <xf numFmtId="0" fontId="2" fillId="10" borderId="3" xfId="0" applyFont="1" applyFill="1" applyBorder="1" applyAlignment="1">
      <alignment horizontal="left" vertical="top" wrapText="1" readingOrder="1"/>
    </xf>
    <xf numFmtId="0" fontId="2" fillId="10" borderId="2" xfId="0" applyFont="1" applyFill="1" applyBorder="1" applyAlignment="1">
      <alignment horizontal="left" wrapText="1" readingOrder="1"/>
    </xf>
    <xf numFmtId="0" fontId="2" fillId="10" borderId="5" xfId="0" applyFont="1" applyFill="1" applyBorder="1" applyAlignment="1">
      <alignment vertical="center" wrapText="1"/>
    </xf>
    <xf numFmtId="0" fontId="2" fillId="10" borderId="6" xfId="0" applyFont="1" applyFill="1" applyBorder="1" applyAlignment="1">
      <alignment vertical="center" wrapText="1"/>
    </xf>
    <xf numFmtId="0" fontId="2" fillId="10" borderId="3" xfId="0" applyFont="1" applyFill="1" applyBorder="1" applyAlignment="1">
      <alignment horizontal="left" wrapText="1" readingOrder="1"/>
    </xf>
    <xf numFmtId="0" fontId="10" fillId="10" borderId="4" xfId="0" applyFont="1" applyFill="1" applyBorder="1" applyAlignment="1">
      <alignment horizontal="center" wrapText="1"/>
    </xf>
    <xf numFmtId="0" fontId="16" fillId="12" borderId="2" xfId="0" applyFont="1" applyFill="1" applyBorder="1" applyAlignment="1">
      <alignment horizontal="left" vertical="center" wrapText="1" readingOrder="1"/>
    </xf>
    <xf numFmtId="0" fontId="9" fillId="9" borderId="11" xfId="0" applyFont="1" applyFill="1" applyBorder="1" applyAlignment="1">
      <alignment horizontal="center" vertical="center" wrapText="1" readingOrder="1"/>
    </xf>
    <xf numFmtId="9" fontId="9" fillId="8" borderId="11" xfId="0" applyNumberFormat="1" applyFont="1" applyFill="1" applyBorder="1" applyAlignment="1">
      <alignment horizontal="center" vertical="center" wrapText="1" readingOrder="1"/>
    </xf>
    <xf numFmtId="0" fontId="9" fillId="8" borderId="11" xfId="0" applyFont="1" applyFill="1" applyBorder="1" applyAlignment="1">
      <alignment horizontal="center" vertical="center" wrapText="1" readingOrder="1"/>
    </xf>
    <xf numFmtId="0" fontId="17" fillId="11" borderId="4" xfId="0" applyFont="1" applyFill="1" applyBorder="1" applyAlignment="1">
      <alignment horizontal="left" vertical="center" wrapText="1" readingOrder="1"/>
    </xf>
    <xf numFmtId="0" fontId="9" fillId="2" borderId="2" xfId="0" applyFont="1" applyFill="1" applyBorder="1" applyAlignment="1">
      <alignment horizontal="center" vertical="center" wrapText="1" readingOrder="1"/>
    </xf>
    <xf numFmtId="0" fontId="9" fillId="2" borderId="3" xfId="0" applyFont="1" applyFill="1" applyBorder="1" applyAlignment="1">
      <alignment horizontal="center" vertical="center" wrapText="1" readingOrder="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14" borderId="2" xfId="0" applyFont="1" applyFill="1" applyBorder="1" applyAlignment="1">
      <alignment horizontal="center" vertical="center" wrapText="1" readingOrder="1"/>
    </xf>
    <xf numFmtId="0" fontId="9" fillId="14" borderId="3" xfId="0" applyFont="1" applyFill="1" applyBorder="1" applyAlignment="1">
      <alignment horizontal="center" vertical="center" wrapText="1" readingOrder="1"/>
    </xf>
    <xf numFmtId="0" fontId="9" fillId="14" borderId="5" xfId="0" applyFont="1" applyFill="1" applyBorder="1" applyAlignment="1">
      <alignment horizontal="center" vertical="center" wrapText="1"/>
    </xf>
    <xf numFmtId="0" fontId="9" fillId="14" borderId="6" xfId="0" applyFont="1" applyFill="1" applyBorder="1" applyAlignment="1">
      <alignment horizontal="center" vertical="center" wrapText="1"/>
    </xf>
    <xf numFmtId="0" fontId="9" fillId="10" borderId="4" xfId="0" applyFont="1" applyFill="1" applyBorder="1" applyAlignment="1">
      <alignment horizontal="left" vertical="center" wrapText="1"/>
    </xf>
    <xf numFmtId="0" fontId="5" fillId="13" borderId="12" xfId="0" applyFont="1" applyFill="1" applyBorder="1" applyAlignment="1">
      <alignment horizontal="center" vertical="center"/>
    </xf>
    <xf numFmtId="3" fontId="0" fillId="0" borderId="0" xfId="0" applyNumberFormat="1"/>
    <xf numFmtId="1" fontId="0" fillId="0" borderId="0" xfId="0" applyNumberFormat="1"/>
    <xf numFmtId="10" fontId="0" fillId="0" borderId="0" xfId="0" applyNumberFormat="1"/>
    <xf numFmtId="0" fontId="8" fillId="6" borderId="4" xfId="0" applyFont="1" applyFill="1" applyBorder="1" applyAlignment="1">
      <alignment horizontal="center" vertical="center"/>
    </xf>
    <xf numFmtId="0" fontId="16" fillId="12" borderId="3" xfId="0" applyFont="1" applyFill="1" applyBorder="1" applyAlignment="1">
      <alignment horizontal="left" vertical="center" wrapText="1" readingOrder="1"/>
    </xf>
    <xf numFmtId="0" fontId="16" fillId="12" borderId="0" xfId="0" applyFont="1" applyFill="1" applyBorder="1" applyAlignment="1">
      <alignment horizontal="left" vertical="center" wrapText="1" readingOrder="1"/>
    </xf>
    <xf numFmtId="0" fontId="16" fillId="12" borderId="1" xfId="0" applyFont="1" applyFill="1" applyBorder="1" applyAlignment="1">
      <alignment horizontal="left" vertical="center" wrapText="1" readingOrder="1"/>
    </xf>
    <xf numFmtId="0" fontId="7" fillId="6" borderId="4" xfId="0" applyFont="1" applyFill="1" applyBorder="1" applyAlignment="1">
      <alignment horizontal="center"/>
    </xf>
    <xf numFmtId="0" fontId="10" fillId="0" borderId="4" xfId="0" applyFont="1" applyBorder="1" applyAlignment="1">
      <alignment horizontal="center" wrapText="1"/>
    </xf>
    <xf numFmtId="0" fontId="10" fillId="0" borderId="11" xfId="0"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D2FADC"/>
      <color rgb="FFFF7C80"/>
      <color rgb="FFD4FDB5"/>
      <color rgb="FFCCFF99"/>
      <color rgb="FFFFCC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maechevarria\AppData\Local\Microsoft\Windows\Temporary%20Internet%20Files\Content.Outlook\9DSZ1I27\P19%20SIS%20(083016)%20-%20PBCS%20Boston%20Forma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BS AVE"/>
      <sheetName val="IS"/>
      <sheetName val="IS-1"/>
      <sheetName val="STAT"/>
    </sheetNames>
    <sheetDataSet>
      <sheetData sheetId="0">
        <row r="36">
          <cell r="N36">
            <v>1346152050.0878434</v>
          </cell>
          <cell r="AA36">
            <v>1208075184.8794587</v>
          </cell>
          <cell r="BA36">
            <v>1154711699.4439881</v>
          </cell>
        </row>
        <row r="38">
          <cell r="N38">
            <v>191610705.55240706</v>
          </cell>
          <cell r="AA38">
            <v>212769951.31540963</v>
          </cell>
          <cell r="BA38">
            <v>262838524.46280748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4"/>
  <sheetViews>
    <sheetView tabSelected="1" zoomScale="80" zoomScaleNormal="80" workbookViewId="0">
      <pane ySplit="1" topLeftCell="A2" activePane="bottomLeft" state="frozen"/>
      <selection pane="bottomLeft" activeCell="F5" sqref="F5"/>
    </sheetView>
  </sheetViews>
  <sheetFormatPr defaultRowHeight="15" x14ac:dyDescent="0.25"/>
  <cols>
    <col min="1" max="1" width="19.42578125" customWidth="1"/>
    <col min="2" max="2" width="22.42578125" customWidth="1"/>
    <col min="3" max="3" width="15.85546875" customWidth="1"/>
    <col min="4" max="4" width="15.140625" style="27" customWidth="1"/>
    <col min="5" max="5" width="16.42578125" style="27" customWidth="1"/>
    <col min="6" max="6" width="12.28515625" style="10" customWidth="1"/>
    <col min="7" max="7" width="11.7109375" style="10" customWidth="1"/>
    <col min="8" max="8" width="12.140625" style="10" customWidth="1"/>
    <col min="9" max="9" width="13.7109375" style="11" customWidth="1"/>
    <col min="10" max="10" width="13.5703125" style="11" customWidth="1"/>
    <col min="11" max="11" width="13" style="10" customWidth="1"/>
    <col min="12" max="13" width="17.85546875" style="10" customWidth="1"/>
    <col min="14" max="14" width="8.28515625" style="10" customWidth="1"/>
    <col min="15" max="15" width="10.42578125" style="10" customWidth="1"/>
    <col min="16" max="16" width="11" style="10" customWidth="1"/>
    <col min="17" max="17" width="68.28515625" style="40" customWidth="1"/>
    <col min="18" max="18" width="36.140625" style="8" hidden="1" customWidth="1"/>
    <col min="19" max="19" width="51.28515625" hidden="1" customWidth="1"/>
    <col min="20" max="20" width="12.140625" hidden="1" customWidth="1"/>
    <col min="21" max="22" width="0" hidden="1" customWidth="1"/>
  </cols>
  <sheetData>
    <row r="1" spans="1:20" x14ac:dyDescent="0.25">
      <c r="N1" s="70" t="s">
        <v>40</v>
      </c>
      <c r="O1" s="70"/>
      <c r="P1" s="70"/>
      <c r="Q1" s="39"/>
    </row>
    <row r="2" spans="1:20" x14ac:dyDescent="0.25">
      <c r="F2" s="66" t="s">
        <v>38</v>
      </c>
      <c r="G2" s="66"/>
      <c r="H2" s="66"/>
      <c r="I2" s="66"/>
      <c r="J2" s="66"/>
      <c r="K2" s="66"/>
      <c r="L2" s="66"/>
      <c r="M2" s="32"/>
      <c r="N2" s="70" t="s">
        <v>39</v>
      </c>
      <c r="O2" s="70"/>
      <c r="P2" s="70"/>
      <c r="Q2" s="39"/>
    </row>
    <row r="3" spans="1:20" ht="36.75" customHeight="1" x14ac:dyDescent="0.25">
      <c r="A3" s="1" t="s">
        <v>0</v>
      </c>
      <c r="B3" s="1" t="s">
        <v>1</v>
      </c>
      <c r="C3" s="2" t="s">
        <v>2</v>
      </c>
      <c r="D3" s="28" t="s">
        <v>3</v>
      </c>
      <c r="E3" s="29" t="s">
        <v>4</v>
      </c>
      <c r="F3" s="33">
        <v>2015</v>
      </c>
      <c r="G3" s="12">
        <v>42385</v>
      </c>
      <c r="H3" s="12">
        <v>42416</v>
      </c>
      <c r="I3" s="35">
        <v>42445</v>
      </c>
      <c r="J3" s="35">
        <v>42476</v>
      </c>
      <c r="K3" s="12">
        <v>42506</v>
      </c>
      <c r="L3" s="12">
        <v>42522</v>
      </c>
      <c r="M3" s="12">
        <v>42552</v>
      </c>
      <c r="N3" s="13">
        <v>2017</v>
      </c>
      <c r="O3" s="13">
        <v>2018</v>
      </c>
      <c r="P3" s="13">
        <v>2019</v>
      </c>
      <c r="Q3" s="30" t="s">
        <v>110</v>
      </c>
      <c r="R3" s="30" t="s">
        <v>75</v>
      </c>
    </row>
    <row r="4" spans="1:20" ht="103.5" customHeight="1" x14ac:dyDescent="0.25">
      <c r="A4" s="67" t="s">
        <v>5</v>
      </c>
      <c r="B4" s="41" t="s">
        <v>6</v>
      </c>
      <c r="C4" s="4" t="s">
        <v>7</v>
      </c>
      <c r="D4" s="53" t="s">
        <v>9</v>
      </c>
      <c r="E4" s="57" t="s">
        <v>10</v>
      </c>
      <c r="F4" s="14" t="s">
        <v>68</v>
      </c>
      <c r="G4" s="14" t="s">
        <v>96</v>
      </c>
      <c r="H4" s="14" t="s">
        <v>69</v>
      </c>
      <c r="I4" s="14" t="s">
        <v>8</v>
      </c>
      <c r="J4" s="14" t="s">
        <v>58</v>
      </c>
      <c r="K4" s="14" t="s">
        <v>97</v>
      </c>
      <c r="L4" s="14" t="s">
        <v>98</v>
      </c>
      <c r="M4" s="14" t="s">
        <v>97</v>
      </c>
      <c r="N4" s="14" t="s">
        <v>106</v>
      </c>
      <c r="O4" s="14" t="s">
        <v>107</v>
      </c>
      <c r="P4" s="49" t="s">
        <v>108</v>
      </c>
      <c r="Q4" s="52" t="s">
        <v>125</v>
      </c>
      <c r="R4" s="7" t="s">
        <v>84</v>
      </c>
    </row>
    <row r="5" spans="1:20" ht="71.25" customHeight="1" x14ac:dyDescent="0.25">
      <c r="A5" s="68"/>
      <c r="B5" s="42" t="s">
        <v>95</v>
      </c>
      <c r="C5" s="5" t="s">
        <v>56</v>
      </c>
      <c r="D5" s="54" t="s">
        <v>12</v>
      </c>
      <c r="E5" s="58" t="s">
        <v>13</v>
      </c>
      <c r="F5" s="34"/>
      <c r="G5" s="34"/>
      <c r="H5" s="34"/>
      <c r="I5" s="31"/>
      <c r="J5" s="15" t="s">
        <v>11</v>
      </c>
      <c r="K5" s="34"/>
      <c r="L5" s="71"/>
      <c r="M5" s="71"/>
      <c r="N5" s="71"/>
      <c r="O5" s="71"/>
      <c r="P5" s="72"/>
      <c r="Q5" s="47"/>
      <c r="R5" s="7" t="s">
        <v>83</v>
      </c>
    </row>
    <row r="6" spans="1:20" ht="96.75" customHeight="1" x14ac:dyDescent="0.25">
      <c r="A6" s="68"/>
      <c r="B6" s="43" t="s">
        <v>14</v>
      </c>
      <c r="C6" s="4" t="s">
        <v>7</v>
      </c>
      <c r="D6" s="53" t="s">
        <v>85</v>
      </c>
      <c r="E6" s="57" t="s">
        <v>109</v>
      </c>
      <c r="F6" s="16">
        <v>0.1447</v>
      </c>
      <c r="G6" s="16">
        <v>0.12759999999999999</v>
      </c>
      <c r="H6" s="16">
        <v>0.15570000000000001</v>
      </c>
      <c r="I6" s="16">
        <v>0.14299999999999999</v>
      </c>
      <c r="J6" s="16">
        <v>0.14299999999999999</v>
      </c>
      <c r="K6" s="16">
        <v>0.159</v>
      </c>
      <c r="L6" s="16">
        <v>0.16651904340124005</v>
      </c>
      <c r="M6" s="16">
        <v>0.14000000000000001</v>
      </c>
      <c r="N6" s="16">
        <f>[1]BS!$N$38/[1]BS!$N$36</f>
        <v>0.14233957117987039</v>
      </c>
      <c r="O6" s="16">
        <f>[1]BS!$AA$38/[1]BS!$AA$36</f>
        <v>0.17612310390817251</v>
      </c>
      <c r="P6" s="50">
        <f>[1]BS!$BA$38/[1]BS!$BA$36</f>
        <v>0.22762263913093492</v>
      </c>
      <c r="Q6" s="7" t="s">
        <v>117</v>
      </c>
      <c r="R6" s="7" t="s">
        <v>86</v>
      </c>
    </row>
    <row r="7" spans="1:20" ht="28.5" customHeight="1" x14ac:dyDescent="0.25">
      <c r="A7" s="68"/>
      <c r="B7" s="42" t="s">
        <v>15</v>
      </c>
      <c r="C7" s="5" t="s">
        <v>55</v>
      </c>
      <c r="D7" s="54" t="s">
        <v>17</v>
      </c>
      <c r="E7" s="58" t="s">
        <v>18</v>
      </c>
      <c r="F7" s="16">
        <v>1</v>
      </c>
      <c r="G7" s="16">
        <v>0.32</v>
      </c>
      <c r="H7" s="16">
        <v>0.66</v>
      </c>
      <c r="I7" s="16">
        <v>0.77</v>
      </c>
      <c r="J7" s="16">
        <v>0.65</v>
      </c>
      <c r="K7" s="16">
        <v>0.57999999999999996</v>
      </c>
      <c r="L7" s="16">
        <v>0.6</v>
      </c>
      <c r="M7" s="16">
        <v>0.6</v>
      </c>
      <c r="N7" s="16">
        <v>0.74391610373584638</v>
      </c>
      <c r="O7" s="16">
        <v>0.74436514351423644</v>
      </c>
      <c r="P7" s="50">
        <v>0.68688785180012402</v>
      </c>
      <c r="Q7" s="7" t="s">
        <v>87</v>
      </c>
      <c r="R7" s="7" t="s">
        <v>87</v>
      </c>
    </row>
    <row r="8" spans="1:20" ht="121.5" customHeight="1" thickBot="1" x14ac:dyDescent="0.3">
      <c r="A8" s="48" t="s">
        <v>19</v>
      </c>
      <c r="B8" s="41" t="s">
        <v>20</v>
      </c>
      <c r="C8" s="4" t="s">
        <v>7</v>
      </c>
      <c r="D8" s="53" t="s">
        <v>22</v>
      </c>
      <c r="E8" s="57" t="s">
        <v>23</v>
      </c>
      <c r="F8" s="15" t="s">
        <v>60</v>
      </c>
      <c r="G8" s="15" t="s">
        <v>61</v>
      </c>
      <c r="H8" s="17" t="s">
        <v>62</v>
      </c>
      <c r="I8" s="15" t="s">
        <v>21</v>
      </c>
      <c r="J8" s="18" t="s">
        <v>63</v>
      </c>
      <c r="K8" s="18" t="s">
        <v>64</v>
      </c>
      <c r="L8" s="15" t="s">
        <v>61</v>
      </c>
      <c r="M8" s="15" t="s">
        <v>92</v>
      </c>
      <c r="N8" s="15" t="s">
        <v>61</v>
      </c>
      <c r="O8" s="15" t="s">
        <v>61</v>
      </c>
      <c r="P8" s="51" t="s">
        <v>61</v>
      </c>
      <c r="Q8" s="7" t="s">
        <v>118</v>
      </c>
      <c r="R8" s="7" t="s">
        <v>123</v>
      </c>
    </row>
    <row r="9" spans="1:20" ht="176.25" customHeight="1" thickBot="1" x14ac:dyDescent="0.3">
      <c r="A9" s="67" t="s">
        <v>24</v>
      </c>
      <c r="B9" s="44" t="s">
        <v>25</v>
      </c>
      <c r="C9" s="9" t="s">
        <v>7</v>
      </c>
      <c r="D9" s="55" t="s">
        <v>26</v>
      </c>
      <c r="E9" s="59" t="s">
        <v>27</v>
      </c>
      <c r="F9" s="36" t="s">
        <v>76</v>
      </c>
      <c r="G9" s="37" t="s">
        <v>99</v>
      </c>
      <c r="H9" s="19" t="s">
        <v>77</v>
      </c>
      <c r="I9" s="19" t="s">
        <v>78</v>
      </c>
      <c r="J9" s="19" t="s">
        <v>79</v>
      </c>
      <c r="K9" s="38" t="s">
        <v>80</v>
      </c>
      <c r="L9" s="38" t="s">
        <v>101</v>
      </c>
      <c r="M9" s="38" t="s">
        <v>93</v>
      </c>
      <c r="N9" s="38" t="s">
        <v>102</v>
      </c>
      <c r="O9" s="38" t="s">
        <v>77</v>
      </c>
      <c r="P9" s="37" t="s">
        <v>111</v>
      </c>
      <c r="Q9" s="7" t="s">
        <v>124</v>
      </c>
      <c r="R9" s="7" t="s">
        <v>88</v>
      </c>
      <c r="S9" s="61"/>
    </row>
    <row r="10" spans="1:20" ht="132.75" customHeight="1" thickBot="1" x14ac:dyDescent="0.3">
      <c r="A10" s="68"/>
      <c r="B10" s="45" t="s">
        <v>28</v>
      </c>
      <c r="C10" s="9" t="s">
        <v>7</v>
      </c>
      <c r="D10" s="56" t="s">
        <v>26</v>
      </c>
      <c r="E10" s="60" t="s">
        <v>27</v>
      </c>
      <c r="F10" s="36" t="s">
        <v>70</v>
      </c>
      <c r="G10" s="37" t="s">
        <v>71</v>
      </c>
      <c r="H10" s="19" t="s">
        <v>72</v>
      </c>
      <c r="I10" s="19" t="s">
        <v>73</v>
      </c>
      <c r="J10" s="19" t="s">
        <v>74</v>
      </c>
      <c r="K10" s="38" t="s">
        <v>73</v>
      </c>
      <c r="L10" s="38" t="s">
        <v>100</v>
      </c>
      <c r="M10" s="38" t="s">
        <v>94</v>
      </c>
      <c r="N10" s="38" t="s">
        <v>103</v>
      </c>
      <c r="O10" s="38" t="s">
        <v>104</v>
      </c>
      <c r="P10" s="37" t="s">
        <v>105</v>
      </c>
      <c r="Q10" s="7" t="s">
        <v>121</v>
      </c>
      <c r="R10" s="7" t="s">
        <v>88</v>
      </c>
      <c r="S10" s="61"/>
    </row>
    <row r="11" spans="1:20" ht="99.75" customHeight="1" x14ac:dyDescent="0.25">
      <c r="A11" s="69"/>
      <c r="B11" s="43" t="s">
        <v>29</v>
      </c>
      <c r="C11" s="4" t="s">
        <v>7</v>
      </c>
      <c r="D11" s="53" t="s">
        <v>31</v>
      </c>
      <c r="E11" s="57" t="s">
        <v>32</v>
      </c>
      <c r="F11" s="15" t="s">
        <v>59</v>
      </c>
      <c r="G11" s="15" t="s">
        <v>59</v>
      </c>
      <c r="H11" s="20" t="s">
        <v>59</v>
      </c>
      <c r="I11" s="20" t="s">
        <v>30</v>
      </c>
      <c r="J11" s="20" t="s">
        <v>59</v>
      </c>
      <c r="K11" s="15" t="s">
        <v>59</v>
      </c>
      <c r="L11" s="15" t="s">
        <v>59</v>
      </c>
      <c r="M11" s="15" t="s">
        <v>59</v>
      </c>
      <c r="N11" s="15" t="s">
        <v>59</v>
      </c>
      <c r="O11" s="15" t="s">
        <v>59</v>
      </c>
      <c r="P11" s="51" t="s">
        <v>59</v>
      </c>
      <c r="Q11" s="7" t="s">
        <v>112</v>
      </c>
      <c r="R11" s="7" t="s">
        <v>89</v>
      </c>
    </row>
    <row r="12" spans="1:20" ht="60" x14ac:dyDescent="0.25">
      <c r="A12" s="48" t="s">
        <v>33</v>
      </c>
      <c r="B12" s="41" t="s">
        <v>34</v>
      </c>
      <c r="C12" s="4" t="s">
        <v>7</v>
      </c>
      <c r="D12" s="53" t="s">
        <v>36</v>
      </c>
      <c r="E12" s="57" t="s">
        <v>37</v>
      </c>
      <c r="F12" s="15" t="s">
        <v>35</v>
      </c>
      <c r="G12" s="15" t="s">
        <v>119</v>
      </c>
      <c r="H12" s="15" t="s">
        <v>65</v>
      </c>
      <c r="I12" s="15" t="s">
        <v>35</v>
      </c>
      <c r="J12" s="15" t="s">
        <v>119</v>
      </c>
      <c r="K12" s="15" t="s">
        <v>66</v>
      </c>
      <c r="L12" s="15" t="s">
        <v>67</v>
      </c>
      <c r="M12" s="15" t="s">
        <v>120</v>
      </c>
      <c r="N12" s="15" t="s">
        <v>67</v>
      </c>
      <c r="O12" s="15" t="s">
        <v>67</v>
      </c>
      <c r="P12" s="51" t="s">
        <v>67</v>
      </c>
      <c r="Q12" s="7" t="s">
        <v>82</v>
      </c>
      <c r="R12" s="7" t="s">
        <v>82</v>
      </c>
    </row>
    <row r="13" spans="1:20" ht="121.5" customHeight="1" x14ac:dyDescent="0.25">
      <c r="A13" s="67" t="s">
        <v>41</v>
      </c>
      <c r="B13" s="46" t="s">
        <v>42</v>
      </c>
      <c r="C13" s="5" t="s">
        <v>57</v>
      </c>
      <c r="D13" s="54" t="s">
        <v>43</v>
      </c>
      <c r="E13" s="58" t="s">
        <v>44</v>
      </c>
      <c r="F13" s="21">
        <v>1.2999999999999999E-3</v>
      </c>
      <c r="G13" s="22">
        <v>5.6621761658031083E-4</v>
      </c>
      <c r="H13" s="22">
        <v>1.3050660792951541E-3</v>
      </c>
      <c r="I13" s="23">
        <v>1.8765936580581889E-3</v>
      </c>
      <c r="J13" s="23">
        <v>4.2848024510116806E-4</v>
      </c>
      <c r="K13" s="22">
        <v>3.0107777637715868E-3</v>
      </c>
      <c r="L13" s="22">
        <v>1.5E-3</v>
      </c>
      <c r="M13" s="22">
        <v>0</v>
      </c>
      <c r="N13" s="22">
        <v>6.6E-3</v>
      </c>
      <c r="O13" s="22">
        <v>7.4999999999999997E-3</v>
      </c>
      <c r="P13" s="22">
        <v>7.4999999999999997E-3</v>
      </c>
      <c r="Q13" s="7" t="s">
        <v>122</v>
      </c>
      <c r="R13" s="7" t="s">
        <v>81</v>
      </c>
      <c r="S13" s="8">
        <f>670/4</f>
        <v>167.5</v>
      </c>
      <c r="T13" t="s">
        <v>113</v>
      </c>
    </row>
    <row r="14" spans="1:20" ht="112.5" customHeight="1" x14ac:dyDescent="0.25">
      <c r="A14" s="68"/>
      <c r="B14" s="43" t="s">
        <v>45</v>
      </c>
      <c r="C14" s="4" t="s">
        <v>16</v>
      </c>
      <c r="D14" s="53" t="s">
        <v>46</v>
      </c>
      <c r="E14" s="57" t="s">
        <v>47</v>
      </c>
      <c r="F14" s="24">
        <v>0</v>
      </c>
      <c r="G14" s="24">
        <v>0</v>
      </c>
      <c r="H14" s="24">
        <v>0</v>
      </c>
      <c r="I14" s="15">
        <v>0</v>
      </c>
      <c r="J14" s="15">
        <v>0</v>
      </c>
      <c r="K14" s="24">
        <v>0</v>
      </c>
      <c r="L14" s="24">
        <v>0</v>
      </c>
      <c r="M14" s="24">
        <v>0</v>
      </c>
      <c r="N14" s="24">
        <v>0</v>
      </c>
      <c r="O14" s="24">
        <v>0</v>
      </c>
      <c r="P14" s="24">
        <v>0</v>
      </c>
      <c r="Q14" s="7" t="s">
        <v>115</v>
      </c>
      <c r="R14" s="7" t="s">
        <v>90</v>
      </c>
      <c r="S14" s="62">
        <v>40</v>
      </c>
    </row>
    <row r="15" spans="1:20" ht="125.25" customHeight="1" x14ac:dyDescent="0.25">
      <c r="A15" s="69"/>
      <c r="B15" s="43" t="s">
        <v>48</v>
      </c>
      <c r="C15" s="4" t="s">
        <v>7</v>
      </c>
      <c r="D15" s="53" t="s">
        <v>49</v>
      </c>
      <c r="E15" s="57" t="s">
        <v>50</v>
      </c>
      <c r="F15" s="25">
        <v>0.20680000000000001</v>
      </c>
      <c r="G15" s="26">
        <v>5.57E-2</v>
      </c>
      <c r="H15" s="22">
        <v>1.84E-2</v>
      </c>
      <c r="I15" s="23">
        <v>2.64E-2</v>
      </c>
      <c r="J15" s="23">
        <v>3.6600000000000001E-2</v>
      </c>
      <c r="K15" s="22">
        <v>3.9199999999999999E-2</v>
      </c>
      <c r="L15" s="22">
        <v>3.9199999999999999E-2</v>
      </c>
      <c r="M15" s="22">
        <v>1E-4</v>
      </c>
      <c r="N15" s="22">
        <v>1.29E-2</v>
      </c>
      <c r="O15" s="22">
        <v>1.29E-2</v>
      </c>
      <c r="P15" s="22">
        <v>1.29E-2</v>
      </c>
      <c r="Q15" s="7" t="s">
        <v>116</v>
      </c>
      <c r="R15" s="7" t="s">
        <v>90</v>
      </c>
      <c r="S15" s="8">
        <f>SUM(S13:S14)*4</f>
        <v>830</v>
      </c>
    </row>
    <row r="16" spans="1:20" ht="45" x14ac:dyDescent="0.25">
      <c r="A16" s="48" t="s">
        <v>51</v>
      </c>
      <c r="B16" s="6" t="s">
        <v>52</v>
      </c>
      <c r="C16" s="4" t="s">
        <v>7</v>
      </c>
      <c r="D16" s="53" t="s">
        <v>46</v>
      </c>
      <c r="E16" s="57" t="s">
        <v>47</v>
      </c>
      <c r="F16" s="15">
        <v>0</v>
      </c>
      <c r="G16" s="15">
        <v>0</v>
      </c>
      <c r="H16" s="15">
        <v>0</v>
      </c>
      <c r="I16" s="15">
        <v>0</v>
      </c>
      <c r="J16" s="15">
        <v>0</v>
      </c>
      <c r="K16" s="15">
        <v>0</v>
      </c>
      <c r="L16" s="15">
        <v>0</v>
      </c>
      <c r="M16" s="15">
        <v>0</v>
      </c>
      <c r="N16" s="15">
        <v>0</v>
      </c>
      <c r="O16" s="15">
        <v>0</v>
      </c>
      <c r="P16" s="15">
        <v>0</v>
      </c>
      <c r="Q16" s="7" t="s">
        <v>91</v>
      </c>
      <c r="R16" s="7" t="s">
        <v>91</v>
      </c>
      <c r="S16">
        <f>S15/100000000</f>
        <v>8.3000000000000002E-6</v>
      </c>
      <c r="T16">
        <v>0.83</v>
      </c>
    </row>
    <row r="17" spans="1:20" ht="57" x14ac:dyDescent="0.25">
      <c r="A17" s="48" t="s">
        <v>53</v>
      </c>
      <c r="B17" s="3" t="s">
        <v>54</v>
      </c>
      <c r="C17" s="4" t="s">
        <v>7</v>
      </c>
      <c r="D17" s="53" t="s">
        <v>46</v>
      </c>
      <c r="E17" s="57" t="s">
        <v>47</v>
      </c>
      <c r="F17" s="15">
        <v>0</v>
      </c>
      <c r="G17" s="15">
        <v>0</v>
      </c>
      <c r="H17" s="15">
        <v>0</v>
      </c>
      <c r="I17" s="15">
        <v>0</v>
      </c>
      <c r="J17" s="15">
        <v>0</v>
      </c>
      <c r="K17" s="15">
        <v>0</v>
      </c>
      <c r="L17" s="15">
        <v>0</v>
      </c>
      <c r="M17" s="15">
        <v>0</v>
      </c>
      <c r="N17" s="15">
        <v>0</v>
      </c>
      <c r="O17" s="15">
        <v>0</v>
      </c>
      <c r="P17" s="15">
        <v>0</v>
      </c>
      <c r="Q17" s="7" t="s">
        <v>91</v>
      </c>
      <c r="R17" s="7" t="s">
        <v>91</v>
      </c>
    </row>
    <row r="20" spans="1:20" x14ac:dyDescent="0.25">
      <c r="S20" s="64">
        <f>(6087523/39)*4</f>
        <v>624361.33333333337</v>
      </c>
      <c r="T20" t="s">
        <v>114</v>
      </c>
    </row>
    <row r="21" spans="1:20" x14ac:dyDescent="0.25">
      <c r="S21" s="64">
        <v>167000</v>
      </c>
    </row>
    <row r="22" spans="1:20" x14ac:dyDescent="0.25">
      <c r="S22" s="64">
        <f>SUM(S20:S21)</f>
        <v>791361.33333333337</v>
      </c>
    </row>
    <row r="23" spans="1:20" x14ac:dyDescent="0.25">
      <c r="S23" s="65">
        <f>S22/T23</f>
        <v>6.5946777777777781E-3</v>
      </c>
      <c r="T23" s="63">
        <v>120000000</v>
      </c>
    </row>
    <row r="24" spans="1:20" x14ac:dyDescent="0.25">
      <c r="S24" s="65">
        <f>S22/T24</f>
        <v>7.5367746031746036E-3</v>
      </c>
      <c r="T24" s="63">
        <v>105000000</v>
      </c>
    </row>
  </sheetData>
  <mergeCells count="7">
    <mergeCell ref="F2:L2"/>
    <mergeCell ref="A9:A11"/>
    <mergeCell ref="N2:P2"/>
    <mergeCell ref="N1:P1"/>
    <mergeCell ref="A13:A15"/>
    <mergeCell ref="A4:A7"/>
    <mergeCell ref="L5:P5"/>
  </mergeCells>
  <pageMargins left="0.7" right="0.7" top="0.75" bottom="0.75" header="0.3" footer="0.3"/>
  <pageSetup paperSize="3" scale="6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Santander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Michelle</dc:creator>
  <cp:lastModifiedBy>Amarucci, Scott M</cp:lastModifiedBy>
  <cp:lastPrinted>2016-09-14T16:11:02Z</cp:lastPrinted>
  <dcterms:created xsi:type="dcterms:W3CDTF">2016-06-22T15:16:26Z</dcterms:created>
  <dcterms:modified xsi:type="dcterms:W3CDTF">2016-09-19T19:03:25Z</dcterms:modified>
</cp:coreProperties>
</file>