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520" windowWidth="19230" windowHeight="5565"/>
  </bookViews>
  <sheets>
    <sheet name="Analysis" sheetId="6" r:id="rId1"/>
    <sheet name="Output" sheetId="3" r:id="rId2"/>
  </sheets>
  <calcPr calcId="145621"/>
</workbook>
</file>

<file path=xl/calcChain.xml><?xml version="1.0" encoding="utf-8"?>
<calcChain xmlns="http://schemas.openxmlformats.org/spreadsheetml/2006/main">
  <c r="F18" i="3" l="1"/>
  <c r="G18" i="3"/>
  <c r="E18" i="3"/>
  <c r="F17" i="3"/>
  <c r="E17" i="3"/>
  <c r="F14" i="3"/>
  <c r="J14" i="3" s="1"/>
  <c r="G14" i="3"/>
  <c r="E14" i="3"/>
  <c r="I14" i="3" s="1"/>
  <c r="F13" i="3"/>
  <c r="J13" i="3" s="1"/>
  <c r="G13" i="3"/>
  <c r="E13" i="3"/>
  <c r="I13" i="3" s="1"/>
  <c r="F12" i="3"/>
  <c r="J12" i="3" s="1"/>
  <c r="G12" i="3"/>
  <c r="E12" i="3"/>
  <c r="I12" i="3" s="1"/>
  <c r="F9" i="3"/>
  <c r="J9" i="3" s="1"/>
  <c r="G9" i="3"/>
  <c r="E9" i="3"/>
  <c r="I9" i="3" s="1"/>
  <c r="F8" i="3"/>
  <c r="J8" i="3" s="1"/>
  <c r="G8" i="3"/>
  <c r="E8" i="3"/>
  <c r="I8" i="3" s="1"/>
  <c r="J50" i="6"/>
  <c r="E61" i="6"/>
  <c r="C61" i="6"/>
  <c r="E59" i="6"/>
  <c r="C59" i="6"/>
  <c r="J51" i="6"/>
  <c r="I51" i="6"/>
  <c r="H51" i="6"/>
  <c r="H53" i="6" s="1"/>
  <c r="H41" i="6" s="1"/>
  <c r="E51" i="6"/>
  <c r="E63" i="6" s="1"/>
  <c r="D51" i="6"/>
  <c r="D63" i="6" s="1"/>
  <c r="C51" i="6"/>
  <c r="C63" i="6" s="1"/>
  <c r="E50" i="6"/>
  <c r="D50" i="6"/>
  <c r="I50" i="6" s="1"/>
  <c r="C50" i="6"/>
  <c r="H50" i="6" s="1"/>
  <c r="J49" i="6"/>
  <c r="I49" i="6"/>
  <c r="H49" i="6"/>
  <c r="E49" i="6"/>
  <c r="D49" i="6"/>
  <c r="D61" i="6" s="1"/>
  <c r="C49" i="6"/>
  <c r="J48" i="6"/>
  <c r="J53" i="6" s="1"/>
  <c r="I48" i="6"/>
  <c r="H48" i="6"/>
  <c r="E48" i="6"/>
  <c r="E60" i="6" s="1"/>
  <c r="D48" i="6"/>
  <c r="D60" i="6" s="1"/>
  <c r="C48" i="6"/>
  <c r="C60" i="6" s="1"/>
  <c r="J47" i="6"/>
  <c r="I47" i="6"/>
  <c r="H47" i="6"/>
  <c r="E47" i="6"/>
  <c r="D47" i="6"/>
  <c r="C47" i="6"/>
  <c r="E42" i="6"/>
  <c r="F41" i="6"/>
  <c r="F37" i="6"/>
  <c r="F36" i="6"/>
  <c r="F35" i="6"/>
  <c r="F34" i="6"/>
  <c r="F33" i="6"/>
  <c r="F32" i="6"/>
  <c r="E31" i="6"/>
  <c r="D31" i="6"/>
  <c r="D42" i="6" s="1"/>
  <c r="C31" i="6"/>
  <c r="C42" i="6" s="1"/>
  <c r="K18" i="6"/>
  <c r="F18" i="6"/>
  <c r="K17" i="6"/>
  <c r="F17" i="6"/>
  <c r="K16" i="6"/>
  <c r="F16" i="6"/>
  <c r="K15" i="6"/>
  <c r="F15" i="6"/>
  <c r="K14" i="6"/>
  <c r="F14" i="6"/>
  <c r="K10" i="6"/>
  <c r="F10" i="6"/>
  <c r="K9" i="6"/>
  <c r="F9" i="6"/>
  <c r="K8" i="6"/>
  <c r="F8" i="6"/>
  <c r="K7" i="6"/>
  <c r="F7" i="6"/>
  <c r="I53" i="6" l="1"/>
  <c r="I41" i="6"/>
  <c r="J41" i="6"/>
  <c r="C53" i="6"/>
  <c r="D59" i="6"/>
  <c r="D53" i="6"/>
  <c r="E53" i="6"/>
  <c r="F31" i="6"/>
  <c r="K41" i="6" l="1"/>
</calcChain>
</file>

<file path=xl/comments1.xml><?xml version="1.0" encoding="utf-8"?>
<comments xmlns="http://schemas.openxmlformats.org/spreadsheetml/2006/main">
  <authors>
    <author>LS</author>
    <author>Ryan, Michael</author>
  </authors>
  <commentList>
    <comment ref="L5" authorId="0">
      <text>
        <r>
          <rPr>
            <sz val="9"/>
            <color indexed="81"/>
            <rFont val="Tahoma"/>
            <family val="2"/>
          </rPr>
          <t xml:space="preserve">Column L:
  Input 3 for </t>
        </r>
        <r>
          <rPr>
            <b/>
            <sz val="9"/>
            <color indexed="81"/>
            <rFont val="Tahoma"/>
            <family val="2"/>
          </rPr>
          <t>green</t>
        </r>
        <r>
          <rPr>
            <sz val="9"/>
            <color indexed="81"/>
            <rFont val="Tahoma"/>
            <family val="2"/>
          </rPr>
          <t xml:space="preserve">
  Input 2 for </t>
        </r>
        <r>
          <rPr>
            <b/>
            <sz val="9"/>
            <color indexed="81"/>
            <rFont val="Tahoma"/>
            <family val="2"/>
          </rPr>
          <t>ambe</t>
        </r>
        <r>
          <rPr>
            <sz val="9"/>
            <color indexed="81"/>
            <rFont val="Tahoma"/>
            <family val="2"/>
          </rPr>
          <t xml:space="preserve">r
  Input 1 for </t>
        </r>
        <r>
          <rPr>
            <b/>
            <sz val="9"/>
            <color indexed="81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1">
      <text>
        <r>
          <rPr>
            <b/>
            <sz val="9"/>
            <color indexed="81"/>
            <rFont val="Tahoma"/>
            <charset val="1"/>
          </rPr>
          <t>Ryan, Michael:</t>
        </r>
        <r>
          <rPr>
            <sz val="9"/>
            <color indexed="81"/>
            <rFont val="Tahoma"/>
            <charset val="1"/>
          </rPr>
          <t xml:space="preserve">
Updated P-17 &amp; P-18</t>
        </r>
      </text>
    </comment>
    <comment ref="C32" authorId="0">
      <text>
        <r>
          <rPr>
            <sz val="9"/>
            <color indexed="81"/>
            <rFont val="Tahoma"/>
            <family val="2"/>
          </rPr>
          <t xml:space="preserve">Please input here the values from the last RA stress test (last RA presentation). 
Important: input negative values
</t>
        </r>
      </text>
    </comment>
  </commentList>
</comments>
</file>

<file path=xl/sharedStrings.xml><?xml version="1.0" encoding="utf-8"?>
<sst xmlns="http://schemas.openxmlformats.org/spreadsheetml/2006/main" count="90" uniqueCount="56">
  <si>
    <t>CAGR or average</t>
  </si>
  <si>
    <t>Pre-provision profit</t>
  </si>
  <si>
    <t>Net credit losses</t>
  </si>
  <si>
    <t>Profit before taxes</t>
  </si>
  <si>
    <t>GDP (%)</t>
  </si>
  <si>
    <t>Unemployment (%)</t>
  </si>
  <si>
    <t>Baseline scenario (€ bn):</t>
  </si>
  <si>
    <t>RWAs or outstandings</t>
  </si>
  <si>
    <t>Cumulative</t>
  </si>
  <si>
    <t>Qualitative elements:</t>
  </si>
  <si>
    <t>Credit portfolio mix</t>
  </si>
  <si>
    <t>Trading portfolio risk profile</t>
  </si>
  <si>
    <t>Operational risk</t>
  </si>
  <si>
    <t>P-17</t>
  </si>
  <si>
    <t>P-18</t>
  </si>
  <si>
    <t>Macroeconomic scenario</t>
  </si>
  <si>
    <t>Losses in stress / PBT (%)</t>
  </si>
  <si>
    <t>Worst</t>
  </si>
  <si>
    <t>Expert Assessment</t>
  </si>
  <si>
    <t>Inflation (%)</t>
  </si>
  <si>
    <t>Please include here an expert comment on the evolution of the macroeconomic scenario and its expected impact on the risk appetite metric</t>
  </si>
  <si>
    <t>Trading book income</t>
  </si>
  <si>
    <t>Operational risk losses</t>
  </si>
  <si>
    <t>Please include here an expert comment on the P18 estimates vs P17 estimates and its expected impact on the risk appetite metric</t>
  </si>
  <si>
    <t>Concentration risk</t>
  </si>
  <si>
    <t>Please include here an expert assessment on the P17 risk profile of portfolios and risk types</t>
  </si>
  <si>
    <t>Please include here an expert assessment on the P18 risk profile of portfolios and risk types</t>
  </si>
  <si>
    <t>Please include here an expert assessment on the evolution of the risk profile (lower, stable, higher)</t>
  </si>
  <si>
    <t>Additional losses / PBT</t>
  </si>
  <si>
    <t>Check</t>
  </si>
  <si>
    <t xml:space="preserve">Additional losses or lower income </t>
  </si>
  <si>
    <t>according to last RA stress</t>
  </si>
  <si>
    <t>Net Operating income</t>
  </si>
  <si>
    <t>Additional losses under stress</t>
  </si>
  <si>
    <t>Trading portfolio</t>
  </si>
  <si>
    <t>Stressed CVA</t>
  </si>
  <si>
    <t>Stressed scenario</t>
  </si>
  <si>
    <t>Net credit losses &amp; concent.</t>
  </si>
  <si>
    <t>Type of stress</t>
  </si>
  <si>
    <t>Lower income</t>
  </si>
  <si>
    <t>Higher loss</t>
  </si>
  <si>
    <t>Deltas (output for P17, input for P18):</t>
  </si>
  <si>
    <t>Proxy using expert deltas (see below)</t>
  </si>
  <si>
    <t>Additional losses</t>
  </si>
  <si>
    <t>Please assess on deltas severity attending to former expert assessments on macroeconomics, new base case and risk profile evolution</t>
  </si>
  <si>
    <t>RA Stressed losses / PBT - Detailed Analysis</t>
  </si>
  <si>
    <t>Unit</t>
  </si>
  <si>
    <t>Vs P-17</t>
  </si>
  <si>
    <t>Macroeconomic base scenario:</t>
  </si>
  <si>
    <t>Financial estimates (€ bn)</t>
  </si>
  <si>
    <t>Pre provision profil</t>
  </si>
  <si>
    <t>Stress losses / PBT:</t>
  </si>
  <si>
    <t>RA current stress (P17)</t>
  </si>
  <si>
    <t>P-18 (proxy)</t>
  </si>
  <si>
    <t>Margins risk profile</t>
  </si>
  <si>
    <t>Fed Funds (IR)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</si>
</sst>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20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165" fontId="2" fillId="0" borderId="0" xfId="1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left" indent="4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2"/>
    </xf>
    <xf numFmtId="0" fontId="2" fillId="2" borderId="0" xfId="0" applyFont="1" applyFill="1"/>
    <xf numFmtId="9" fontId="2" fillId="2" borderId="0" xfId="0" applyNumberFormat="1" applyFont="1" applyFill="1" applyAlignment="1">
      <alignment horizontal="center"/>
    </xf>
    <xf numFmtId="0" fontId="2" fillId="0" borderId="0" xfId="0" applyFont="1" applyAlignment="1"/>
    <xf numFmtId="165" fontId="2" fillId="2" borderId="0" xfId="1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3" borderId="0" xfId="0" applyFill="1"/>
    <xf numFmtId="0" fontId="3" fillId="0" borderId="0" xfId="0" applyFont="1"/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9" fontId="2" fillId="3" borderId="0" xfId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9" fontId="13" fillId="2" borderId="0" xfId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164" fontId="13" fillId="2" borderId="0" xfId="0" applyNumberFormat="1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Continuous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U63"/>
  <sheetViews>
    <sheetView showGridLines="0" tabSelected="1" zoomScaleNormal="100" workbookViewId="0">
      <selection activeCell="B9" sqref="B9"/>
    </sheetView>
  </sheetViews>
  <sheetFormatPr defaultRowHeight="15" outlineLevelRow="1" x14ac:dyDescent="0.25"/>
  <cols>
    <col min="1" max="1" width="6.28515625" customWidth="1"/>
    <col min="2" max="2" width="34.7109375" bestFit="1" customWidth="1"/>
    <col min="6" max="6" width="15.85546875" bestFit="1" customWidth="1"/>
    <col min="11" max="11" width="15.85546875" bestFit="1" customWidth="1"/>
  </cols>
  <sheetData>
    <row r="1" spans="2:21" ht="26.25" x14ac:dyDescent="0.4">
      <c r="B1" s="45" t="s">
        <v>45</v>
      </c>
      <c r="P1" s="46" t="s">
        <v>46</v>
      </c>
    </row>
    <row r="3" spans="2:21" x14ac:dyDescent="0.25">
      <c r="C3" s="15"/>
      <c r="D3" s="15"/>
      <c r="E3" s="17" t="s">
        <v>13</v>
      </c>
      <c r="F3" s="17"/>
      <c r="G3" s="9"/>
      <c r="H3" s="17"/>
      <c r="I3" s="17"/>
      <c r="J3" s="17" t="s">
        <v>14</v>
      </c>
      <c r="K3" s="15"/>
    </row>
    <row r="5" spans="2:21" x14ac:dyDescent="0.25">
      <c r="C5" s="10">
        <v>2015</v>
      </c>
      <c r="D5" s="10">
        <v>2016</v>
      </c>
      <c r="E5" s="10">
        <v>2017</v>
      </c>
      <c r="F5" s="10" t="s">
        <v>0</v>
      </c>
      <c r="G5" s="2"/>
      <c r="H5" s="10">
        <v>2016</v>
      </c>
      <c r="I5" s="10">
        <v>2017</v>
      </c>
      <c r="J5" s="10">
        <v>2018</v>
      </c>
      <c r="K5" s="10" t="s">
        <v>0</v>
      </c>
      <c r="M5" s="11" t="s">
        <v>18</v>
      </c>
    </row>
    <row r="6" spans="2:21" x14ac:dyDescent="0.25">
      <c r="B6" s="9" t="s">
        <v>15</v>
      </c>
    </row>
    <row r="7" spans="2:21" x14ac:dyDescent="0.25">
      <c r="B7" s="7" t="s">
        <v>4</v>
      </c>
      <c r="C7" s="38">
        <v>3.2849840577442118</v>
      </c>
      <c r="D7" s="38">
        <v>3.4949074796249646</v>
      </c>
      <c r="E7" s="38">
        <v>3.648892256099967</v>
      </c>
      <c r="F7" s="6">
        <f>+(((1+C7/100)*(1+D7/100)*(1+E7/100))^(1/3)-1)*100</f>
        <v>3.4761537550001664</v>
      </c>
      <c r="G7" s="52"/>
      <c r="H7" s="38">
        <v>2.7979297552331976</v>
      </c>
      <c r="I7" s="38">
        <v>2.4535465970332959</v>
      </c>
      <c r="J7" s="38">
        <v>2.187245642412361</v>
      </c>
      <c r="K7" s="6">
        <f>+(((1+H7/100)*(1+I7/100)*(1+J7/100))^(1/3)-1)*100</f>
        <v>2.4792691619238916</v>
      </c>
      <c r="L7" s="12">
        <v>2</v>
      </c>
      <c r="M7" s="50" t="s">
        <v>20</v>
      </c>
      <c r="N7" s="50"/>
      <c r="O7" s="50"/>
      <c r="P7" s="50"/>
    </row>
    <row r="8" spans="2:21" x14ac:dyDescent="0.25">
      <c r="B8" s="7" t="s">
        <v>5</v>
      </c>
      <c r="C8" s="38">
        <v>6.0879331556106608</v>
      </c>
      <c r="D8" s="38">
        <v>5.6297637219288559</v>
      </c>
      <c r="E8" s="38">
        <v>5.1129711030748686</v>
      </c>
      <c r="F8" s="6">
        <f>AVERAGE(C8:E8)</f>
        <v>5.6102226602047951</v>
      </c>
      <c r="H8" s="38">
        <v>4.9403389623240823</v>
      </c>
      <c r="I8" s="38">
        <v>4.7373118972734058</v>
      </c>
      <c r="J8" s="38">
        <v>4.5705712769748326</v>
      </c>
      <c r="K8" s="6">
        <f>AVERAGE(H8:J8)</f>
        <v>4.7494073788574402</v>
      </c>
      <c r="L8" s="12">
        <v>2</v>
      </c>
      <c r="M8" s="50"/>
      <c r="N8" s="50"/>
      <c r="O8" s="50"/>
      <c r="P8" s="50"/>
    </row>
    <row r="9" spans="2:21" x14ac:dyDescent="0.25">
      <c r="B9" s="7" t="s">
        <v>55</v>
      </c>
      <c r="C9" s="38">
        <v>0.625</v>
      </c>
      <c r="D9" s="38">
        <v>1.8125</v>
      </c>
      <c r="E9" s="38">
        <v>3.1875</v>
      </c>
      <c r="F9" s="6">
        <f>AVERAGE(C9:E9)</f>
        <v>1.875</v>
      </c>
      <c r="H9" s="38">
        <v>0.875</v>
      </c>
      <c r="I9" s="38">
        <v>1.5</v>
      </c>
      <c r="J9" s="38">
        <v>1.9375</v>
      </c>
      <c r="K9" s="6">
        <f>AVERAGE(H9:J9)</f>
        <v>1.4375</v>
      </c>
      <c r="L9" s="12">
        <v>2</v>
      </c>
      <c r="M9" s="50"/>
      <c r="N9" s="50"/>
      <c r="O9" s="50"/>
      <c r="P9" s="50"/>
    </row>
    <row r="10" spans="2:21" x14ac:dyDescent="0.25">
      <c r="B10" s="7" t="s">
        <v>19</v>
      </c>
      <c r="C10" s="38">
        <v>2</v>
      </c>
      <c r="D10" s="38">
        <v>2.125</v>
      </c>
      <c r="E10" s="38">
        <v>2.2000000000000002</v>
      </c>
      <c r="F10" s="6">
        <f>AVERAGE(C10:E10)</f>
        <v>2.1083333333333334</v>
      </c>
      <c r="H10" s="38">
        <v>3.2063041655018072</v>
      </c>
      <c r="I10" s="38">
        <v>2.5</v>
      </c>
      <c r="J10" s="38">
        <v>2.5</v>
      </c>
      <c r="K10" s="6">
        <f>AVERAGE(H10:J10)</f>
        <v>2.7354347218339359</v>
      </c>
      <c r="L10" s="12">
        <v>2</v>
      </c>
      <c r="M10" s="50"/>
      <c r="N10" s="50"/>
      <c r="O10" s="50"/>
      <c r="P10" s="50"/>
    </row>
    <row r="12" spans="2:21" x14ac:dyDescent="0.25">
      <c r="C12" s="10">
        <v>2015</v>
      </c>
      <c r="D12" s="10">
        <v>2016</v>
      </c>
      <c r="E12" s="10">
        <v>2017</v>
      </c>
      <c r="F12" s="10" t="s">
        <v>8</v>
      </c>
      <c r="H12" s="10">
        <v>2016</v>
      </c>
      <c r="I12" s="10">
        <v>2017</v>
      </c>
      <c r="J12" s="10">
        <v>2018</v>
      </c>
      <c r="K12" s="10" t="s">
        <v>8</v>
      </c>
    </row>
    <row r="13" spans="2:21" x14ac:dyDescent="0.25">
      <c r="B13" s="9" t="s">
        <v>6</v>
      </c>
    </row>
    <row r="14" spans="2:21" x14ac:dyDescent="0.25">
      <c r="B14" s="7" t="s">
        <v>1</v>
      </c>
      <c r="C14" s="38">
        <v>3.1</v>
      </c>
      <c r="D14" s="38">
        <v>3.3</v>
      </c>
      <c r="E14" s="38">
        <v>3.5</v>
      </c>
      <c r="F14" s="8">
        <f>SUM(C14:E14)</f>
        <v>9.9</v>
      </c>
      <c r="H14" s="38">
        <v>3</v>
      </c>
      <c r="I14" s="38">
        <v>3.2</v>
      </c>
      <c r="J14" s="38">
        <v>3.4</v>
      </c>
      <c r="K14" s="8">
        <f>SUM(H14:J14)</f>
        <v>9.6</v>
      </c>
      <c r="L14" s="12">
        <v>2</v>
      </c>
      <c r="M14" s="50" t="s">
        <v>23</v>
      </c>
      <c r="N14" s="50"/>
      <c r="O14" s="50"/>
      <c r="P14" s="50"/>
      <c r="S14" s="3"/>
      <c r="T14" s="3"/>
      <c r="U14" s="3"/>
    </row>
    <row r="15" spans="2:21" x14ac:dyDescent="0.25">
      <c r="B15" s="13" t="s">
        <v>21</v>
      </c>
      <c r="C15" s="39">
        <v>0.15</v>
      </c>
      <c r="D15" s="39">
        <v>0.2</v>
      </c>
      <c r="E15" s="39">
        <v>0.21</v>
      </c>
      <c r="F15" s="8">
        <f t="shared" ref="F15:F18" si="0">SUM(C15:E15)</f>
        <v>0.55999999999999994</v>
      </c>
      <c r="H15" s="39">
        <v>0.17</v>
      </c>
      <c r="I15" s="39">
        <v>0.25</v>
      </c>
      <c r="J15" s="39">
        <v>0.22</v>
      </c>
      <c r="K15" s="8">
        <f t="shared" ref="K15:K18" si="1">SUM(H15:J15)</f>
        <v>0.64</v>
      </c>
      <c r="L15" s="12">
        <v>2</v>
      </c>
      <c r="M15" s="50"/>
      <c r="N15" s="50"/>
      <c r="O15" s="50"/>
      <c r="P15" s="50"/>
      <c r="S15" s="14"/>
      <c r="T15" s="14"/>
      <c r="U15" s="14"/>
    </row>
    <row r="16" spans="2:21" x14ac:dyDescent="0.25">
      <c r="B16" s="7" t="s">
        <v>2</v>
      </c>
      <c r="C16" s="38">
        <v>1.2</v>
      </c>
      <c r="D16" s="38">
        <v>1.3</v>
      </c>
      <c r="E16" s="38">
        <v>1.3</v>
      </c>
      <c r="F16" s="8">
        <f t="shared" si="0"/>
        <v>3.8</v>
      </c>
      <c r="H16" s="38">
        <v>1.1000000000000001</v>
      </c>
      <c r="I16" s="38">
        <v>1</v>
      </c>
      <c r="J16" s="38">
        <v>1</v>
      </c>
      <c r="K16" s="8">
        <f t="shared" si="1"/>
        <v>3.1</v>
      </c>
      <c r="L16" s="12">
        <v>2</v>
      </c>
      <c r="M16" s="50"/>
      <c r="N16" s="50"/>
      <c r="O16" s="50"/>
      <c r="P16" s="50"/>
      <c r="S16" s="3"/>
      <c r="T16" s="3"/>
      <c r="U16" s="3"/>
    </row>
    <row r="17" spans="2:21" x14ac:dyDescent="0.25">
      <c r="B17" s="7" t="s">
        <v>22</v>
      </c>
      <c r="C17" s="38">
        <v>0.9</v>
      </c>
      <c r="D17" s="38">
        <v>0.9</v>
      </c>
      <c r="E17" s="38">
        <v>0.9</v>
      </c>
      <c r="F17" s="8">
        <f t="shared" si="0"/>
        <v>2.7</v>
      </c>
      <c r="H17" s="38">
        <v>0.9</v>
      </c>
      <c r="I17" s="38">
        <v>0.9</v>
      </c>
      <c r="J17" s="38">
        <v>0.9</v>
      </c>
      <c r="K17" s="8">
        <f t="shared" si="1"/>
        <v>2.7</v>
      </c>
      <c r="L17" s="12">
        <v>2</v>
      </c>
      <c r="M17" s="50"/>
      <c r="N17" s="50"/>
      <c r="O17" s="50"/>
      <c r="P17" s="50"/>
      <c r="S17" s="3"/>
      <c r="T17" s="3"/>
      <c r="U17" s="3"/>
    </row>
    <row r="18" spans="2:21" x14ac:dyDescent="0.25">
      <c r="B18" s="16" t="s">
        <v>3</v>
      </c>
      <c r="C18" s="44">
        <v>1</v>
      </c>
      <c r="D18" s="44">
        <v>1.1000000000000001</v>
      </c>
      <c r="E18" s="44">
        <v>1.3000000000000003</v>
      </c>
      <c r="F18" s="20">
        <f t="shared" si="0"/>
        <v>3.4000000000000004</v>
      </c>
      <c r="G18" s="9"/>
      <c r="H18" s="44">
        <v>1.2</v>
      </c>
      <c r="I18" s="44">
        <v>1.3000000000000003</v>
      </c>
      <c r="J18" s="44">
        <v>1.5</v>
      </c>
      <c r="K18" s="20">
        <f t="shared" si="1"/>
        <v>4</v>
      </c>
      <c r="L18" s="12">
        <v>2</v>
      </c>
      <c r="M18" s="50"/>
      <c r="N18" s="50"/>
      <c r="O18" s="50"/>
      <c r="P18" s="50"/>
      <c r="S18" s="3"/>
      <c r="T18" s="3"/>
      <c r="U18" s="3"/>
    </row>
    <row r="19" spans="2:21" x14ac:dyDescent="0.25">
      <c r="B19" s="7" t="s">
        <v>7</v>
      </c>
      <c r="C19" s="38">
        <v>40</v>
      </c>
      <c r="D19" s="38">
        <v>43</v>
      </c>
      <c r="E19" s="38">
        <v>44</v>
      </c>
      <c r="F19" s="8"/>
      <c r="H19" s="38">
        <v>42</v>
      </c>
      <c r="I19" s="38">
        <v>43</v>
      </c>
      <c r="J19" s="38">
        <v>45</v>
      </c>
      <c r="K19" s="8"/>
      <c r="L19" s="12">
        <v>2</v>
      </c>
      <c r="M19" s="50"/>
      <c r="N19" s="50"/>
      <c r="O19" s="50"/>
      <c r="P19" s="50"/>
      <c r="S19" s="3"/>
      <c r="T19" s="3"/>
      <c r="U19" s="3"/>
    </row>
    <row r="21" spans="2:21" x14ac:dyDescent="0.25">
      <c r="C21" s="51" t="s">
        <v>13</v>
      </c>
      <c r="D21" s="51"/>
      <c r="E21" s="51"/>
      <c r="F21" s="51"/>
      <c r="H21" s="51" t="s">
        <v>14</v>
      </c>
      <c r="I21" s="51"/>
      <c r="J21" s="51"/>
      <c r="K21" s="51"/>
    </row>
    <row r="22" spans="2:21" x14ac:dyDescent="0.25">
      <c r="B22" s="9" t="s">
        <v>9</v>
      </c>
    </row>
    <row r="23" spans="2:21" x14ac:dyDescent="0.25">
      <c r="B23" s="7" t="s">
        <v>54</v>
      </c>
      <c r="C23" s="50" t="s">
        <v>25</v>
      </c>
      <c r="D23" s="50"/>
      <c r="E23" s="50"/>
      <c r="F23" s="50"/>
      <c r="H23" s="50" t="s">
        <v>26</v>
      </c>
      <c r="I23" s="50"/>
      <c r="J23" s="50"/>
      <c r="K23" s="50"/>
    </row>
    <row r="24" spans="2:21" ht="15" customHeight="1" x14ac:dyDescent="0.25">
      <c r="B24" s="7" t="s">
        <v>10</v>
      </c>
      <c r="C24" s="50"/>
      <c r="D24" s="50"/>
      <c r="E24" s="50"/>
      <c r="F24" s="50"/>
      <c r="H24" s="50"/>
      <c r="I24" s="50"/>
      <c r="J24" s="50"/>
      <c r="K24" s="50"/>
      <c r="L24" s="12">
        <v>2</v>
      </c>
      <c r="M24" s="50" t="s">
        <v>27</v>
      </c>
      <c r="N24" s="50"/>
      <c r="O24" s="50"/>
      <c r="P24" s="50"/>
    </row>
    <row r="25" spans="2:21" x14ac:dyDescent="0.25">
      <c r="B25" s="7" t="s">
        <v>24</v>
      </c>
      <c r="C25" s="50"/>
      <c r="D25" s="50"/>
      <c r="E25" s="50"/>
      <c r="F25" s="50"/>
      <c r="H25" s="50"/>
      <c r="I25" s="50"/>
      <c r="J25" s="50"/>
      <c r="K25" s="50"/>
      <c r="L25" s="12">
        <v>2</v>
      </c>
      <c r="M25" s="50"/>
      <c r="N25" s="50"/>
      <c r="O25" s="50"/>
      <c r="P25" s="50"/>
    </row>
    <row r="26" spans="2:21" x14ac:dyDescent="0.25">
      <c r="B26" s="7" t="s">
        <v>11</v>
      </c>
      <c r="C26" s="50"/>
      <c r="D26" s="50"/>
      <c r="E26" s="50"/>
      <c r="F26" s="50"/>
      <c r="H26" s="50"/>
      <c r="I26" s="50"/>
      <c r="J26" s="50"/>
      <c r="K26" s="50"/>
      <c r="L26" s="12"/>
      <c r="M26" s="50"/>
      <c r="N26" s="50"/>
      <c r="O26" s="50"/>
      <c r="P26" s="50"/>
    </row>
    <row r="27" spans="2:21" x14ac:dyDescent="0.25">
      <c r="B27" s="7" t="s">
        <v>12</v>
      </c>
      <c r="C27" s="50"/>
      <c r="D27" s="50"/>
      <c r="E27" s="50"/>
      <c r="F27" s="50"/>
      <c r="H27" s="50"/>
      <c r="I27" s="50"/>
      <c r="J27" s="50"/>
      <c r="K27" s="50"/>
      <c r="L27" s="12">
        <v>2</v>
      </c>
      <c r="M27" s="50"/>
      <c r="N27" s="50"/>
      <c r="O27" s="50"/>
      <c r="P27" s="50"/>
    </row>
    <row r="29" spans="2:21" x14ac:dyDescent="0.25">
      <c r="B29" s="19" t="s">
        <v>30</v>
      </c>
      <c r="C29" s="10">
        <v>2015</v>
      </c>
      <c r="D29" s="10">
        <v>2016</v>
      </c>
      <c r="E29" s="10">
        <v>2017</v>
      </c>
      <c r="F29" s="10" t="s">
        <v>8</v>
      </c>
      <c r="H29" s="10">
        <v>2015</v>
      </c>
      <c r="I29" s="10">
        <v>2016</v>
      </c>
      <c r="J29" s="10">
        <v>2017</v>
      </c>
      <c r="K29" s="10" t="s">
        <v>17</v>
      </c>
    </row>
    <row r="30" spans="2:21" x14ac:dyDescent="0.25">
      <c r="B30" s="9" t="s">
        <v>31</v>
      </c>
    </row>
    <row r="31" spans="2:21" x14ac:dyDescent="0.25">
      <c r="B31" s="16" t="s">
        <v>33</v>
      </c>
      <c r="C31" s="21">
        <f>SUM(C32:C37)</f>
        <v>-0.75</v>
      </c>
      <c r="D31" s="21">
        <f t="shared" ref="D31:E31" si="2">SUM(D32:D37)</f>
        <v>-1.01</v>
      </c>
      <c r="E31" s="21">
        <f t="shared" si="2"/>
        <v>-0.89999999999999991</v>
      </c>
      <c r="F31" s="20">
        <f>SUM(C31:E31)</f>
        <v>-2.66</v>
      </c>
    </row>
    <row r="32" spans="2:21" x14ac:dyDescent="0.25">
      <c r="B32" s="13" t="s">
        <v>32</v>
      </c>
      <c r="C32" s="40">
        <v>-0.15</v>
      </c>
      <c r="D32" s="40">
        <v>-0.3</v>
      </c>
      <c r="E32" s="40">
        <v>-0.25</v>
      </c>
      <c r="F32" s="8">
        <f>SUM(C32:E32)</f>
        <v>-0.7</v>
      </c>
      <c r="N32" s="5"/>
    </row>
    <row r="33" spans="2:12" x14ac:dyDescent="0.25">
      <c r="B33" s="13" t="s">
        <v>2</v>
      </c>
      <c r="C33" s="40">
        <v>-0.15</v>
      </c>
      <c r="D33" s="40">
        <v>-0.25</v>
      </c>
      <c r="E33" s="40">
        <v>-0.2</v>
      </c>
      <c r="F33" s="8">
        <f t="shared" ref="F33:F37" si="3">SUM(C33:E33)</f>
        <v>-0.60000000000000009</v>
      </c>
    </row>
    <row r="34" spans="2:12" x14ac:dyDescent="0.25">
      <c r="B34" s="13" t="s">
        <v>24</v>
      </c>
      <c r="C34" s="40">
        <v>-7.0000000000000007E-2</v>
      </c>
      <c r="D34" s="40">
        <v>-0.08</v>
      </c>
      <c r="E34" s="40">
        <v>-7.0000000000000007E-2</v>
      </c>
      <c r="F34" s="8">
        <f t="shared" si="3"/>
        <v>-0.22000000000000003</v>
      </c>
    </row>
    <row r="35" spans="2:12" x14ac:dyDescent="0.25">
      <c r="B35" s="13" t="s">
        <v>34</v>
      </c>
      <c r="C35" s="40">
        <v>-0.12</v>
      </c>
      <c r="D35" s="40">
        <v>-0.12</v>
      </c>
      <c r="E35" s="40">
        <v>-0.12</v>
      </c>
      <c r="F35" s="8">
        <f t="shared" si="3"/>
        <v>-0.36</v>
      </c>
    </row>
    <row r="36" spans="2:12" x14ac:dyDescent="0.25">
      <c r="B36" s="13" t="s">
        <v>35</v>
      </c>
      <c r="C36" s="40">
        <v>-0.06</v>
      </c>
      <c r="D36" s="40">
        <v>-0.06</v>
      </c>
      <c r="E36" s="40">
        <v>-0.06</v>
      </c>
      <c r="F36" s="8">
        <f t="shared" si="3"/>
        <v>-0.18</v>
      </c>
    </row>
    <row r="37" spans="2:12" x14ac:dyDescent="0.25">
      <c r="B37" s="13" t="s">
        <v>12</v>
      </c>
      <c r="C37" s="40">
        <v>-0.2</v>
      </c>
      <c r="D37" s="40">
        <v>-0.2</v>
      </c>
      <c r="E37" s="40">
        <v>-0.2</v>
      </c>
      <c r="F37" s="8">
        <f t="shared" si="3"/>
        <v>-0.60000000000000009</v>
      </c>
    </row>
    <row r="38" spans="2:12" x14ac:dyDescent="0.25">
      <c r="B38" s="7" t="s">
        <v>7</v>
      </c>
      <c r="C38" s="38">
        <v>39</v>
      </c>
      <c r="D38" s="38">
        <v>40</v>
      </c>
      <c r="E38" s="38">
        <v>41</v>
      </c>
      <c r="F38" s="8"/>
    </row>
    <row r="39" spans="2:12" x14ac:dyDescent="0.25">
      <c r="F39" s="8"/>
      <c r="H39" t="s">
        <v>42</v>
      </c>
    </row>
    <row r="40" spans="2:12" x14ac:dyDescent="0.25">
      <c r="B40" s="15"/>
      <c r="C40" s="15"/>
      <c r="D40" s="15"/>
      <c r="E40" s="15"/>
      <c r="F40" s="37" t="s">
        <v>17</v>
      </c>
      <c r="H40" s="26"/>
      <c r="I40" s="26"/>
      <c r="J40" s="26"/>
      <c r="K40" s="36" t="s">
        <v>17</v>
      </c>
    </row>
    <row r="41" spans="2:12" x14ac:dyDescent="0.25">
      <c r="B41" s="16" t="s">
        <v>28</v>
      </c>
      <c r="C41" s="41">
        <v>-0.75</v>
      </c>
      <c r="D41" s="41">
        <v>-0.9181818181818181</v>
      </c>
      <c r="E41" s="41">
        <v>-0.69230769230769207</v>
      </c>
      <c r="F41" s="18">
        <f>IF(PRODUCT(C41:E41)&lt;0,MIN(C41:E41),MAX(C41:E41))</f>
        <v>-0.9181818181818181</v>
      </c>
      <c r="H41" s="34">
        <f>+H53/H18</f>
        <v>-0.61797080979284358</v>
      </c>
      <c r="I41" s="34">
        <f t="shared" ref="I41:J41" si="4">+I53/I18</f>
        <v>-0.73025386524145797</v>
      </c>
      <c r="J41" s="34">
        <f t="shared" si="4"/>
        <v>-0.55669862052840779</v>
      </c>
      <c r="K41" s="35">
        <f>IF(PRODUCT(H41:J41)&lt;0,MIN(H41:J41),MAX(H41:J41))</f>
        <v>-0.73025386524145797</v>
      </c>
    </row>
    <row r="42" spans="2:12" x14ac:dyDescent="0.25">
      <c r="B42" s="23" t="s">
        <v>29</v>
      </c>
      <c r="C42" s="24" t="str">
        <f>IF(C31/C18=C41,"ok",IF(C31/C18=-C41,"ok","Error"))</f>
        <v>ok</v>
      </c>
      <c r="D42" s="24" t="str">
        <f>IF(D31/D18=D41,"ok",IF(D31/D18=-D41,"ok","Error"))</f>
        <v>ok</v>
      </c>
      <c r="E42" s="24" t="str">
        <f>IF(E31/E18=E41,"ok",IF(E31/E18=-E41,"ok","Error"))</f>
        <v>ok</v>
      </c>
    </row>
    <row r="44" spans="2:12" outlineLevel="1" x14ac:dyDescent="0.25">
      <c r="C44" s="10">
        <v>2015</v>
      </c>
      <c r="D44" s="10">
        <v>2016</v>
      </c>
      <c r="E44" s="10">
        <v>2017</v>
      </c>
      <c r="F44" s="10" t="s">
        <v>17</v>
      </c>
      <c r="H44" s="10">
        <v>2015</v>
      </c>
      <c r="I44" s="10">
        <v>2016</v>
      </c>
      <c r="J44" s="10">
        <v>2017</v>
      </c>
      <c r="K44" s="10" t="s">
        <v>17</v>
      </c>
    </row>
    <row r="45" spans="2:12" outlineLevel="1" x14ac:dyDescent="0.25">
      <c r="B45" s="9" t="s">
        <v>36</v>
      </c>
    </row>
    <row r="46" spans="2:12" outlineLevel="1" x14ac:dyDescent="0.25">
      <c r="B46" s="7"/>
      <c r="C46" s="1"/>
      <c r="D46" s="1"/>
      <c r="E46" s="1"/>
      <c r="F46" s="2"/>
      <c r="H46" t="s">
        <v>42</v>
      </c>
    </row>
    <row r="47" spans="2:12" outlineLevel="1" x14ac:dyDescent="0.25">
      <c r="B47" s="13" t="s">
        <v>32</v>
      </c>
      <c r="C47" s="14">
        <f>+C14-C15+C32</f>
        <v>2.8000000000000003</v>
      </c>
      <c r="D47" s="14">
        <f t="shared" ref="D47:E47" si="5">+D14-D15+D32</f>
        <v>2.8</v>
      </c>
      <c r="E47" s="14">
        <f t="shared" si="5"/>
        <v>3.04</v>
      </c>
      <c r="F47" s="1"/>
      <c r="G47" s="1"/>
      <c r="H47" s="22">
        <f>+(H14-H15)*H59</f>
        <v>2.6861016949152545</v>
      </c>
      <c r="I47" s="22">
        <f>+(I14-I15)*I59</f>
        <v>2.6645161290322585</v>
      </c>
      <c r="J47" s="22">
        <f>+(J14-J15)*J59</f>
        <v>2.9383586626139815</v>
      </c>
      <c r="K47" s="1"/>
      <c r="L47" s="1"/>
    </row>
    <row r="48" spans="2:12" outlineLevel="1" x14ac:dyDescent="0.25">
      <c r="B48" s="13" t="s">
        <v>37</v>
      </c>
      <c r="C48" s="22">
        <f>+C16-C33-C34</f>
        <v>1.42</v>
      </c>
      <c r="D48" s="22">
        <f t="shared" ref="D48:E48" si="6">+D16-D33-D34</f>
        <v>1.6300000000000001</v>
      </c>
      <c r="E48" s="22">
        <f t="shared" si="6"/>
        <v>1.57</v>
      </c>
      <c r="F48" s="1"/>
      <c r="G48" s="1"/>
      <c r="H48" s="22">
        <f>+H16*H60</f>
        <v>1.3016666666666667</v>
      </c>
      <c r="I48" s="22">
        <f>+I16*I60</f>
        <v>1.2538461538461538</v>
      </c>
      <c r="J48" s="22">
        <f>+J16*J60</f>
        <v>1.2076923076923076</v>
      </c>
    </row>
    <row r="49" spans="2:16" outlineLevel="1" x14ac:dyDescent="0.25">
      <c r="B49" s="13" t="s">
        <v>34</v>
      </c>
      <c r="C49" s="22">
        <f>+C15+C35</f>
        <v>0.03</v>
      </c>
      <c r="D49" s="22">
        <f t="shared" ref="D49:E49" si="7">+D15+D35</f>
        <v>8.0000000000000016E-2</v>
      </c>
      <c r="E49" s="22">
        <f t="shared" si="7"/>
        <v>0.09</v>
      </c>
      <c r="F49" s="1"/>
      <c r="G49" s="1"/>
      <c r="H49" s="22">
        <f>+H15*H61</f>
        <v>3.4000000000000002E-2</v>
      </c>
      <c r="I49" s="22">
        <f>+I15*I61</f>
        <v>0.10000000000000002</v>
      </c>
      <c r="J49" s="22">
        <f>+J15*J61</f>
        <v>9.4285714285714278E-2</v>
      </c>
    </row>
    <row r="50" spans="2:16" outlineLevel="1" x14ac:dyDescent="0.25">
      <c r="B50" s="13" t="s">
        <v>35</v>
      </c>
      <c r="C50" s="28">
        <f>+C36</f>
        <v>-0.06</v>
      </c>
      <c r="D50" s="28">
        <f t="shared" ref="D50:E50" si="8">+D36</f>
        <v>-0.06</v>
      </c>
      <c r="E50" s="28">
        <f t="shared" si="8"/>
        <v>-0.06</v>
      </c>
      <c r="F50" s="1"/>
      <c r="G50" s="1"/>
      <c r="H50" s="28">
        <f>+C50</f>
        <v>-0.06</v>
      </c>
      <c r="I50" s="28">
        <f t="shared" ref="I50:J50" si="9">+D50</f>
        <v>-0.06</v>
      </c>
      <c r="J50" s="28">
        <f t="shared" si="9"/>
        <v>-0.06</v>
      </c>
    </row>
    <row r="51" spans="2:16" outlineLevel="1" x14ac:dyDescent="0.25">
      <c r="B51" s="13" t="s">
        <v>12</v>
      </c>
      <c r="C51" s="22">
        <f>+C17-C37</f>
        <v>1.1000000000000001</v>
      </c>
      <c r="D51" s="22">
        <f t="shared" ref="D51:E51" si="10">+D17-D37</f>
        <v>1.1000000000000001</v>
      </c>
      <c r="E51" s="22">
        <f t="shared" si="10"/>
        <v>1.1000000000000001</v>
      </c>
      <c r="F51" s="1"/>
      <c r="G51" s="1"/>
      <c r="H51" s="22">
        <f>+H17*H63</f>
        <v>1.1000000000000001</v>
      </c>
      <c r="I51" s="22">
        <f>+I17*I63</f>
        <v>1.1000000000000001</v>
      </c>
      <c r="J51" s="22">
        <f>+J17*J63</f>
        <v>1.1000000000000001</v>
      </c>
    </row>
    <row r="52" spans="2:16" outlineLevel="1" x14ac:dyDescent="0.25">
      <c r="B52" s="27"/>
      <c r="C52" s="29"/>
      <c r="D52" s="30"/>
      <c r="E52" s="30"/>
      <c r="F52" s="30"/>
      <c r="G52" s="30"/>
      <c r="H52" s="31"/>
      <c r="I52" s="30"/>
      <c r="J52" s="30"/>
    </row>
    <row r="53" spans="2:16" outlineLevel="1" x14ac:dyDescent="0.25">
      <c r="B53" s="25" t="s">
        <v>43</v>
      </c>
      <c r="C53" s="32">
        <f>+C47-(C14-C15)-(C48-C16)+C49-C15+C50-(C51-C17)</f>
        <v>-0.74999999999999989</v>
      </c>
      <c r="D53" s="32">
        <f>+D47-(D14-D15)-(D48-D16)+D49-D15+D50-(D51-D17)</f>
        <v>-1.0099999999999998</v>
      </c>
      <c r="E53" s="32">
        <f>+E47-(E14-E15)-(E48-E16)+E49-E15+E50-(E51-E17)</f>
        <v>-0.9</v>
      </c>
      <c r="F53" s="30"/>
      <c r="G53" s="30"/>
      <c r="H53" s="32">
        <f>+H47-(H14-H15)-(H48-H16)+H49-H15+H50-(H51-H17)</f>
        <v>-0.74156497175141223</v>
      </c>
      <c r="I53" s="32">
        <f>+I47-(I14-I15)-(I48-I16)+I49-I15+I50-(I51-I17)</f>
        <v>-0.9493300248138955</v>
      </c>
      <c r="J53" s="32">
        <f>+J47-(J14-J15)-(J48-J16)+J49-J15+J50-(J51-J17)</f>
        <v>-0.83504793079261164</v>
      </c>
      <c r="M53" s="32"/>
      <c r="N53" s="32"/>
      <c r="O53" s="32"/>
    </row>
    <row r="54" spans="2:16" outlineLevel="1" x14ac:dyDescent="0.25">
      <c r="B54" s="27"/>
      <c r="C54" s="33"/>
      <c r="D54" s="31"/>
      <c r="E54" s="31"/>
      <c r="F54" s="30"/>
      <c r="G54" s="30"/>
      <c r="H54" s="31"/>
      <c r="I54" s="30"/>
      <c r="J54" s="30"/>
    </row>
    <row r="55" spans="2:16" outlineLevel="1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6" x14ac:dyDescent="0.25">
      <c r="C56" s="10">
        <v>2015</v>
      </c>
      <c r="D56" s="10">
        <v>2016</v>
      </c>
      <c r="E56" s="10">
        <v>2017</v>
      </c>
      <c r="F56" s="10" t="s">
        <v>38</v>
      </c>
      <c r="H56" s="10">
        <v>2015</v>
      </c>
      <c r="I56" s="10">
        <v>2016</v>
      </c>
      <c r="J56" s="10">
        <v>2017</v>
      </c>
      <c r="K56" s="10" t="s">
        <v>38</v>
      </c>
    </row>
    <row r="57" spans="2:16" x14ac:dyDescent="0.25">
      <c r="B57" s="9" t="s">
        <v>41</v>
      </c>
    </row>
    <row r="58" spans="2:16" x14ac:dyDescent="0.25">
      <c r="B58" s="7" t="s">
        <v>16</v>
      </c>
      <c r="C58" s="1"/>
      <c r="D58" s="1"/>
      <c r="E58" s="1"/>
      <c r="F58" s="2"/>
      <c r="H58" s="1"/>
      <c r="I58" s="1"/>
      <c r="J58" s="1"/>
      <c r="K58" s="2"/>
    </row>
    <row r="59" spans="2:16" ht="15" customHeight="1" x14ac:dyDescent="0.25">
      <c r="B59" s="13" t="s">
        <v>32</v>
      </c>
      <c r="C59" s="4">
        <f>+C47/(C14-C15)</f>
        <v>0.94915254237288138</v>
      </c>
      <c r="D59" s="4">
        <f>+D47/(D14-D15)</f>
        <v>0.90322580645161299</v>
      </c>
      <c r="E59" s="4">
        <f>+E47/(E14-E15)</f>
        <v>0.92401215805471126</v>
      </c>
      <c r="F59" t="s">
        <v>39</v>
      </c>
      <c r="H59" s="42">
        <v>0.94915254237288138</v>
      </c>
      <c r="I59" s="42">
        <v>0.90322580645161299</v>
      </c>
      <c r="J59" s="42">
        <v>0.92401215805471126</v>
      </c>
      <c r="K59" t="s">
        <v>39</v>
      </c>
      <c r="L59" s="12">
        <v>2</v>
      </c>
      <c r="M59" s="50" t="s">
        <v>44</v>
      </c>
      <c r="N59" s="50"/>
      <c r="O59" s="50"/>
      <c r="P59" s="50"/>
    </row>
    <row r="60" spans="2:16" x14ac:dyDescent="0.25">
      <c r="B60" s="13" t="s">
        <v>37</v>
      </c>
      <c r="C60" s="4">
        <f>+C48/C16</f>
        <v>1.1833333333333333</v>
      </c>
      <c r="D60" s="4">
        <f t="shared" ref="D60:E60" si="11">+D48/D16</f>
        <v>1.2538461538461538</v>
      </c>
      <c r="E60" s="4">
        <f t="shared" si="11"/>
        <v>1.2076923076923076</v>
      </c>
      <c r="F60" t="s">
        <v>40</v>
      </c>
      <c r="H60" s="42">
        <v>1.1833333333333333</v>
      </c>
      <c r="I60" s="42">
        <v>1.2538461538461538</v>
      </c>
      <c r="J60" s="42">
        <v>1.2076923076923076</v>
      </c>
      <c r="K60" t="s">
        <v>40</v>
      </c>
      <c r="L60" s="12">
        <v>2</v>
      </c>
      <c r="M60" s="50"/>
      <c r="N60" s="50"/>
      <c r="O60" s="50"/>
      <c r="P60" s="50"/>
    </row>
    <row r="61" spans="2:16" x14ac:dyDescent="0.25">
      <c r="B61" s="13" t="s">
        <v>34</v>
      </c>
      <c r="C61" s="4">
        <f>+C49/C15</f>
        <v>0.2</v>
      </c>
      <c r="D61" s="4">
        <f t="shared" ref="D61:E61" si="12">+D49/D15</f>
        <v>0.40000000000000008</v>
      </c>
      <c r="E61" s="4">
        <f t="shared" si="12"/>
        <v>0.42857142857142855</v>
      </c>
      <c r="F61" t="s">
        <v>39</v>
      </c>
      <c r="H61" s="42">
        <v>0.2</v>
      </c>
      <c r="I61" s="42">
        <v>0.40000000000000008</v>
      </c>
      <c r="J61" s="42">
        <v>0.42857142857142855</v>
      </c>
      <c r="K61" t="s">
        <v>39</v>
      </c>
      <c r="L61" s="12">
        <v>2</v>
      </c>
      <c r="M61" s="50"/>
      <c r="N61" s="50"/>
      <c r="O61" s="50"/>
      <c r="P61" s="50"/>
    </row>
    <row r="62" spans="2:16" x14ac:dyDescent="0.25">
      <c r="B62" s="13" t="s">
        <v>35</v>
      </c>
      <c r="H62" s="43"/>
      <c r="I62" s="43"/>
      <c r="J62" s="43"/>
      <c r="L62" s="12">
        <v>2</v>
      </c>
      <c r="M62" s="50"/>
      <c r="N62" s="50"/>
      <c r="O62" s="50"/>
      <c r="P62" s="50"/>
    </row>
    <row r="63" spans="2:16" x14ac:dyDescent="0.25">
      <c r="B63" s="13" t="s">
        <v>12</v>
      </c>
      <c r="C63" s="4">
        <f>+C51/C17</f>
        <v>1.2222222222222223</v>
      </c>
      <c r="D63" s="4">
        <f t="shared" ref="D63:E63" si="13">+D51/D17</f>
        <v>1.2222222222222223</v>
      </c>
      <c r="E63" s="4">
        <f t="shared" si="13"/>
        <v>1.2222222222222223</v>
      </c>
      <c r="F63" t="s">
        <v>40</v>
      </c>
      <c r="H63" s="42">
        <v>1.2222222222222223</v>
      </c>
      <c r="I63" s="42">
        <v>1.2222222222222223</v>
      </c>
      <c r="J63" s="42">
        <v>1.2222222222222223</v>
      </c>
      <c r="K63" t="s">
        <v>40</v>
      </c>
      <c r="L63" s="12">
        <v>2</v>
      </c>
      <c r="M63" s="50"/>
      <c r="N63" s="50"/>
      <c r="O63" s="50"/>
      <c r="P63" s="50"/>
    </row>
  </sheetData>
  <mergeCells count="8">
    <mergeCell ref="M59:P63"/>
    <mergeCell ref="C23:F27"/>
    <mergeCell ref="H23:K27"/>
    <mergeCell ref="M7:P10"/>
    <mergeCell ref="M14:P19"/>
    <mergeCell ref="C21:F21"/>
    <mergeCell ref="H21:K21"/>
    <mergeCell ref="M24:P27"/>
  </mergeCells>
  <conditionalFormatting sqref="L7">
    <cfRule type="iconSet" priority="15">
      <iconSet showValue="0">
        <cfvo type="percent" val="0"/>
        <cfvo type="num" val="2"/>
        <cfvo type="num" val="3"/>
      </iconSet>
    </cfRule>
  </conditionalFormatting>
  <conditionalFormatting sqref="L8:L10">
    <cfRule type="iconSet" priority="14">
      <iconSet showValue="0">
        <cfvo type="percent" val="0"/>
        <cfvo type="num" val="2"/>
        <cfvo type="num" val="3"/>
      </iconSet>
    </cfRule>
  </conditionalFormatting>
  <conditionalFormatting sqref="L14">
    <cfRule type="iconSet" priority="13">
      <iconSet showValue="0">
        <cfvo type="percent" val="0"/>
        <cfvo type="num" val="2"/>
        <cfvo type="num" val="3"/>
      </iconSet>
    </cfRule>
  </conditionalFormatting>
  <conditionalFormatting sqref="L15:L17">
    <cfRule type="iconSet" priority="12">
      <iconSet showValue="0">
        <cfvo type="percent" val="0"/>
        <cfvo type="num" val="2"/>
        <cfvo type="num" val="3"/>
      </iconSet>
    </cfRule>
  </conditionalFormatting>
  <conditionalFormatting sqref="L18">
    <cfRule type="iconSet" priority="11">
      <iconSet showValue="0">
        <cfvo type="percent" val="0"/>
        <cfvo type="num" val="2"/>
        <cfvo type="num" val="3"/>
      </iconSet>
    </cfRule>
  </conditionalFormatting>
  <conditionalFormatting sqref="L19">
    <cfRule type="iconSet" priority="10">
      <iconSet showValue="0">
        <cfvo type="percent" val="0"/>
        <cfvo type="num" val="2"/>
        <cfvo type="num" val="3"/>
      </iconSet>
    </cfRule>
  </conditionalFormatting>
  <conditionalFormatting sqref="L24">
    <cfRule type="iconSet" priority="9">
      <iconSet showValue="0">
        <cfvo type="percent" val="0"/>
        <cfvo type="num" val="2"/>
        <cfvo type="num" val="3"/>
      </iconSet>
    </cfRule>
  </conditionalFormatting>
  <conditionalFormatting sqref="L25:L26">
    <cfRule type="iconSet" priority="8">
      <iconSet showValue="0">
        <cfvo type="percent" val="0"/>
        <cfvo type="num" val="2"/>
        <cfvo type="num" val="3"/>
      </iconSet>
    </cfRule>
  </conditionalFormatting>
  <conditionalFormatting sqref="L27">
    <cfRule type="iconSet" priority="7">
      <iconSet showValue="0">
        <cfvo type="percent" val="0"/>
        <cfvo type="num" val="2"/>
        <cfvo type="num" val="3"/>
      </iconSet>
    </cfRule>
  </conditionalFormatting>
  <conditionalFormatting sqref="C42:E42">
    <cfRule type="expression" dxfId="0" priority="6">
      <formula>(C$42="Error")</formula>
    </cfRule>
  </conditionalFormatting>
  <conditionalFormatting sqref="L59">
    <cfRule type="iconSet" priority="5">
      <iconSet showValue="0">
        <cfvo type="percent" val="0"/>
        <cfvo type="num" val="2"/>
        <cfvo type="num" val="3"/>
      </iconSet>
    </cfRule>
  </conditionalFormatting>
  <conditionalFormatting sqref="L60">
    <cfRule type="iconSet" priority="4">
      <iconSet showValue="0">
        <cfvo type="percent" val="0"/>
        <cfvo type="num" val="2"/>
        <cfvo type="num" val="3"/>
      </iconSet>
    </cfRule>
  </conditionalFormatting>
  <conditionalFormatting sqref="L61">
    <cfRule type="iconSet" priority="3">
      <iconSet showValue="0">
        <cfvo type="percent" val="0"/>
        <cfvo type="num" val="2"/>
        <cfvo type="num" val="3"/>
      </iconSet>
    </cfRule>
  </conditionalFormatting>
  <conditionalFormatting sqref="L62">
    <cfRule type="iconSet" priority="2">
      <iconSet showValue="0">
        <cfvo type="percent" val="0"/>
        <cfvo type="num" val="2"/>
        <cfvo type="num" val="3"/>
      </iconSet>
    </cfRule>
  </conditionalFormatting>
  <conditionalFormatting sqref="L63">
    <cfRule type="iconSet" priority="1">
      <iconSet showValue="0">
        <cfvo type="percent" val="0"/>
        <cfvo type="num" val="2"/>
        <cfvo type="num" val="3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showGridLines="0" workbookViewId="0">
      <selection activeCell="A14" sqref="A14"/>
    </sheetView>
  </sheetViews>
  <sheetFormatPr defaultRowHeight="15" x14ac:dyDescent="0.25"/>
  <cols>
    <col min="3" max="3" width="28.7109375" bestFit="1" customWidth="1"/>
  </cols>
  <sheetData>
    <row r="4" spans="3:10" x14ac:dyDescent="0.25">
      <c r="E4" s="9"/>
      <c r="F4" s="9"/>
      <c r="G4" s="9"/>
      <c r="H4" s="9"/>
      <c r="I4" s="48" t="s">
        <v>47</v>
      </c>
      <c r="J4" s="48"/>
    </row>
    <row r="5" spans="3:10" x14ac:dyDescent="0.25">
      <c r="E5" s="2">
        <v>2016</v>
      </c>
      <c r="F5" s="2">
        <v>2017</v>
      </c>
      <c r="G5" s="2">
        <v>2018</v>
      </c>
      <c r="H5" s="9"/>
      <c r="I5" s="2">
        <v>2016</v>
      </c>
      <c r="J5" s="2">
        <v>2017</v>
      </c>
    </row>
    <row r="6" spans="3:10" x14ac:dyDescent="0.25">
      <c r="E6" s="1"/>
      <c r="F6" s="1"/>
      <c r="G6" s="1"/>
    </row>
    <row r="7" spans="3:10" x14ac:dyDescent="0.25">
      <c r="C7" s="9" t="s">
        <v>48</v>
      </c>
      <c r="E7" s="1"/>
      <c r="F7" s="1"/>
      <c r="G7" s="1"/>
    </row>
    <row r="8" spans="3:10" x14ac:dyDescent="0.25">
      <c r="C8" s="7" t="s">
        <v>4</v>
      </c>
      <c r="E8" s="3">
        <f>+Analysis!H7</f>
        <v>2.7979297552331976</v>
      </c>
      <c r="F8" s="3">
        <f>+Analysis!I7</f>
        <v>2.4535465970332959</v>
      </c>
      <c r="G8" s="3">
        <f>+Analysis!J7</f>
        <v>2.187245642412361</v>
      </c>
      <c r="I8" s="3" t="str">
        <f>(+E8-Analysis!D7)&amp;" pp"</f>
        <v>-0.696977724391767 pp</v>
      </c>
      <c r="J8" s="3" t="str">
        <f>(+F8-Analysis!E7)&amp;" pp"</f>
        <v>-1.19534565906667 pp</v>
      </c>
    </row>
    <row r="9" spans="3:10" x14ac:dyDescent="0.25">
      <c r="C9" s="7" t="s">
        <v>5</v>
      </c>
      <c r="E9" s="1">
        <f>+Analysis!H8</f>
        <v>4.9403389623240823</v>
      </c>
      <c r="F9" s="1">
        <f>+Analysis!I8</f>
        <v>4.7373118972734058</v>
      </c>
      <c r="G9" s="1">
        <f>+Analysis!J8</f>
        <v>4.5705712769748326</v>
      </c>
      <c r="I9" s="3" t="str">
        <f>(+E9-Analysis!D8)&amp;" pp"</f>
        <v>-0.689424759604774 pp</v>
      </c>
      <c r="J9" s="3" t="str">
        <f>(+F9-Analysis!E8)&amp;" pp"</f>
        <v>-0.375659205801463 pp</v>
      </c>
    </row>
    <row r="10" spans="3:10" x14ac:dyDescent="0.25">
      <c r="E10" s="1"/>
      <c r="F10" s="1"/>
      <c r="G10" s="1"/>
    </row>
    <row r="11" spans="3:10" x14ac:dyDescent="0.25">
      <c r="C11" s="9" t="s">
        <v>49</v>
      </c>
      <c r="E11" s="1"/>
      <c r="F11" s="1"/>
      <c r="G11" s="1"/>
    </row>
    <row r="12" spans="3:10" x14ac:dyDescent="0.25">
      <c r="C12" s="7" t="s">
        <v>50</v>
      </c>
      <c r="E12" s="3">
        <f>+Analysis!H14</f>
        <v>3</v>
      </c>
      <c r="F12" s="3">
        <f>+Analysis!I14</f>
        <v>3.2</v>
      </c>
      <c r="G12" s="3">
        <f>+Analysis!J14</f>
        <v>3.4</v>
      </c>
      <c r="I12" s="47">
        <f>+E12/Analysis!D14-1</f>
        <v>-9.0909090909090828E-2</v>
      </c>
      <c r="J12" s="47">
        <f>+F12/Analysis!E14-1</f>
        <v>-8.5714285714285632E-2</v>
      </c>
    </row>
    <row r="13" spans="3:10" x14ac:dyDescent="0.25">
      <c r="C13" s="7" t="s">
        <v>2</v>
      </c>
      <c r="E13" s="1">
        <f>+Analysis!H16</f>
        <v>1.1000000000000001</v>
      </c>
      <c r="F13" s="1">
        <f>+Analysis!I16</f>
        <v>1</v>
      </c>
      <c r="G13" s="1">
        <f>+Analysis!J16</f>
        <v>1</v>
      </c>
      <c r="I13" s="47">
        <f>+E13/Analysis!D16-1</f>
        <v>-0.15384615384615385</v>
      </c>
      <c r="J13" s="47">
        <f>+F13/Analysis!E16-1</f>
        <v>-0.23076923076923084</v>
      </c>
    </row>
    <row r="14" spans="3:10" x14ac:dyDescent="0.25">
      <c r="C14" s="7" t="s">
        <v>3</v>
      </c>
      <c r="E14" s="1">
        <f>+Analysis!H18</f>
        <v>1.2</v>
      </c>
      <c r="F14" s="1">
        <f>+Analysis!I18</f>
        <v>1.3000000000000003</v>
      </c>
      <c r="G14" s="1">
        <f>+Analysis!J18</f>
        <v>1.5</v>
      </c>
      <c r="I14" s="47">
        <f>+E14/Analysis!D18-1</f>
        <v>9.0909090909090828E-2</v>
      </c>
      <c r="J14" s="47">
        <f>+F14/Analysis!E18-1</f>
        <v>0</v>
      </c>
    </row>
    <row r="15" spans="3:10" x14ac:dyDescent="0.25">
      <c r="E15" s="1"/>
      <c r="F15" s="1"/>
      <c r="G15" s="1"/>
    </row>
    <row r="16" spans="3:10" x14ac:dyDescent="0.25">
      <c r="C16" s="9" t="s">
        <v>51</v>
      </c>
      <c r="E16" s="1"/>
      <c r="F16" s="1"/>
      <c r="G16" s="1"/>
    </row>
    <row r="17" spans="3:7" x14ac:dyDescent="0.25">
      <c r="C17" s="7" t="s">
        <v>52</v>
      </c>
      <c r="E17" s="49">
        <f>+Analysis!D41</f>
        <v>-0.9181818181818181</v>
      </c>
      <c r="F17" s="49">
        <f>+Analysis!E41</f>
        <v>-0.69230769230769207</v>
      </c>
      <c r="G17" s="1"/>
    </row>
    <row r="18" spans="3:7" x14ac:dyDescent="0.25">
      <c r="C18" s="7" t="s">
        <v>53</v>
      </c>
      <c r="E18" s="49">
        <f>+Analysis!H41</f>
        <v>-0.61797080979284358</v>
      </c>
      <c r="F18" s="49">
        <f>+Analysis!I41</f>
        <v>-0.73025386524145797</v>
      </c>
      <c r="G18" s="49">
        <f>+Analysis!J41</f>
        <v>-0.55669862052840779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Output</vt:lpstr>
    </vt:vector>
  </TitlesOfParts>
  <Company>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Ryan, Michael</cp:lastModifiedBy>
  <cp:lastPrinted>2015-09-23T11:28:22Z</cp:lastPrinted>
  <dcterms:created xsi:type="dcterms:W3CDTF">2015-09-22T09:29:59Z</dcterms:created>
  <dcterms:modified xsi:type="dcterms:W3CDTF">2015-09-23T22:22:33Z</dcterms:modified>
</cp:coreProperties>
</file>