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480" windowHeight="8595"/>
  </bookViews>
  <sheets>
    <sheet name="Delq By $" sheetId="1" r:id="rId1"/>
    <sheet name="VMG" sheetId="11" state="hidden" r:id="rId2"/>
    <sheet name="data" sheetId="10" state="hidden" r:id="rId3"/>
    <sheet name="Delq By #" sheetId="12" r:id="rId4"/>
    <sheet name="Delq By %" sheetId="13" r:id="rId5"/>
  </sheets>
  <definedNames>
    <definedName name="_xlnm.Print_Area" localSheetId="0">'Delq By $'!$B$1:$R$81</definedName>
  </definedNames>
  <calcPr calcId="145621"/>
</workbook>
</file>

<file path=xl/calcChain.xml><?xml version="1.0" encoding="utf-8"?>
<calcChain xmlns="http://schemas.openxmlformats.org/spreadsheetml/2006/main">
  <c r="I31" i="10" l="1"/>
  <c r="H31" i="10"/>
  <c r="I26" i="10"/>
  <c r="H26" i="10"/>
  <c r="J13" i="10" l="1"/>
  <c r="K13" i="10"/>
  <c r="L13" i="10"/>
  <c r="M13" i="10"/>
  <c r="I13" i="10"/>
  <c r="J6" i="10"/>
  <c r="K6" i="10"/>
  <c r="L6" i="10"/>
  <c r="M6" i="10"/>
  <c r="I6" i="10"/>
  <c r="O42" i="12"/>
  <c r="N42" i="12"/>
  <c r="M42" i="12"/>
  <c r="L42" i="12"/>
  <c r="K42" i="12"/>
  <c r="J42" i="12"/>
  <c r="I42" i="12"/>
  <c r="H42" i="12"/>
  <c r="G42" i="12"/>
  <c r="F42" i="12"/>
  <c r="E42" i="12"/>
  <c r="D42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O34" i="12"/>
  <c r="O38" i="12" s="1"/>
  <c r="N34" i="12"/>
  <c r="N38" i="12" s="1"/>
  <c r="M34" i="12"/>
  <c r="M38" i="12" s="1"/>
  <c r="L34" i="12"/>
  <c r="L38" i="12" s="1"/>
  <c r="K34" i="12"/>
  <c r="K38" i="12" s="1"/>
  <c r="J34" i="12"/>
  <c r="J38" i="12" s="1"/>
  <c r="I34" i="12"/>
  <c r="I38" i="12" s="1"/>
  <c r="H34" i="12"/>
  <c r="H38" i="12" s="1"/>
  <c r="G34" i="12"/>
  <c r="G38" i="12" s="1"/>
  <c r="F34" i="12"/>
  <c r="F38" i="12" s="1"/>
  <c r="E34" i="12"/>
  <c r="E38" i="12" s="1"/>
  <c r="D34" i="12"/>
  <c r="D38" i="12" s="1"/>
  <c r="O33" i="12"/>
  <c r="N33" i="12"/>
  <c r="M33" i="12"/>
  <c r="L33" i="12"/>
  <c r="O27" i="12"/>
  <c r="O29" i="12" s="1"/>
  <c r="N27" i="12"/>
  <c r="N29" i="12" s="1"/>
  <c r="M27" i="12"/>
  <c r="M29" i="12" s="1"/>
  <c r="L27" i="12"/>
  <c r="L29" i="12" s="1"/>
  <c r="K27" i="12"/>
  <c r="K29" i="12" s="1"/>
  <c r="J27" i="12"/>
  <c r="J29" i="12" s="1"/>
  <c r="I27" i="12"/>
  <c r="I29" i="12" s="1"/>
  <c r="H27" i="12"/>
  <c r="H29" i="12" s="1"/>
  <c r="G27" i="12"/>
  <c r="G29" i="12" s="1"/>
  <c r="F27" i="12"/>
  <c r="F29" i="12" s="1"/>
  <c r="E27" i="12"/>
  <c r="E29" i="12" s="1"/>
  <c r="D27" i="12"/>
  <c r="D29" i="12" s="1"/>
  <c r="O22" i="12"/>
  <c r="N22" i="12"/>
  <c r="M22" i="12"/>
  <c r="L22" i="12"/>
  <c r="O16" i="12"/>
  <c r="O18" i="12" s="1"/>
  <c r="N16" i="12"/>
  <c r="N18" i="12" s="1"/>
  <c r="M16" i="12"/>
  <c r="M18" i="12" s="1"/>
  <c r="L16" i="12"/>
  <c r="L18" i="12" s="1"/>
  <c r="K16" i="12"/>
  <c r="K18" i="12" s="1"/>
  <c r="J16" i="12"/>
  <c r="J18" i="12" s="1"/>
  <c r="I16" i="12"/>
  <c r="I18" i="12" s="1"/>
  <c r="H16" i="12"/>
  <c r="H18" i="12" s="1"/>
  <c r="G16" i="12"/>
  <c r="G18" i="12" s="1"/>
  <c r="F16" i="12"/>
  <c r="F18" i="12" s="1"/>
  <c r="E16" i="12"/>
  <c r="E18" i="12" s="1"/>
  <c r="D16" i="12"/>
  <c r="D18" i="12" s="1"/>
  <c r="O80" i="1"/>
  <c r="N80" i="1"/>
  <c r="M80" i="1"/>
  <c r="L80" i="1"/>
  <c r="K80" i="1"/>
  <c r="J80" i="1"/>
  <c r="I80" i="1"/>
  <c r="H80" i="1"/>
  <c r="G80" i="1"/>
  <c r="F80" i="1"/>
  <c r="E80" i="1"/>
  <c r="D80" i="1"/>
  <c r="O73" i="1"/>
  <c r="N73" i="1"/>
  <c r="M73" i="1"/>
  <c r="L73" i="1"/>
  <c r="K73" i="1"/>
  <c r="J73" i="1"/>
  <c r="I73" i="1"/>
  <c r="H73" i="1"/>
  <c r="G73" i="1"/>
  <c r="F73" i="1"/>
  <c r="E73" i="1"/>
  <c r="D73" i="1"/>
  <c r="O72" i="1"/>
  <c r="N72" i="1"/>
  <c r="M72" i="1"/>
  <c r="L72" i="1"/>
  <c r="K72" i="1"/>
  <c r="J72" i="1"/>
  <c r="I72" i="1"/>
  <c r="H72" i="1"/>
  <c r="G72" i="1"/>
  <c r="F72" i="1"/>
  <c r="E72" i="1"/>
  <c r="D72" i="1"/>
  <c r="O71" i="1"/>
  <c r="O74" i="1" s="1"/>
  <c r="O77" i="1" s="1"/>
  <c r="N71" i="1"/>
  <c r="N74" i="1" s="1"/>
  <c r="N77" i="1" s="1"/>
  <c r="M71" i="1"/>
  <c r="M74" i="1" s="1"/>
  <c r="M77" i="1" s="1"/>
  <c r="L71" i="1"/>
  <c r="L74" i="1" s="1"/>
  <c r="L77" i="1" s="1"/>
  <c r="K71" i="1"/>
  <c r="K74" i="1" s="1"/>
  <c r="K77" i="1" s="1"/>
  <c r="J71" i="1"/>
  <c r="J74" i="1" s="1"/>
  <c r="J77" i="1" s="1"/>
  <c r="I71" i="1"/>
  <c r="I74" i="1" s="1"/>
  <c r="I77" i="1" s="1"/>
  <c r="H71" i="1"/>
  <c r="H74" i="1" s="1"/>
  <c r="H77" i="1" s="1"/>
  <c r="G71" i="1"/>
  <c r="G74" i="1" s="1"/>
  <c r="G77" i="1" s="1"/>
  <c r="F71" i="1"/>
  <c r="F74" i="1" s="1"/>
  <c r="F77" i="1" s="1"/>
  <c r="E71" i="1"/>
  <c r="E74" i="1" s="1"/>
  <c r="E77" i="1" s="1"/>
  <c r="D71" i="1"/>
  <c r="D74" i="1" s="1"/>
  <c r="O69" i="1"/>
  <c r="O78" i="1" s="1"/>
  <c r="N69" i="1"/>
  <c r="N78" i="1" s="1"/>
  <c r="M69" i="1"/>
  <c r="M78" i="1" s="1"/>
  <c r="L69" i="1"/>
  <c r="L78" i="1" s="1"/>
  <c r="K69" i="1"/>
  <c r="K78" i="1" s="1"/>
  <c r="J69" i="1"/>
  <c r="J78" i="1" s="1"/>
  <c r="I69" i="1"/>
  <c r="I78" i="1" s="1"/>
  <c r="H69" i="1"/>
  <c r="H78" i="1" s="1"/>
  <c r="G69" i="1"/>
  <c r="G78" i="1" s="1"/>
  <c r="F69" i="1"/>
  <c r="F78" i="1" s="1"/>
  <c r="E69" i="1"/>
  <c r="E78" i="1" s="1"/>
  <c r="D69" i="1"/>
  <c r="O67" i="1"/>
  <c r="N67" i="1"/>
  <c r="M67" i="1"/>
  <c r="L67" i="1"/>
  <c r="K67" i="1"/>
  <c r="J67" i="1"/>
  <c r="I67" i="1"/>
  <c r="H67" i="1"/>
  <c r="G67" i="1"/>
  <c r="F67" i="1"/>
  <c r="E67" i="1"/>
  <c r="D67" i="1"/>
  <c r="O64" i="1"/>
  <c r="O75" i="1" s="1"/>
  <c r="N64" i="1"/>
  <c r="N75" i="1" s="1"/>
  <c r="M64" i="1"/>
  <c r="M75" i="1" s="1"/>
  <c r="L64" i="1"/>
  <c r="L75" i="1" s="1"/>
  <c r="K64" i="1"/>
  <c r="K75" i="1" s="1"/>
  <c r="J64" i="1"/>
  <c r="J75" i="1" s="1"/>
  <c r="I64" i="1"/>
  <c r="I75" i="1" s="1"/>
  <c r="H64" i="1"/>
  <c r="H75" i="1" s="1"/>
  <c r="G64" i="1"/>
  <c r="G75" i="1" s="1"/>
  <c r="F64" i="1"/>
  <c r="F75" i="1" s="1"/>
  <c r="E64" i="1"/>
  <c r="E75" i="1" s="1"/>
  <c r="D64" i="1"/>
  <c r="D75" i="1" s="1"/>
  <c r="O62" i="1"/>
  <c r="N62" i="1"/>
  <c r="M62" i="1"/>
  <c r="L62" i="1"/>
  <c r="K62" i="1"/>
  <c r="J62" i="1"/>
  <c r="I62" i="1"/>
  <c r="H62" i="1"/>
  <c r="G62" i="1"/>
  <c r="F62" i="1"/>
  <c r="E62" i="1"/>
  <c r="D62" i="1"/>
  <c r="O61" i="1"/>
  <c r="N61" i="1"/>
  <c r="M61" i="1"/>
  <c r="L61" i="1"/>
  <c r="K61" i="1"/>
  <c r="J61" i="1"/>
  <c r="I61" i="1"/>
  <c r="H61" i="1"/>
  <c r="G61" i="1"/>
  <c r="F61" i="1"/>
  <c r="E61" i="1"/>
  <c r="D61" i="1"/>
  <c r="O60" i="1"/>
  <c r="N60" i="1"/>
  <c r="M60" i="1"/>
  <c r="L60" i="1"/>
  <c r="K60" i="1"/>
  <c r="J60" i="1"/>
  <c r="I60" i="1"/>
  <c r="H60" i="1"/>
  <c r="G60" i="1"/>
  <c r="F60" i="1"/>
  <c r="E60" i="1"/>
  <c r="D60" i="1"/>
  <c r="O59" i="1"/>
  <c r="O63" i="1" s="1"/>
  <c r="N59" i="1"/>
  <c r="N63" i="1" s="1"/>
  <c r="M59" i="1"/>
  <c r="M63" i="1" s="1"/>
  <c r="L59" i="1"/>
  <c r="L63" i="1" s="1"/>
  <c r="K59" i="1"/>
  <c r="K63" i="1" s="1"/>
  <c r="J59" i="1"/>
  <c r="J63" i="1" s="1"/>
  <c r="I59" i="1"/>
  <c r="I63" i="1" s="1"/>
  <c r="H59" i="1"/>
  <c r="H63" i="1" s="1"/>
  <c r="G59" i="1"/>
  <c r="G63" i="1" s="1"/>
  <c r="F59" i="1"/>
  <c r="F63" i="1" s="1"/>
  <c r="E59" i="1"/>
  <c r="E63" i="1" s="1"/>
  <c r="D59" i="1"/>
  <c r="D63" i="1" s="1"/>
  <c r="O54" i="1"/>
  <c r="N54" i="1"/>
  <c r="M54" i="1"/>
  <c r="L54" i="1"/>
  <c r="K54" i="1"/>
  <c r="J54" i="1"/>
  <c r="I54" i="1"/>
  <c r="H54" i="1"/>
  <c r="G54" i="1"/>
  <c r="F54" i="1"/>
  <c r="E54" i="1"/>
  <c r="O50" i="1"/>
  <c r="O53" i="1" s="1"/>
  <c r="N50" i="1"/>
  <c r="N53" i="1" s="1"/>
  <c r="M50" i="1"/>
  <c r="M53" i="1" s="1"/>
  <c r="L50" i="1"/>
  <c r="L53" i="1" s="1"/>
  <c r="K50" i="1"/>
  <c r="K53" i="1" s="1"/>
  <c r="J50" i="1"/>
  <c r="J53" i="1" s="1"/>
  <c r="I50" i="1"/>
  <c r="I53" i="1" s="1"/>
  <c r="H50" i="1"/>
  <c r="H53" i="1" s="1"/>
  <c r="G50" i="1"/>
  <c r="G53" i="1" s="1"/>
  <c r="F50" i="1"/>
  <c r="F51" i="1" s="1"/>
  <c r="E50" i="1"/>
  <c r="E53" i="1" s="1"/>
  <c r="D50" i="1"/>
  <c r="O39" i="1"/>
  <c r="O41" i="1" s="1"/>
  <c r="N39" i="1"/>
  <c r="N41" i="1" s="1"/>
  <c r="M39" i="1"/>
  <c r="M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D39" i="1"/>
  <c r="D41" i="1" s="1"/>
  <c r="O30" i="1"/>
  <c r="N30" i="1"/>
  <c r="M30" i="1"/>
  <c r="L30" i="1"/>
  <c r="K30" i="1"/>
  <c r="J30" i="1"/>
  <c r="I30" i="1"/>
  <c r="H30" i="1"/>
  <c r="G30" i="1"/>
  <c r="F30" i="1"/>
  <c r="E30" i="1"/>
  <c r="O26" i="1"/>
  <c r="O29" i="1" s="1"/>
  <c r="N26" i="1"/>
  <c r="N29" i="1" s="1"/>
  <c r="M26" i="1"/>
  <c r="M29" i="1" s="1"/>
  <c r="L26" i="1"/>
  <c r="L29" i="1" s="1"/>
  <c r="K26" i="1"/>
  <c r="K29" i="1" s="1"/>
  <c r="J26" i="1"/>
  <c r="J29" i="1" s="1"/>
  <c r="I26" i="1"/>
  <c r="I29" i="1" s="1"/>
  <c r="H26" i="1"/>
  <c r="H29" i="1" s="1"/>
  <c r="G26" i="1"/>
  <c r="G29" i="1" s="1"/>
  <c r="F26" i="1"/>
  <c r="F29" i="1" s="1"/>
  <c r="E26" i="1"/>
  <c r="E29" i="1" s="1"/>
  <c r="D26" i="1"/>
  <c r="O16" i="1"/>
  <c r="O18" i="1" s="1"/>
  <c r="N16" i="1"/>
  <c r="N18" i="1" s="1"/>
  <c r="M16" i="1"/>
  <c r="M18" i="1" s="1"/>
  <c r="L16" i="1"/>
  <c r="L18" i="1" s="1"/>
  <c r="K16" i="1"/>
  <c r="K18" i="1" s="1"/>
  <c r="J16" i="1"/>
  <c r="J18" i="1" s="1"/>
  <c r="I16" i="1"/>
  <c r="I18" i="1" s="1"/>
  <c r="H16" i="1"/>
  <c r="H18" i="1" s="1"/>
  <c r="G16" i="1"/>
  <c r="G18" i="1" s="1"/>
  <c r="F16" i="1"/>
  <c r="F18" i="1" s="1"/>
  <c r="E16" i="1"/>
  <c r="E18" i="1" s="1"/>
  <c r="D16" i="1"/>
  <c r="D18" i="1" s="1"/>
  <c r="M40" i="12" l="1"/>
  <c r="G40" i="12"/>
  <c r="K40" i="12"/>
  <c r="D40" i="12"/>
  <c r="H40" i="12"/>
  <c r="L40" i="12"/>
  <c r="I40" i="12"/>
  <c r="F40" i="12"/>
  <c r="J40" i="12"/>
  <c r="N40" i="12"/>
  <c r="E40" i="12"/>
  <c r="O40" i="12"/>
  <c r="J27" i="1"/>
  <c r="N27" i="1"/>
  <c r="J51" i="1"/>
  <c r="F53" i="1"/>
  <c r="J65" i="1"/>
  <c r="D27" i="1"/>
  <c r="H27" i="1"/>
  <c r="L27" i="1"/>
  <c r="D51" i="1"/>
  <c r="H51" i="1"/>
  <c r="L51" i="1"/>
  <c r="D65" i="1"/>
  <c r="H65" i="1"/>
  <c r="L65" i="1"/>
  <c r="E27" i="1"/>
  <c r="I27" i="1"/>
  <c r="M27" i="1"/>
  <c r="E51" i="1"/>
  <c r="I51" i="1"/>
  <c r="M51" i="1"/>
  <c r="E65" i="1"/>
  <c r="I65" i="1"/>
  <c r="M65" i="1"/>
  <c r="F27" i="1"/>
  <c r="N51" i="1"/>
  <c r="F65" i="1"/>
  <c r="N65" i="1"/>
  <c r="G27" i="1"/>
  <c r="K27" i="1"/>
  <c r="O27" i="1"/>
  <c r="G51" i="1"/>
  <c r="K51" i="1"/>
  <c r="O51" i="1"/>
  <c r="G65" i="1"/>
  <c r="K65" i="1"/>
  <c r="O65" i="1"/>
  <c r="P33" i="12" l="1"/>
  <c r="P22" i="12"/>
  <c r="P39" i="1" l="1"/>
  <c r="P34" i="12" l="1"/>
  <c r="P35" i="12"/>
  <c r="P36" i="12"/>
  <c r="P37" i="12"/>
  <c r="P26" i="1" l="1"/>
  <c r="P16" i="1" l="1"/>
  <c r="P16" i="13" s="1"/>
  <c r="P69" i="1"/>
  <c r="R69" i="1" s="1"/>
  <c r="P67" i="1"/>
  <c r="R67" i="1" s="1"/>
  <c r="R45" i="1"/>
  <c r="R22" i="1"/>
  <c r="P42" i="12"/>
  <c r="P71" i="1"/>
  <c r="R71" i="1" s="1"/>
  <c r="P73" i="1"/>
  <c r="P72" i="1"/>
  <c r="R72" i="1" s="1"/>
  <c r="P54" i="1"/>
  <c r="R54" i="1" s="1"/>
  <c r="P50" i="1"/>
  <c r="P53" i="1" s="1"/>
  <c r="R53" i="1" s="1"/>
  <c r="P30" i="1"/>
  <c r="R30" i="1" s="1"/>
  <c r="P29" i="1"/>
  <c r="R29" i="1" s="1"/>
  <c r="R32" i="1"/>
  <c r="R56" i="1"/>
  <c r="P80" i="1"/>
  <c r="R80" i="1" s="1"/>
  <c r="P61" i="1"/>
  <c r="P62" i="1"/>
  <c r="R62" i="1" s="1"/>
  <c r="P11" i="13"/>
  <c r="P20" i="13" s="1"/>
  <c r="P29" i="13" s="1"/>
  <c r="O11" i="13"/>
  <c r="O20" i="13" s="1"/>
  <c r="O29" i="13" s="1"/>
  <c r="N11" i="13"/>
  <c r="N20" i="13" s="1"/>
  <c r="N29" i="13" s="1"/>
  <c r="M11" i="13"/>
  <c r="M20" i="13" s="1"/>
  <c r="M29" i="13" s="1"/>
  <c r="L11" i="13"/>
  <c r="L20" i="13" s="1"/>
  <c r="L29" i="13" s="1"/>
  <c r="K11" i="13"/>
  <c r="K20" i="13" s="1"/>
  <c r="K29" i="13" s="1"/>
  <c r="J11" i="13"/>
  <c r="J20" i="13" s="1"/>
  <c r="J29" i="13" s="1"/>
  <c r="I11" i="13"/>
  <c r="I20" i="13" s="1"/>
  <c r="I29" i="13" s="1"/>
  <c r="H11" i="13"/>
  <c r="H20" i="13" s="1"/>
  <c r="H29" i="13" s="1"/>
  <c r="G11" i="13"/>
  <c r="G20" i="13" s="1"/>
  <c r="G29" i="13" s="1"/>
  <c r="F11" i="13"/>
  <c r="F20" i="13" s="1"/>
  <c r="F29" i="13" s="1"/>
  <c r="E11" i="13"/>
  <c r="E20" i="13" s="1"/>
  <c r="E29" i="13" s="1"/>
  <c r="D11" i="13"/>
  <c r="D20" i="13" s="1"/>
  <c r="D29" i="13" s="1"/>
  <c r="C6" i="13"/>
  <c r="D34" i="13"/>
  <c r="F34" i="13"/>
  <c r="P59" i="1"/>
  <c r="P60" i="1"/>
  <c r="R60" i="1" s="1"/>
  <c r="P64" i="1"/>
  <c r="D33" i="13"/>
  <c r="E33" i="13"/>
  <c r="F33" i="13"/>
  <c r="G33" i="13"/>
  <c r="H33" i="13"/>
  <c r="I33" i="13"/>
  <c r="J33" i="13"/>
  <c r="K33" i="13"/>
  <c r="L33" i="13"/>
  <c r="M33" i="13"/>
  <c r="N33" i="13"/>
  <c r="O33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R12" i="12"/>
  <c r="R13" i="12"/>
  <c r="R14" i="12"/>
  <c r="R15" i="12"/>
  <c r="P16" i="12"/>
  <c r="P18" i="12" s="1"/>
  <c r="R18" i="12" s="1"/>
  <c r="R17" i="12"/>
  <c r="R23" i="12"/>
  <c r="R24" i="12"/>
  <c r="R25" i="12"/>
  <c r="R26" i="12"/>
  <c r="P27" i="12"/>
  <c r="R28" i="12"/>
  <c r="R34" i="12"/>
  <c r="R35" i="12"/>
  <c r="R36" i="12"/>
  <c r="R37" i="12"/>
  <c r="P39" i="12"/>
  <c r="R39" i="12" s="1"/>
  <c r="B6" i="11"/>
  <c r="B5" i="11"/>
  <c r="B3" i="11"/>
  <c r="B2" i="11"/>
  <c r="P41" i="1"/>
  <c r="R48" i="1"/>
  <c r="R40" i="1"/>
  <c r="R49" i="1"/>
  <c r="R47" i="1"/>
  <c r="R43" i="1"/>
  <c r="R39" i="1"/>
  <c r="R38" i="1"/>
  <c r="R37" i="1"/>
  <c r="R36" i="1"/>
  <c r="R35" i="1"/>
  <c r="R20" i="1"/>
  <c r="R12" i="1"/>
  <c r="R13" i="1"/>
  <c r="R14" i="1"/>
  <c r="R15" i="1"/>
  <c r="R17" i="1"/>
  <c r="R24" i="1"/>
  <c r="R25" i="1"/>
  <c r="F35" i="13" l="1"/>
  <c r="J35" i="13"/>
  <c r="N35" i="13"/>
  <c r="I35" i="13"/>
  <c r="G35" i="13"/>
  <c r="K35" i="13"/>
  <c r="O35" i="13"/>
  <c r="P29" i="12"/>
  <c r="R29" i="12" s="1"/>
  <c r="R23" i="13"/>
  <c r="E35" i="13"/>
  <c r="M35" i="13"/>
  <c r="R16" i="1"/>
  <c r="R18" i="1" s="1"/>
  <c r="P18" i="1"/>
  <c r="P32" i="13"/>
  <c r="D35" i="13"/>
  <c r="H35" i="13"/>
  <c r="L35" i="13"/>
  <c r="R26" i="13"/>
  <c r="R50" i="1"/>
  <c r="R51" i="1" s="1"/>
  <c r="P51" i="1"/>
  <c r="R26" i="1"/>
  <c r="R27" i="1" s="1"/>
  <c r="P27" i="1"/>
  <c r="R16" i="12"/>
  <c r="P38" i="12"/>
  <c r="P74" i="1"/>
  <c r="P75" i="1" s="1"/>
  <c r="R73" i="1"/>
  <c r="P78" i="1"/>
  <c r="R78" i="1" s="1"/>
  <c r="P33" i="13"/>
  <c r="R33" i="13" s="1"/>
  <c r="R13" i="13"/>
  <c r="P63" i="1"/>
  <c r="P65" i="1" s="1"/>
  <c r="R15" i="13"/>
  <c r="R41" i="1"/>
  <c r="R64" i="1"/>
  <c r="P35" i="13"/>
  <c r="P31" i="13"/>
  <c r="R31" i="13" s="1"/>
  <c r="R61" i="1"/>
  <c r="R59" i="1"/>
  <c r="R21" i="13"/>
  <c r="R25" i="13"/>
  <c r="P30" i="13"/>
  <c r="R30" i="13" s="1"/>
  <c r="R22" i="13"/>
  <c r="R32" i="13"/>
  <c r="R17" i="13"/>
  <c r="R16" i="13"/>
  <c r="R14" i="13"/>
  <c r="R12" i="13"/>
  <c r="R24" i="13"/>
  <c r="G34" i="13"/>
  <c r="I34" i="13"/>
  <c r="K34" i="13"/>
  <c r="M34" i="13"/>
  <c r="O34" i="13"/>
  <c r="B9" i="11"/>
  <c r="H34" i="13"/>
  <c r="J34" i="13"/>
  <c r="L34" i="13"/>
  <c r="N34" i="13"/>
  <c r="E34" i="13"/>
  <c r="R27" i="12"/>
  <c r="P34" i="13" l="1"/>
  <c r="R34" i="13" s="1"/>
  <c r="R63" i="1"/>
  <c r="R35" i="13"/>
  <c r="P77" i="1"/>
  <c r="R77" i="1" s="1"/>
  <c r="R74" i="1"/>
  <c r="P40" i="12"/>
  <c r="R40" i="12" s="1"/>
  <c r="R38" i="12"/>
  <c r="R65" i="1"/>
  <c r="B8" i="11"/>
  <c r="R75" i="1"/>
</calcChain>
</file>

<file path=xl/sharedStrings.xml><?xml version="1.0" encoding="utf-8"?>
<sst xmlns="http://schemas.openxmlformats.org/spreadsheetml/2006/main" count="194" uniqueCount="61">
  <si>
    <t>Report Name:</t>
  </si>
  <si>
    <t>Report Date:</t>
  </si>
  <si>
    <t>Prepared By:</t>
  </si>
  <si>
    <t>Standardized Risk/Business Intelligence</t>
  </si>
  <si>
    <t>12 Mos. Avg</t>
  </si>
  <si>
    <t>30 dpd</t>
  </si>
  <si>
    <t>60 dpd</t>
  </si>
  <si>
    <t>90 dpd</t>
  </si>
  <si>
    <t>120+ dpd</t>
  </si>
  <si>
    <t>Total</t>
  </si>
  <si>
    <t>O/S</t>
  </si>
  <si>
    <t>% of O/S</t>
  </si>
  <si>
    <t>Gross CO</t>
  </si>
  <si>
    <t>Recoveries</t>
  </si>
  <si>
    <t>Net CO</t>
  </si>
  <si>
    <t>Section Name:</t>
  </si>
  <si>
    <t>Delq By $</t>
  </si>
  <si>
    <t>VMG</t>
  </si>
  <si>
    <t>VMSPF</t>
  </si>
  <si>
    <t>GL Balance</t>
  </si>
  <si>
    <t>GE - RV/Marine</t>
  </si>
  <si>
    <t>Citizens - RV/Marine</t>
  </si>
  <si>
    <t>portfolio_desc1</t>
  </si>
  <si>
    <t>Citizens RV/Marine</t>
  </si>
  <si>
    <t>GE RV/Marine</t>
  </si>
  <si>
    <t>effective_date_pk</t>
  </si>
  <si>
    <t>DPD_Delq_Bucket</t>
  </si>
  <si>
    <t>Loan_Cnt</t>
  </si>
  <si>
    <t>Loan_UPB</t>
  </si>
  <si>
    <t>A - CURRENT</t>
  </si>
  <si>
    <t>B - 30+</t>
  </si>
  <si>
    <t>C - 60+</t>
  </si>
  <si>
    <t>D - 90+</t>
  </si>
  <si>
    <t>SOP Reserve</t>
  </si>
  <si>
    <t>Dynamic</t>
  </si>
  <si>
    <t>Static</t>
  </si>
  <si>
    <t>Total - Strategic Acqu.</t>
  </si>
  <si>
    <t>Delq By #</t>
  </si>
  <si>
    <t>Delq By %</t>
  </si>
  <si>
    <t>Portfolio Acquisition Delq Trends</t>
  </si>
  <si>
    <t>Deferments #</t>
  </si>
  <si>
    <t>NPL</t>
  </si>
  <si>
    <t xml:space="preserve">* NPLs are no longer forced into the 180 bucket, and are instead reported as their actual delinquency. </t>
  </si>
  <si>
    <t>* Loans discharged through CH 7 bankruptcies are considered NPL as of October 2012</t>
  </si>
  <si>
    <t>Deferments  #</t>
  </si>
  <si>
    <t>* Citizen's RV/Marine Gross CO amount includes entries to the SOP reserve.</t>
  </si>
  <si>
    <t>* Deferment numbers are the count of total months deferred</t>
  </si>
  <si>
    <t>NPL_UPB</t>
  </si>
  <si>
    <t>NPL_Cnt</t>
  </si>
  <si>
    <t>A - Pre</t>
  </si>
  <si>
    <t>E - 120+</t>
  </si>
  <si>
    <t>DefMonths</t>
  </si>
  <si>
    <t>effective_date</t>
  </si>
  <si>
    <t>cmp_desc1</t>
  </si>
  <si>
    <t>business_line_desc1</t>
  </si>
  <si>
    <t>(No column name)</t>
  </si>
  <si>
    <t>Portfolio Aquisition</t>
  </si>
  <si>
    <t>Retail Business Development</t>
  </si>
  <si>
    <t>8880 - Retail Business Development</t>
  </si>
  <si>
    <t>511 - GE RV/Marine</t>
  </si>
  <si>
    <t>512 - Citizens RV/Marine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</si>
</sst>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9]mmm\-yy;@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Arial"/>
      <family val="2"/>
    </font>
    <font>
      <sz val="8"/>
      <color indexed="16"/>
      <name val="Verdana"/>
      <family val="2"/>
    </font>
    <font>
      <i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i/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22"/>
      </top>
      <bottom/>
      <diagonal/>
    </border>
    <border>
      <left style="thin">
        <color indexed="22"/>
      </left>
      <right style="thin">
        <color indexed="22"/>
      </right>
      <top style="medium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22"/>
      </bottom>
      <diagonal/>
    </border>
    <border>
      <left/>
      <right style="thin">
        <color indexed="22"/>
      </right>
      <top/>
      <bottom/>
      <diagonal/>
    </border>
    <border>
      <left/>
      <right/>
      <top/>
      <bottom style="medium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63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Border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164" fontId="5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/>
    <xf numFmtId="3" fontId="4" fillId="0" borderId="0" xfId="0" applyNumberFormat="1" applyFont="1" applyBorder="1"/>
    <xf numFmtId="3" fontId="4" fillId="0" borderId="2" xfId="0" applyNumberFormat="1" applyFont="1" applyBorder="1"/>
    <xf numFmtId="3" fontId="4" fillId="0" borderId="0" xfId="0" applyNumberFormat="1" applyFont="1"/>
    <xf numFmtId="3" fontId="4" fillId="0" borderId="3" xfId="0" applyNumberFormat="1" applyFont="1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3" fontId="4" fillId="0" borderId="5" xfId="0" applyNumberFormat="1" applyFont="1" applyBorder="1"/>
    <xf numFmtId="0" fontId="4" fillId="0" borderId="6" xfId="0" applyFont="1" applyBorder="1" applyAlignment="1">
      <alignment horizontal="left"/>
    </xf>
    <xf numFmtId="3" fontId="4" fillId="0" borderId="6" xfId="0" applyNumberFormat="1" applyFont="1" applyBorder="1"/>
    <xf numFmtId="3" fontId="4" fillId="0" borderId="7" xfId="0" applyNumberFormat="1" applyFont="1" applyBorder="1"/>
    <xf numFmtId="0" fontId="7" fillId="0" borderId="0" xfId="0" applyFont="1" applyAlignment="1">
      <alignment horizontal="left"/>
    </xf>
    <xf numFmtId="3" fontId="7" fillId="0" borderId="0" xfId="0" applyNumberFormat="1" applyFont="1"/>
    <xf numFmtId="3" fontId="7" fillId="0" borderId="0" xfId="0" applyNumberFormat="1" applyFont="1" applyBorder="1"/>
    <xf numFmtId="3" fontId="7" fillId="0" borderId="3" xfId="0" applyNumberFormat="1" applyFont="1" applyBorder="1"/>
    <xf numFmtId="0" fontId="7" fillId="0" borderId="0" xfId="0" applyFont="1" applyBorder="1" applyAlignment="1">
      <alignment horizontal="left"/>
    </xf>
    <xf numFmtId="10" fontId="7" fillId="0" borderId="0" xfId="2" applyNumberFormat="1" applyFont="1" applyBorder="1"/>
    <xf numFmtId="10" fontId="7" fillId="0" borderId="3" xfId="2" applyNumberFormat="1" applyFont="1" applyBorder="1"/>
    <xf numFmtId="3" fontId="4" fillId="0" borderId="4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3" fontId="7" fillId="0" borderId="6" xfId="0" applyNumberFormat="1" applyFont="1" applyBorder="1"/>
    <xf numFmtId="3" fontId="7" fillId="0" borderId="7" xfId="0" applyNumberFormat="1" applyFont="1" applyBorder="1"/>
    <xf numFmtId="0" fontId="8" fillId="0" borderId="0" xfId="0" applyFont="1"/>
    <xf numFmtId="0" fontId="9" fillId="0" borderId="0" xfId="0" applyFont="1" applyBorder="1"/>
    <xf numFmtId="4" fontId="4" fillId="0" borderId="0" xfId="0" applyNumberFormat="1" applyFont="1"/>
    <xf numFmtId="14" fontId="4" fillId="0" borderId="0" xfId="0" applyNumberFormat="1" applyFont="1"/>
    <xf numFmtId="44" fontId="7" fillId="0" borderId="0" xfId="1" applyFont="1" applyBorder="1"/>
    <xf numFmtId="3" fontId="7" fillId="0" borderId="3" xfId="2" applyNumberFormat="1" applyFont="1" applyBorder="1"/>
    <xf numFmtId="0" fontId="4" fillId="0" borderId="0" xfId="0" applyFont="1" applyFill="1" applyBorder="1"/>
    <xf numFmtId="0" fontId="5" fillId="0" borderId="0" xfId="0" applyFont="1" applyFill="1"/>
    <xf numFmtId="164" fontId="5" fillId="0" borderId="8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0" fontId="10" fillId="2" borderId="0" xfId="0" applyFont="1" applyFill="1" applyBorder="1"/>
    <xf numFmtId="3" fontId="4" fillId="0" borderId="10" xfId="0" applyNumberFormat="1" applyFont="1" applyBorder="1"/>
    <xf numFmtId="3" fontId="4" fillId="0" borderId="11" xfId="0" applyNumberFormat="1" applyFont="1" applyBorder="1"/>
    <xf numFmtId="3" fontId="4" fillId="0" borderId="12" xfId="0" applyNumberFormat="1" applyFont="1" applyBorder="1"/>
    <xf numFmtId="0" fontId="4" fillId="0" borderId="13" xfId="0" applyFont="1" applyBorder="1" applyAlignment="1">
      <alignment horizontal="left"/>
    </xf>
    <xf numFmtId="3" fontId="4" fillId="0" borderId="13" xfId="0" applyNumberFormat="1" applyFont="1" applyBorder="1"/>
    <xf numFmtId="3" fontId="4" fillId="0" borderId="14" xfId="0" applyNumberFormat="1" applyFont="1" applyBorder="1"/>
    <xf numFmtId="0" fontId="4" fillId="0" borderId="15" xfId="0" applyFont="1" applyBorder="1" applyAlignment="1">
      <alignment horizontal="left"/>
    </xf>
    <xf numFmtId="3" fontId="4" fillId="0" borderId="15" xfId="0" applyNumberFormat="1" applyFont="1" applyBorder="1"/>
    <xf numFmtId="3" fontId="4" fillId="0" borderId="16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10" fontId="7" fillId="0" borderId="12" xfId="2" applyNumberFormat="1" applyFont="1" applyBorder="1"/>
    <xf numFmtId="10" fontId="7" fillId="0" borderId="11" xfId="2" applyNumberFormat="1" applyFont="1" applyBorder="1"/>
    <xf numFmtId="0" fontId="4" fillId="0" borderId="12" xfId="0" applyFont="1" applyBorder="1"/>
    <xf numFmtId="0" fontId="4" fillId="0" borderId="11" xfId="0" applyFont="1" applyBorder="1"/>
    <xf numFmtId="0" fontId="7" fillId="0" borderId="15" xfId="0" applyFont="1" applyBorder="1" applyAlignment="1">
      <alignment horizontal="left"/>
    </xf>
    <xf numFmtId="3" fontId="7" fillId="0" borderId="16" xfId="0" applyNumberFormat="1" applyFont="1" applyBorder="1"/>
    <xf numFmtId="3" fontId="0" fillId="0" borderId="0" xfId="0" applyNumberFormat="1"/>
    <xf numFmtId="37" fontId="0" fillId="0" borderId="0" xfId="0" applyNumberFormat="1"/>
    <xf numFmtId="0" fontId="10" fillId="3" borderId="0" xfId="0" applyFont="1" applyFill="1" applyBorder="1"/>
    <xf numFmtId="164" fontId="5" fillId="0" borderId="17" xfId="0" applyNumberFormat="1" applyFont="1" applyBorder="1" applyAlignment="1">
      <alignment horizontal="center"/>
    </xf>
    <xf numFmtId="3" fontId="4" fillId="0" borderId="18" xfId="0" applyNumberFormat="1" applyFont="1" applyBorder="1"/>
    <xf numFmtId="164" fontId="5" fillId="0" borderId="19" xfId="0" applyNumberFormat="1" applyFont="1" applyBorder="1" applyAlignment="1">
      <alignment horizontal="center"/>
    </xf>
    <xf numFmtId="3" fontId="4" fillId="0" borderId="20" xfId="0" applyNumberFormat="1" applyFont="1" applyBorder="1"/>
    <xf numFmtId="3" fontId="4" fillId="0" borderId="21" xfId="0" applyNumberFormat="1" applyFont="1" applyBorder="1"/>
    <xf numFmtId="0" fontId="4" fillId="0" borderId="22" xfId="0" applyFont="1" applyBorder="1" applyAlignment="1">
      <alignment horizontal="left"/>
    </xf>
    <xf numFmtId="3" fontId="4" fillId="0" borderId="22" xfId="0" applyNumberFormat="1" applyFont="1" applyBorder="1"/>
    <xf numFmtId="3" fontId="4" fillId="0" borderId="23" xfId="0" applyNumberFormat="1" applyFont="1" applyBorder="1"/>
    <xf numFmtId="3" fontId="4" fillId="0" borderId="24" xfId="0" applyNumberFormat="1" applyFont="1" applyBorder="1"/>
    <xf numFmtId="3" fontId="4" fillId="0" borderId="25" xfId="0" applyNumberFormat="1" applyFont="1" applyBorder="1"/>
    <xf numFmtId="3" fontId="7" fillId="0" borderId="21" xfId="0" applyNumberFormat="1" applyFont="1" applyBorder="1"/>
    <xf numFmtId="10" fontId="7" fillId="0" borderId="24" xfId="2" applyNumberFormat="1" applyFont="1" applyBorder="1"/>
    <xf numFmtId="0" fontId="4" fillId="0" borderId="26" xfId="0" applyFont="1" applyBorder="1"/>
    <xf numFmtId="10" fontId="7" fillId="0" borderId="14" xfId="2" applyNumberFormat="1" applyFont="1" applyBorder="1"/>
    <xf numFmtId="0" fontId="4" fillId="0" borderId="15" xfId="0" applyFont="1" applyBorder="1"/>
    <xf numFmtId="10" fontId="4" fillId="0" borderId="0" xfId="0" applyNumberFormat="1" applyFont="1"/>
    <xf numFmtId="10" fontId="4" fillId="0" borderId="18" xfId="0" applyNumberFormat="1" applyFont="1" applyBorder="1"/>
    <xf numFmtId="10" fontId="4" fillId="0" borderId="27" xfId="0" applyNumberFormat="1" applyFont="1" applyBorder="1"/>
    <xf numFmtId="10" fontId="4" fillId="0" borderId="20" xfId="0" applyNumberFormat="1" applyFont="1" applyBorder="1"/>
    <xf numFmtId="10" fontId="4" fillId="0" borderId="21" xfId="0" applyNumberFormat="1" applyFont="1" applyBorder="1"/>
    <xf numFmtId="10" fontId="4" fillId="0" borderId="22" xfId="0" applyNumberFormat="1" applyFont="1" applyBorder="1"/>
    <xf numFmtId="10" fontId="4" fillId="0" borderId="23" xfId="0" applyNumberFormat="1" applyFont="1" applyBorder="1"/>
    <xf numFmtId="10" fontId="4" fillId="0" borderId="24" xfId="0" applyNumberFormat="1" applyFont="1" applyBorder="1"/>
    <xf numFmtId="10" fontId="4" fillId="0" borderId="25" xfId="0" applyNumberFormat="1" applyFont="1" applyBorder="1"/>
    <xf numFmtId="10" fontId="4" fillId="0" borderId="28" xfId="0" applyNumberFormat="1" applyFont="1" applyBorder="1"/>
    <xf numFmtId="10" fontId="4" fillId="0" borderId="0" xfId="0" applyNumberFormat="1" applyFont="1" applyBorder="1"/>
    <xf numFmtId="10" fontId="4" fillId="0" borderId="10" xfId="0" applyNumberFormat="1" applyFont="1" applyBorder="1"/>
    <xf numFmtId="10" fontId="4" fillId="0" borderId="11" xfId="0" applyNumberFormat="1" applyFont="1" applyBorder="1"/>
    <xf numFmtId="10" fontId="4" fillId="0" borderId="12" xfId="0" applyNumberFormat="1" applyFont="1" applyBorder="1"/>
    <xf numFmtId="10" fontId="4" fillId="0" borderId="13" xfId="0" applyNumberFormat="1" applyFont="1" applyBorder="1"/>
    <xf numFmtId="10" fontId="4" fillId="0" borderId="14" xfId="0" applyNumberFormat="1" applyFont="1" applyBorder="1"/>
    <xf numFmtId="10" fontId="4" fillId="0" borderId="15" xfId="0" applyNumberFormat="1" applyFont="1" applyBorder="1"/>
    <xf numFmtId="10" fontId="4" fillId="0" borderId="16" xfId="0" applyNumberFormat="1" applyFont="1" applyBorder="1"/>
    <xf numFmtId="37" fontId="7" fillId="0" borderId="0" xfId="1" applyNumberFormat="1" applyFont="1" applyBorder="1"/>
    <xf numFmtId="1" fontId="4" fillId="0" borderId="14" xfId="0" applyNumberFormat="1" applyFont="1" applyBorder="1"/>
    <xf numFmtId="0" fontId="0" fillId="0" borderId="0" xfId="0" applyFill="1"/>
    <xf numFmtId="22" fontId="0" fillId="0" borderId="0" xfId="0" applyNumberFormat="1" applyFill="1"/>
    <xf numFmtId="0" fontId="11" fillId="0" borderId="0" xfId="0" applyFont="1"/>
    <xf numFmtId="10" fontId="7" fillId="0" borderId="26" xfId="2" applyNumberFormat="1" applyFon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D4C8C2"/>
      <rgbColor rgb="00EAEAEA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</xdr:colOff>
      <xdr:row>0</xdr:row>
      <xdr:rowOff>0</xdr:rowOff>
    </xdr:from>
    <xdr:to>
      <xdr:col>1</xdr:col>
      <xdr:colOff>1559718</xdr:colOff>
      <xdr:row>3</xdr:row>
      <xdr:rowOff>6631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" y="0"/>
          <a:ext cx="1535906" cy="44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130968</xdr:colOff>
      <xdr:row>3</xdr:row>
      <xdr:rowOff>6631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5906" cy="44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0</xdr:row>
      <xdr:rowOff>0</xdr:rowOff>
    </xdr:from>
    <xdr:to>
      <xdr:col>2</xdr:col>
      <xdr:colOff>214312</xdr:colOff>
      <xdr:row>3</xdr:row>
      <xdr:rowOff>6631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031" y="0"/>
          <a:ext cx="1535906" cy="44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1"/>
  <sheetViews>
    <sheetView showGridLines="0" tabSelected="1" zoomScale="80" zoomScaleNormal="80" workbookViewId="0">
      <selection activeCell="C7" sqref="C7:F7"/>
    </sheetView>
  </sheetViews>
  <sheetFormatPr defaultRowHeight="10.5" x14ac:dyDescent="0.15"/>
  <cols>
    <col min="1" max="1" width="3.5703125" style="3" customWidth="1"/>
    <col min="2" max="2" width="23.42578125" style="2" bestFit="1" customWidth="1"/>
    <col min="3" max="3" width="14.7109375" style="2" customWidth="1"/>
    <col min="4" max="4" width="14.42578125" style="2" bestFit="1" customWidth="1"/>
    <col min="5" max="5" width="13.42578125" style="2" bestFit="1" customWidth="1"/>
    <col min="6" max="6" width="13.140625" style="2" bestFit="1" customWidth="1"/>
    <col min="7" max="7" width="13.140625" style="2" customWidth="1"/>
    <col min="8" max="10" width="13.140625" style="2" bestFit="1" customWidth="1"/>
    <col min="11" max="11" width="15.42578125" style="2" bestFit="1" customWidth="1"/>
    <col min="12" max="14" width="14.28515625" style="2" bestFit="1" customWidth="1"/>
    <col min="15" max="16" width="15.42578125" style="2" bestFit="1" customWidth="1"/>
    <col min="17" max="17" width="4" style="2" customWidth="1"/>
    <col min="18" max="18" width="13" style="2" bestFit="1" customWidth="1"/>
    <col min="19" max="19" width="6.140625" style="3" customWidth="1"/>
    <col min="20" max="20" width="10.140625" style="3" bestFit="1" customWidth="1"/>
    <col min="21" max="16384" width="9.140625" style="3"/>
  </cols>
  <sheetData>
    <row r="1" spans="2:20" ht="11.25" x14ac:dyDescent="0.2">
      <c r="B1" s="1"/>
    </row>
    <row r="2" spans="2:20" ht="12.75" x14ac:dyDescent="0.2">
      <c r="B2" s="4"/>
    </row>
    <row r="3" spans="2:20" x14ac:dyDescent="0.15">
      <c r="Q3" s="3"/>
    </row>
    <row r="4" spans="2:20" x14ac:dyDescent="0.15">
      <c r="B4" s="5" t="s">
        <v>0</v>
      </c>
      <c r="C4" s="104" t="s">
        <v>39</v>
      </c>
      <c r="D4" s="104"/>
      <c r="E4" s="104"/>
      <c r="F4" s="104"/>
      <c r="Q4" s="3"/>
    </row>
    <row r="5" spans="2:20" x14ac:dyDescent="0.15">
      <c r="B5" s="5" t="s">
        <v>15</v>
      </c>
      <c r="C5" s="6" t="s">
        <v>16</v>
      </c>
      <c r="D5" s="6"/>
      <c r="E5" s="6"/>
      <c r="F5" s="6"/>
    </row>
    <row r="6" spans="2:20" ht="12" x14ac:dyDescent="0.2">
      <c r="B6" s="5" t="s">
        <v>1</v>
      </c>
      <c r="C6" s="103">
        <v>42460</v>
      </c>
      <c r="D6" s="103"/>
      <c r="E6" s="103"/>
      <c r="F6" s="103"/>
      <c r="H6" s="7"/>
      <c r="Q6" s="3"/>
    </row>
    <row r="7" spans="2:20" x14ac:dyDescent="0.15">
      <c r="B7" s="5" t="s">
        <v>2</v>
      </c>
      <c r="C7" s="104" t="s">
        <v>3</v>
      </c>
      <c r="D7" s="104"/>
      <c r="E7" s="104"/>
      <c r="F7" s="104"/>
      <c r="Q7" s="3"/>
    </row>
    <row r="8" spans="2:20" x14ac:dyDescent="0.15">
      <c r="Q8" s="3"/>
    </row>
    <row r="9" spans="2:20" x14ac:dyDescent="0.15">
      <c r="Q9" s="3"/>
    </row>
    <row r="10" spans="2:20" x14ac:dyDescent="0.15">
      <c r="Q10" s="3"/>
    </row>
    <row r="11" spans="2:20" ht="11.25" thickBot="1" x14ac:dyDescent="0.2">
      <c r="B11" s="8"/>
      <c r="C11" s="8"/>
      <c r="D11" s="8">
        <v>42094</v>
      </c>
      <c r="E11" s="8">
        <v>42124</v>
      </c>
      <c r="F11" s="8">
        <v>42155</v>
      </c>
      <c r="G11" s="8">
        <v>42185</v>
      </c>
      <c r="H11" s="8">
        <v>42216</v>
      </c>
      <c r="I11" s="8">
        <v>42247</v>
      </c>
      <c r="J11" s="8">
        <v>42277</v>
      </c>
      <c r="K11" s="8">
        <v>42308</v>
      </c>
      <c r="L11" s="8">
        <v>42338</v>
      </c>
      <c r="M11" s="8">
        <v>42369</v>
      </c>
      <c r="N11" s="8">
        <v>42400</v>
      </c>
      <c r="O11" s="8">
        <v>42429</v>
      </c>
      <c r="P11" s="8">
        <v>42460</v>
      </c>
      <c r="Q11" s="8"/>
      <c r="R11" s="8" t="s">
        <v>4</v>
      </c>
    </row>
    <row r="12" spans="2:20" x14ac:dyDescent="0.15">
      <c r="B12" s="63" t="s">
        <v>20</v>
      </c>
      <c r="C12" s="9" t="s">
        <v>5</v>
      </c>
      <c r="D12" s="10">
        <v>5964938.9699999997</v>
      </c>
      <c r="E12" s="10">
        <v>4074328.24</v>
      </c>
      <c r="F12" s="10">
        <v>4744804.3099999996</v>
      </c>
      <c r="G12" s="10">
        <v>4192255.63</v>
      </c>
      <c r="H12" s="10">
        <v>5017345.3600000003</v>
      </c>
      <c r="I12" s="10">
        <v>5360172.4000000004</v>
      </c>
      <c r="J12" s="10">
        <v>4487642.8600000003</v>
      </c>
      <c r="K12" s="10">
        <v>5276167.84</v>
      </c>
      <c r="L12" s="10">
        <v>4155035.81</v>
      </c>
      <c r="M12" s="10">
        <v>4513633.1399999997</v>
      </c>
      <c r="N12" s="10">
        <v>4244218.2</v>
      </c>
      <c r="O12" s="10">
        <v>4023260.44</v>
      </c>
      <c r="P12" s="10">
        <v>3869230.06</v>
      </c>
      <c r="Q12" s="11"/>
      <c r="R12" s="12">
        <f t="shared" ref="R12:R17" si="0">AVERAGE(E12:P12)</f>
        <v>4496507.8574999999</v>
      </c>
      <c r="S12" s="34"/>
    </row>
    <row r="13" spans="2:20" x14ac:dyDescent="0.15">
      <c r="B13" s="5"/>
      <c r="C13" s="6" t="s">
        <v>6</v>
      </c>
      <c r="D13" s="13">
        <v>1747017.48</v>
      </c>
      <c r="E13" s="13">
        <v>2347517.37</v>
      </c>
      <c r="F13" s="13">
        <v>2097501.59</v>
      </c>
      <c r="G13" s="13">
        <v>2482359.5099999998</v>
      </c>
      <c r="H13" s="13">
        <v>1781543.58</v>
      </c>
      <c r="I13" s="13">
        <v>1922319.04</v>
      </c>
      <c r="J13" s="13">
        <v>2855639.27</v>
      </c>
      <c r="K13" s="13">
        <v>2307889.38</v>
      </c>
      <c r="L13" s="13">
        <v>1664273.66</v>
      </c>
      <c r="M13" s="13">
        <v>2218816.91</v>
      </c>
      <c r="N13" s="13">
        <v>1142508.74</v>
      </c>
      <c r="O13" s="13">
        <v>1477606.79</v>
      </c>
      <c r="P13" s="13">
        <v>2003156.97</v>
      </c>
      <c r="Q13" s="11"/>
      <c r="R13" s="14">
        <f t="shared" si="0"/>
        <v>2025094.4008333329</v>
      </c>
      <c r="S13" s="34"/>
      <c r="T13" s="11"/>
    </row>
    <row r="14" spans="2:20" x14ac:dyDescent="0.15">
      <c r="C14" s="6" t="s">
        <v>7</v>
      </c>
      <c r="D14" s="13">
        <v>1443925.86</v>
      </c>
      <c r="E14" s="13">
        <v>1088862.9099999999</v>
      </c>
      <c r="F14" s="13">
        <v>1322635.93</v>
      </c>
      <c r="G14" s="13">
        <v>1465750.92</v>
      </c>
      <c r="H14" s="13">
        <v>1600509.05</v>
      </c>
      <c r="I14" s="13">
        <v>1338655.94</v>
      </c>
      <c r="J14" s="13">
        <v>1152015.3400000001</v>
      </c>
      <c r="K14" s="13">
        <v>1568200.94</v>
      </c>
      <c r="L14" s="13">
        <v>1531265.17</v>
      </c>
      <c r="M14" s="13">
        <v>1004928.98</v>
      </c>
      <c r="N14" s="13">
        <v>1571119.41</v>
      </c>
      <c r="O14" s="13">
        <v>572853.24</v>
      </c>
      <c r="P14" s="13">
        <v>1085682.3700000001</v>
      </c>
      <c r="Q14" s="11"/>
      <c r="R14" s="14">
        <f t="shared" si="0"/>
        <v>1275206.6833333333</v>
      </c>
      <c r="S14" s="34"/>
      <c r="T14" s="11"/>
    </row>
    <row r="15" spans="2:20" x14ac:dyDescent="0.15">
      <c r="C15" s="15" t="s">
        <v>8</v>
      </c>
      <c r="D15" s="13">
        <v>25884.560000000001</v>
      </c>
      <c r="E15" s="13">
        <v>0</v>
      </c>
      <c r="F15" s="13">
        <v>0</v>
      </c>
      <c r="G15" s="13">
        <v>152282.47</v>
      </c>
      <c r="H15" s="13">
        <v>25155.86</v>
      </c>
      <c r="I15" s="13">
        <v>165039.73000000001</v>
      </c>
      <c r="J15" s="13">
        <v>205012.68</v>
      </c>
      <c r="K15" s="13">
        <v>322288.84999999998</v>
      </c>
      <c r="L15" s="13">
        <v>275826.87</v>
      </c>
      <c r="M15" s="13">
        <v>58172.66</v>
      </c>
      <c r="N15" s="13">
        <v>4850.78</v>
      </c>
      <c r="O15" s="13">
        <v>16228.98</v>
      </c>
      <c r="P15" s="13">
        <v>17287.68</v>
      </c>
      <c r="Q15" s="11"/>
      <c r="R15" s="14">
        <f t="shared" si="0"/>
        <v>103512.21333333332</v>
      </c>
      <c r="S15" s="34"/>
      <c r="T15" s="11"/>
    </row>
    <row r="16" spans="2:20" x14ac:dyDescent="0.15">
      <c r="B16" s="3"/>
      <c r="C16" s="18" t="s">
        <v>9</v>
      </c>
      <c r="D16" s="19">
        <f t="shared" ref="D16:O16" si="1">SUM(D12:D15)</f>
        <v>9181766.8699999992</v>
      </c>
      <c r="E16" s="19">
        <f t="shared" si="1"/>
        <v>7510708.5200000005</v>
      </c>
      <c r="F16" s="19">
        <f t="shared" si="1"/>
        <v>8164941.8299999991</v>
      </c>
      <c r="G16" s="19">
        <f t="shared" si="1"/>
        <v>8292648.5299999993</v>
      </c>
      <c r="H16" s="19">
        <f t="shared" si="1"/>
        <v>8424553.8499999996</v>
      </c>
      <c r="I16" s="19">
        <f t="shared" si="1"/>
        <v>8786187.1100000013</v>
      </c>
      <c r="J16" s="19">
        <f t="shared" si="1"/>
        <v>8700310.1500000004</v>
      </c>
      <c r="K16" s="19">
        <f t="shared" si="1"/>
        <v>9474547.0099999998</v>
      </c>
      <c r="L16" s="19">
        <f t="shared" si="1"/>
        <v>7626401.5099999998</v>
      </c>
      <c r="M16" s="19">
        <f t="shared" si="1"/>
        <v>7795551.6899999995</v>
      </c>
      <c r="N16" s="19">
        <f t="shared" si="1"/>
        <v>6962697.1300000008</v>
      </c>
      <c r="O16" s="19">
        <f t="shared" si="1"/>
        <v>6089949.4500000011</v>
      </c>
      <c r="P16" s="19">
        <f t="shared" ref="P16" si="2">SUM(P12:P15)</f>
        <v>6975357.0800000001</v>
      </c>
      <c r="Q16" s="11"/>
      <c r="R16" s="20">
        <f t="shared" si="0"/>
        <v>7900321.1549999984</v>
      </c>
      <c r="S16" s="34"/>
      <c r="T16" s="11"/>
    </row>
    <row r="17" spans="2:19" x14ac:dyDescent="0.15">
      <c r="B17" s="3"/>
      <c r="C17" s="21" t="s">
        <v>10</v>
      </c>
      <c r="D17" s="22">
        <v>687558321.26999998</v>
      </c>
      <c r="E17" s="22">
        <v>673422562.53999996</v>
      </c>
      <c r="F17" s="22">
        <v>660174182.61000001</v>
      </c>
      <c r="G17" s="22">
        <v>646027318.01999998</v>
      </c>
      <c r="H17" s="22">
        <v>630806736.41000009</v>
      </c>
      <c r="I17" s="22">
        <v>617556526.71000004</v>
      </c>
      <c r="J17" s="22">
        <v>604614170.25999999</v>
      </c>
      <c r="K17" s="22">
        <v>592293132.6500001</v>
      </c>
      <c r="L17" s="22">
        <v>582256270.29999983</v>
      </c>
      <c r="M17" s="22">
        <v>570565197.12999988</v>
      </c>
      <c r="N17" s="22">
        <v>560941685.08000004</v>
      </c>
      <c r="O17" s="22">
        <v>549604524.31000006</v>
      </c>
      <c r="P17" s="22">
        <v>539671818.99000001</v>
      </c>
      <c r="Q17" s="23"/>
      <c r="R17" s="24">
        <f t="shared" si="0"/>
        <v>602327843.75083339</v>
      </c>
      <c r="S17" s="34"/>
    </row>
    <row r="18" spans="2:19" x14ac:dyDescent="0.15">
      <c r="B18" s="3"/>
      <c r="C18" s="25" t="s">
        <v>11</v>
      </c>
      <c r="D18" s="26">
        <f t="shared" ref="D18:O18" si="3">D16/D17</f>
        <v>1.3354164419158232E-2</v>
      </c>
      <c r="E18" s="26">
        <f t="shared" si="3"/>
        <v>1.1153039618499387E-2</v>
      </c>
      <c r="F18" s="26">
        <f t="shared" si="3"/>
        <v>1.2367859945264573E-2</v>
      </c>
      <c r="G18" s="26">
        <f t="shared" si="3"/>
        <v>1.28363744050577E-2</v>
      </c>
      <c r="H18" s="26">
        <f t="shared" si="3"/>
        <v>1.3355205903388394E-2</v>
      </c>
      <c r="I18" s="26">
        <f t="shared" si="3"/>
        <v>1.4227340704838717E-2</v>
      </c>
      <c r="J18" s="26">
        <f t="shared" si="3"/>
        <v>1.438985484951277E-2</v>
      </c>
      <c r="K18" s="26">
        <f t="shared" si="3"/>
        <v>1.5996381669342655E-2</v>
      </c>
      <c r="L18" s="26">
        <f t="shared" si="3"/>
        <v>1.3098015253782664E-2</v>
      </c>
      <c r="M18" s="26">
        <f t="shared" si="3"/>
        <v>1.3662858739391055E-2</v>
      </c>
      <c r="N18" s="26">
        <f t="shared" si="3"/>
        <v>1.2412515088813553E-2</v>
      </c>
      <c r="O18" s="26">
        <f t="shared" si="3"/>
        <v>1.1080602834639356E-2</v>
      </c>
      <c r="P18" s="26">
        <f t="shared" ref="P18" si="4">P16/P17</f>
        <v>1.2925183110458566E-2</v>
      </c>
      <c r="Q18" s="26"/>
      <c r="R18" s="27">
        <f>R16/R17</f>
        <v>1.3116314042204806E-2</v>
      </c>
    </row>
    <row r="19" spans="2:19" x14ac:dyDescent="0.15">
      <c r="B19" s="3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7"/>
    </row>
    <row r="20" spans="2:19" x14ac:dyDescent="0.15">
      <c r="B20" s="3"/>
      <c r="C20" s="25" t="s">
        <v>19</v>
      </c>
      <c r="D20" s="22">
        <v>716725774.80999994</v>
      </c>
      <c r="E20" s="22">
        <v>701948468.63999999</v>
      </c>
      <c r="F20" s="22">
        <v>688042983.13999999</v>
      </c>
      <c r="G20" s="22">
        <v>673148756.46000004</v>
      </c>
      <c r="H20" s="22">
        <v>657370526.33000004</v>
      </c>
      <c r="I20" s="22">
        <v>643488522.57000005</v>
      </c>
      <c r="J20" s="22">
        <v>629590520.27999997</v>
      </c>
      <c r="K20" s="22">
        <v>618563397.75999999</v>
      </c>
      <c r="L20" s="22">
        <v>606509973.23000002</v>
      </c>
      <c r="M20" s="22">
        <v>594057382.72000003</v>
      </c>
      <c r="N20" s="22">
        <v>583915076.35000002</v>
      </c>
      <c r="O20" s="22">
        <v>572055100.50999999</v>
      </c>
      <c r="P20" s="22">
        <v>561764055.03999996</v>
      </c>
      <c r="Q20" s="26"/>
      <c r="R20" s="38">
        <f>AVERAGE(E20:P20)</f>
        <v>627537896.91916668</v>
      </c>
    </row>
    <row r="21" spans="2:19" x14ac:dyDescent="0.15">
      <c r="B21" s="3"/>
      <c r="C21" s="25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6"/>
      <c r="R21" s="38"/>
    </row>
    <row r="22" spans="2:19" x14ac:dyDescent="0.15">
      <c r="B22" s="3"/>
      <c r="C22" s="25" t="s">
        <v>41</v>
      </c>
      <c r="D22" s="22">
        <v>1681540.2600000002</v>
      </c>
      <c r="E22" s="22">
        <v>1297701.1499999999</v>
      </c>
      <c r="F22" s="22">
        <v>1524309.91</v>
      </c>
      <c r="G22" s="22">
        <v>1784910.48</v>
      </c>
      <c r="H22" s="22">
        <v>1788650.3800000001</v>
      </c>
      <c r="I22" s="22">
        <v>1654976.56</v>
      </c>
      <c r="J22" s="22">
        <v>1902996.99</v>
      </c>
      <c r="K22" s="22">
        <v>2031719.4699999997</v>
      </c>
      <c r="L22" s="22">
        <v>1943962.25</v>
      </c>
      <c r="M22" s="22">
        <v>1063101.6399999999</v>
      </c>
      <c r="N22" s="22">
        <v>1575970.19</v>
      </c>
      <c r="O22" s="22">
        <v>589082.22</v>
      </c>
      <c r="P22" s="22">
        <v>1102970.05</v>
      </c>
      <c r="Q22" s="26"/>
      <c r="R22" s="38">
        <f>AVERAGE(E22:P22)</f>
        <v>1521695.9408333332</v>
      </c>
    </row>
    <row r="23" spans="2:19" x14ac:dyDescent="0.15">
      <c r="B23" s="3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7"/>
    </row>
    <row r="24" spans="2:19" x14ac:dyDescent="0.15">
      <c r="B24" s="3"/>
      <c r="C24" s="15" t="s">
        <v>12</v>
      </c>
      <c r="D24" s="11">
        <v>2271833.6399999997</v>
      </c>
      <c r="E24" s="11">
        <v>1890737.7415</v>
      </c>
      <c r="F24" s="11">
        <v>1274805.2000000002</v>
      </c>
      <c r="G24" s="11">
        <v>1316540.2625</v>
      </c>
      <c r="H24" s="11">
        <v>1937064.578</v>
      </c>
      <c r="I24" s="11">
        <v>1591145.2224999941</v>
      </c>
      <c r="J24" s="11">
        <v>1760554.7449999999</v>
      </c>
      <c r="K24" s="11">
        <v>10186.948000000033</v>
      </c>
      <c r="L24" s="11">
        <v>3464269.5924999998</v>
      </c>
      <c r="M24" s="11">
        <v>2045403.7999999998</v>
      </c>
      <c r="N24" s="11">
        <v>1315216.2749999985</v>
      </c>
      <c r="O24" s="11">
        <v>2157318.5999999996</v>
      </c>
      <c r="P24" s="11">
        <v>899249.63000000012</v>
      </c>
      <c r="Q24" s="11"/>
      <c r="R24" s="14">
        <f>AVERAGE(E24:P24)</f>
        <v>1638541.0495833324</v>
      </c>
    </row>
    <row r="25" spans="2:19" x14ac:dyDescent="0.15">
      <c r="B25" s="5"/>
      <c r="C25" s="16" t="s">
        <v>13</v>
      </c>
      <c r="D25" s="28">
        <v>807446.57</v>
      </c>
      <c r="E25" s="28">
        <v>863073.59</v>
      </c>
      <c r="F25" s="28">
        <v>921344.59</v>
      </c>
      <c r="G25" s="28">
        <v>575253.21</v>
      </c>
      <c r="H25" s="28">
        <v>815707.76</v>
      </c>
      <c r="I25" s="28">
        <v>672080.5</v>
      </c>
      <c r="J25" s="28">
        <v>735785.58</v>
      </c>
      <c r="K25" s="28">
        <v>792492.25</v>
      </c>
      <c r="L25" s="28">
        <v>651162.42000000004</v>
      </c>
      <c r="M25" s="28">
        <v>515224.42</v>
      </c>
      <c r="N25" s="28">
        <v>432623.33000000007</v>
      </c>
      <c r="O25" s="28">
        <v>757099.63</v>
      </c>
      <c r="P25" s="28">
        <v>689677.22</v>
      </c>
      <c r="Q25" s="29"/>
      <c r="R25" s="17">
        <f>AVERAGE(E25:P25)</f>
        <v>701793.70833333337</v>
      </c>
    </row>
    <row r="26" spans="2:19" x14ac:dyDescent="0.15">
      <c r="B26" s="3"/>
      <c r="C26" s="30" t="s">
        <v>14</v>
      </c>
      <c r="D26" s="31">
        <f t="shared" ref="D26:O26" si="5">D24-D25</f>
        <v>1464387.0699999998</v>
      </c>
      <c r="E26" s="31">
        <f t="shared" si="5"/>
        <v>1027664.1515</v>
      </c>
      <c r="F26" s="31">
        <f t="shared" si="5"/>
        <v>353460.61000000022</v>
      </c>
      <c r="G26" s="31">
        <f t="shared" si="5"/>
        <v>741287.05249999999</v>
      </c>
      <c r="H26" s="31">
        <f t="shared" si="5"/>
        <v>1121356.818</v>
      </c>
      <c r="I26" s="31">
        <f t="shared" si="5"/>
        <v>919064.7224999941</v>
      </c>
      <c r="J26" s="31">
        <f t="shared" si="5"/>
        <v>1024769.1649999999</v>
      </c>
      <c r="K26" s="31">
        <f t="shared" si="5"/>
        <v>-782305.30199999991</v>
      </c>
      <c r="L26" s="31">
        <f t="shared" si="5"/>
        <v>2813107.1724999999</v>
      </c>
      <c r="M26" s="31">
        <f t="shared" si="5"/>
        <v>1530179.38</v>
      </c>
      <c r="N26" s="31">
        <f t="shared" si="5"/>
        <v>882592.94499999844</v>
      </c>
      <c r="O26" s="31">
        <f t="shared" si="5"/>
        <v>1400218.9699999997</v>
      </c>
      <c r="P26" s="31">
        <f t="shared" ref="P26" si="6">P24-P25</f>
        <v>209572.41000000015</v>
      </c>
      <c r="Q26" s="23"/>
      <c r="R26" s="32">
        <f>AVERAGE(E26:P26)</f>
        <v>936747.34124999924</v>
      </c>
    </row>
    <row r="27" spans="2:19" x14ac:dyDescent="0.15">
      <c r="B27" s="3"/>
      <c r="C27" s="25" t="s">
        <v>11</v>
      </c>
      <c r="D27" s="26">
        <f t="shared" ref="D27:O27" si="7">D26/D17</f>
        <v>2.1298368803029061E-3</v>
      </c>
      <c r="E27" s="26">
        <f t="shared" si="7"/>
        <v>1.5260316607508362E-3</v>
      </c>
      <c r="F27" s="26">
        <f t="shared" si="7"/>
        <v>5.3540507840308597E-4</v>
      </c>
      <c r="G27" s="26">
        <f t="shared" si="7"/>
        <v>1.14745465373192E-3</v>
      </c>
      <c r="H27" s="26">
        <f t="shared" si="7"/>
        <v>1.7776551093632601E-3</v>
      </c>
      <c r="I27" s="26">
        <f t="shared" si="7"/>
        <v>1.4882276888826082E-3</v>
      </c>
      <c r="J27" s="26">
        <f t="shared" si="7"/>
        <v>1.6949142368914746E-3</v>
      </c>
      <c r="K27" s="26">
        <f t="shared" si="7"/>
        <v>-1.3208076522850426E-3</v>
      </c>
      <c r="L27" s="26">
        <f t="shared" si="7"/>
        <v>4.8313900871356586E-3</v>
      </c>
      <c r="M27" s="26">
        <f t="shared" si="7"/>
        <v>2.681865959748256E-3</v>
      </c>
      <c r="N27" s="26">
        <f t="shared" si="7"/>
        <v>1.5734130097215459E-3</v>
      </c>
      <c r="O27" s="26">
        <f t="shared" si="7"/>
        <v>2.5476845769381211E-3</v>
      </c>
      <c r="P27" s="26">
        <f t="shared" ref="P27" si="8">P26/P17</f>
        <v>3.8833306210470011E-4</v>
      </c>
      <c r="Q27" s="26"/>
      <c r="R27" s="27">
        <f>R26/R17</f>
        <v>1.5552117521525472E-3</v>
      </c>
    </row>
    <row r="28" spans="2:19" x14ac:dyDescent="0.15">
      <c r="B28" s="3"/>
      <c r="Q28" s="3"/>
      <c r="R28" s="27"/>
    </row>
    <row r="29" spans="2:19" x14ac:dyDescent="0.15">
      <c r="C29" s="15" t="s">
        <v>17</v>
      </c>
      <c r="D29" s="13">
        <v>1227895.71</v>
      </c>
      <c r="E29" s="13">
        <f t="shared" ref="E29" si="9">SUM(E22)-SUM(D22)+E26</f>
        <v>643825.0414999997</v>
      </c>
      <c r="F29" s="13">
        <f t="shared" ref="F29" si="10">SUM(F22)-SUM(E22)+F26</f>
        <v>580069.37000000023</v>
      </c>
      <c r="G29" s="13">
        <f t="shared" ref="G29" si="11">SUM(G22)-SUM(F22)+G26</f>
        <v>1001887.6225000001</v>
      </c>
      <c r="H29" s="13">
        <f t="shared" ref="H29" si="12">SUM(H22)-SUM(G22)+H26</f>
        <v>1125096.7180000001</v>
      </c>
      <c r="I29" s="13">
        <f t="shared" ref="I29" si="13">SUM(I22)-SUM(H22)+I26</f>
        <v>785390.90249999403</v>
      </c>
      <c r="J29" s="13">
        <f t="shared" ref="J29" si="14">SUM(J22)-SUM(I22)+J26</f>
        <v>1272789.5949999997</v>
      </c>
      <c r="K29" s="13">
        <f t="shared" ref="K29" si="15">SUM(K22)-SUM(J22)+K26</f>
        <v>-653582.82200000016</v>
      </c>
      <c r="L29" s="13">
        <f t="shared" ref="L29" si="16">SUM(L22)-SUM(K22)+L26</f>
        <v>2725349.9525000001</v>
      </c>
      <c r="M29" s="13">
        <f t="shared" ref="M29" si="17">SUM(M22)-SUM(L22)+M26</f>
        <v>649318.76999999979</v>
      </c>
      <c r="N29" s="13">
        <f t="shared" ref="N29" si="18">SUM(N22)-SUM(M22)+N26</f>
        <v>1395461.4949999985</v>
      </c>
      <c r="O29" s="13">
        <f t="shared" ref="O29" si="19">SUM(O22)-SUM(N22)+O26</f>
        <v>413330.99999999977</v>
      </c>
      <c r="P29" s="13">
        <f t="shared" ref="P29" si="20">SUM(P22)-SUM(O22)+P26</f>
        <v>723460.24000000022</v>
      </c>
      <c r="Q29" s="3"/>
      <c r="R29" s="14">
        <f>AVERAGE(E29:P29)</f>
        <v>888533.15708333289</v>
      </c>
    </row>
    <row r="30" spans="2:19" x14ac:dyDescent="0.15">
      <c r="C30" s="15" t="s">
        <v>18</v>
      </c>
      <c r="D30" s="13">
        <v>2035342.2799999998</v>
      </c>
      <c r="E30" s="13">
        <f t="shared" ref="E30" si="21">SUM(E22)-SUM(D22)+SUM(E24)</f>
        <v>1506898.6314999997</v>
      </c>
      <c r="F30" s="13">
        <f t="shared" ref="F30" si="22">SUM(F22)-SUM(E22)+SUM(F24)</f>
        <v>1501413.9600000002</v>
      </c>
      <c r="G30" s="13">
        <f t="shared" ref="G30" si="23">SUM(G22)-SUM(F22)+SUM(G24)</f>
        <v>1577140.8325</v>
      </c>
      <c r="H30" s="13">
        <f t="shared" ref="H30" si="24">SUM(H22)-SUM(G22)+SUM(H24)</f>
        <v>1940804.4780000001</v>
      </c>
      <c r="I30" s="13">
        <f t="shared" ref="I30" si="25">SUM(I22)-SUM(H22)+SUM(I24)</f>
        <v>1457471.402499994</v>
      </c>
      <c r="J30" s="13">
        <f t="shared" ref="J30" si="26">SUM(J22)-SUM(I22)+SUM(J24)</f>
        <v>2008575.1749999998</v>
      </c>
      <c r="K30" s="13">
        <f t="shared" ref="K30" si="27">SUM(K22)-SUM(J22)+SUM(K24)</f>
        <v>138909.42799999978</v>
      </c>
      <c r="L30" s="13">
        <f t="shared" ref="L30" si="28">SUM(L22)-SUM(K22)+SUM(L24)</f>
        <v>3376512.3725000001</v>
      </c>
      <c r="M30" s="13">
        <f t="shared" ref="M30" si="29">SUM(M22)-SUM(L22)+SUM(M24)</f>
        <v>1164543.1899999997</v>
      </c>
      <c r="N30" s="13">
        <f t="shared" ref="N30" si="30">SUM(N22)-SUM(M22)+SUM(N24)</f>
        <v>1828084.8249999986</v>
      </c>
      <c r="O30" s="13">
        <f t="shared" ref="O30" si="31">SUM(O22)-SUM(N22)+SUM(O24)</f>
        <v>1170430.6299999997</v>
      </c>
      <c r="P30" s="13">
        <f t="shared" ref="P30" si="32">SUM(P22)-SUM(O22)+SUM(P24)</f>
        <v>1413137.4600000002</v>
      </c>
      <c r="Q30" s="3"/>
      <c r="R30" s="14">
        <f>AVERAGE(E30:P30)</f>
        <v>1590326.8654166663</v>
      </c>
    </row>
    <row r="31" spans="2:19" x14ac:dyDescent="0.15">
      <c r="C31" s="1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3"/>
      <c r="R31" s="14"/>
    </row>
    <row r="32" spans="2:19" x14ac:dyDescent="0.15">
      <c r="C32" s="15" t="s">
        <v>44</v>
      </c>
      <c r="D32" s="13">
        <v>76</v>
      </c>
      <c r="E32" s="13">
        <v>61</v>
      </c>
      <c r="F32" s="13">
        <v>63</v>
      </c>
      <c r="G32" s="13">
        <v>63</v>
      </c>
      <c r="H32" s="13">
        <v>63</v>
      </c>
      <c r="I32" s="13">
        <v>61</v>
      </c>
      <c r="J32" s="13">
        <v>60</v>
      </c>
      <c r="K32" s="13">
        <v>58</v>
      </c>
      <c r="L32" s="13">
        <v>58</v>
      </c>
      <c r="M32" s="13">
        <v>104</v>
      </c>
      <c r="N32" s="13">
        <v>92</v>
      </c>
      <c r="O32" s="13">
        <v>90</v>
      </c>
      <c r="P32" s="13">
        <v>43</v>
      </c>
      <c r="Q32" s="3"/>
      <c r="R32" s="17">
        <f>AVERAGE(E32:P32)</f>
        <v>68</v>
      </c>
    </row>
    <row r="33" spans="2:20" x14ac:dyDescent="0.15">
      <c r="B33" s="3"/>
      <c r="C33" s="25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26"/>
      <c r="R33" s="26"/>
    </row>
    <row r="34" spans="2:20" ht="11.25" thickBot="1" x14ac:dyDescent="0.2">
      <c r="B34" s="8"/>
      <c r="C34" s="8"/>
      <c r="D34" s="8">
        <v>42094</v>
      </c>
      <c r="E34" s="8">
        <v>42124</v>
      </c>
      <c r="F34" s="8">
        <v>42155</v>
      </c>
      <c r="G34" s="8">
        <v>42185</v>
      </c>
      <c r="H34" s="8">
        <v>42216</v>
      </c>
      <c r="I34" s="8">
        <v>42247</v>
      </c>
      <c r="J34" s="8">
        <v>42277</v>
      </c>
      <c r="K34" s="8">
        <v>42308</v>
      </c>
      <c r="L34" s="8">
        <v>42338</v>
      </c>
      <c r="M34" s="8">
        <v>42369</v>
      </c>
      <c r="N34" s="8">
        <v>42400</v>
      </c>
      <c r="O34" s="8">
        <v>42429</v>
      </c>
      <c r="P34" s="8">
        <v>42460</v>
      </c>
      <c r="Q34" s="8"/>
      <c r="R34" s="8" t="s">
        <v>4</v>
      </c>
    </row>
    <row r="35" spans="2:20" x14ac:dyDescent="0.15">
      <c r="B35" s="63" t="s">
        <v>21</v>
      </c>
      <c r="C35" s="9" t="s">
        <v>5</v>
      </c>
      <c r="D35" s="10">
        <v>2073065.49</v>
      </c>
      <c r="E35" s="10">
        <v>1184802.83</v>
      </c>
      <c r="F35" s="10">
        <v>1840810.38</v>
      </c>
      <c r="G35" s="10">
        <v>1291919.0900000001</v>
      </c>
      <c r="H35" s="10">
        <v>1923693.9</v>
      </c>
      <c r="I35" s="10">
        <v>1183138.82</v>
      </c>
      <c r="J35" s="10">
        <v>841872.09</v>
      </c>
      <c r="K35" s="10">
        <v>1786398.94</v>
      </c>
      <c r="L35" s="10">
        <v>1179192.49</v>
      </c>
      <c r="M35" s="10">
        <v>1282828.32</v>
      </c>
      <c r="N35" s="10">
        <v>1485279.74</v>
      </c>
      <c r="O35" s="10">
        <v>1838164.47</v>
      </c>
      <c r="P35" s="10">
        <v>1604922.07</v>
      </c>
      <c r="Q35" s="11"/>
      <c r="R35" s="12">
        <f t="shared" ref="R35:R40" si="33">AVERAGE(E35:P35)</f>
        <v>1453585.2616666667</v>
      </c>
      <c r="S35" s="34"/>
    </row>
    <row r="36" spans="2:20" x14ac:dyDescent="0.15">
      <c r="B36" s="5"/>
      <c r="C36" s="6" t="s">
        <v>6</v>
      </c>
      <c r="D36" s="13">
        <v>586904.19999999995</v>
      </c>
      <c r="E36" s="13">
        <v>962465.44</v>
      </c>
      <c r="F36" s="13">
        <v>445591.72</v>
      </c>
      <c r="G36" s="13">
        <v>416167.63</v>
      </c>
      <c r="H36" s="13">
        <v>167433.76</v>
      </c>
      <c r="I36" s="13">
        <v>942332.97</v>
      </c>
      <c r="J36" s="13">
        <v>782589.45</v>
      </c>
      <c r="K36" s="13">
        <v>295237.08</v>
      </c>
      <c r="L36" s="13">
        <v>629639.73</v>
      </c>
      <c r="M36" s="13">
        <v>567741.14</v>
      </c>
      <c r="N36" s="13">
        <v>307221.84000000003</v>
      </c>
      <c r="O36" s="13">
        <v>383906.7</v>
      </c>
      <c r="P36" s="13">
        <v>709238.05</v>
      </c>
      <c r="Q36" s="11"/>
      <c r="R36" s="14">
        <f t="shared" si="33"/>
        <v>550797.12583333324</v>
      </c>
      <c r="S36" s="34"/>
      <c r="T36" s="11"/>
    </row>
    <row r="37" spans="2:20" x14ac:dyDescent="0.15">
      <c r="C37" s="6" t="s">
        <v>7</v>
      </c>
      <c r="D37" s="13">
        <v>215727</v>
      </c>
      <c r="E37" s="13">
        <v>373235.33</v>
      </c>
      <c r="F37" s="13">
        <v>272015.90999999997</v>
      </c>
      <c r="G37" s="13">
        <v>174255.51</v>
      </c>
      <c r="H37" s="13">
        <v>251232.88</v>
      </c>
      <c r="I37" s="13">
        <v>133163.31</v>
      </c>
      <c r="J37" s="13">
        <v>309906.44</v>
      </c>
      <c r="K37" s="13">
        <v>453175.22</v>
      </c>
      <c r="L37" s="13">
        <v>59582.26</v>
      </c>
      <c r="M37" s="13">
        <v>327333.33</v>
      </c>
      <c r="N37" s="13">
        <v>318894.74</v>
      </c>
      <c r="O37" s="13">
        <v>60493.01</v>
      </c>
      <c r="P37" s="13">
        <v>81529.69</v>
      </c>
      <c r="Q37" s="11"/>
      <c r="R37" s="14">
        <f t="shared" si="33"/>
        <v>234568.13583333328</v>
      </c>
      <c r="S37" s="34"/>
      <c r="T37" s="11"/>
    </row>
    <row r="38" spans="2:20" x14ac:dyDescent="0.15">
      <c r="C38" s="15" t="s">
        <v>8</v>
      </c>
      <c r="D38" s="13">
        <v>0</v>
      </c>
      <c r="E38" s="13">
        <v>0</v>
      </c>
      <c r="F38" s="13">
        <v>0</v>
      </c>
      <c r="G38" s="13">
        <v>873.94</v>
      </c>
      <c r="H38" s="13">
        <v>79756.14</v>
      </c>
      <c r="I38" s="13">
        <v>641.73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135023</v>
      </c>
      <c r="P38" s="13">
        <v>0</v>
      </c>
      <c r="Q38" s="11"/>
      <c r="R38" s="14">
        <f t="shared" si="33"/>
        <v>18024.567500000001</v>
      </c>
      <c r="S38" s="34"/>
      <c r="T38" s="11"/>
    </row>
    <row r="39" spans="2:20" x14ac:dyDescent="0.15">
      <c r="B39" s="3"/>
      <c r="C39" s="18" t="s">
        <v>9</v>
      </c>
      <c r="D39" s="19">
        <f t="shared" ref="D39:O39" si="34">SUM(D35:D38)</f>
        <v>2875696.69</v>
      </c>
      <c r="E39" s="19">
        <f t="shared" si="34"/>
        <v>2520503.6</v>
      </c>
      <c r="F39" s="19">
        <f t="shared" si="34"/>
        <v>2558418.0099999998</v>
      </c>
      <c r="G39" s="19">
        <f t="shared" si="34"/>
        <v>1883216.1700000002</v>
      </c>
      <c r="H39" s="19">
        <f t="shared" si="34"/>
        <v>2422116.6800000002</v>
      </c>
      <c r="I39" s="19">
        <f t="shared" si="34"/>
        <v>2259276.83</v>
      </c>
      <c r="J39" s="19">
        <f t="shared" si="34"/>
        <v>1934367.98</v>
      </c>
      <c r="K39" s="19">
        <f t="shared" si="34"/>
        <v>2534811.2400000002</v>
      </c>
      <c r="L39" s="19">
        <f t="shared" si="34"/>
        <v>1868414.48</v>
      </c>
      <c r="M39" s="19">
        <f t="shared" si="34"/>
        <v>2177902.79</v>
      </c>
      <c r="N39" s="19">
        <f t="shared" si="34"/>
        <v>2111396.3200000003</v>
      </c>
      <c r="O39" s="19">
        <f t="shared" si="34"/>
        <v>2417587.1799999997</v>
      </c>
      <c r="P39" s="19">
        <f t="shared" ref="P39" si="35">SUM(P35:P38)</f>
        <v>2395689.81</v>
      </c>
      <c r="Q39" s="11"/>
      <c r="R39" s="20">
        <f t="shared" si="33"/>
        <v>2256975.0908333329</v>
      </c>
      <c r="S39" s="34"/>
      <c r="T39" s="11"/>
    </row>
    <row r="40" spans="2:20" x14ac:dyDescent="0.15">
      <c r="B40" s="3"/>
      <c r="C40" s="21" t="s">
        <v>10</v>
      </c>
      <c r="D40" s="22">
        <v>149827881.59</v>
      </c>
      <c r="E40" s="22">
        <v>145572728.57000002</v>
      </c>
      <c r="F40" s="22">
        <v>141589086.25999999</v>
      </c>
      <c r="G40" s="22">
        <v>138116809.50999999</v>
      </c>
      <c r="H40" s="22">
        <v>134807748.75999996</v>
      </c>
      <c r="I40" s="22">
        <v>131112174.84999999</v>
      </c>
      <c r="J40" s="22">
        <v>128513524.7</v>
      </c>
      <c r="K40" s="22">
        <v>124844695.02</v>
      </c>
      <c r="L40" s="22">
        <v>121653397.67</v>
      </c>
      <c r="M40" s="22">
        <v>119191658.66</v>
      </c>
      <c r="N40" s="22">
        <v>116956727.31999999</v>
      </c>
      <c r="O40" s="22">
        <v>114464454.00000001</v>
      </c>
      <c r="P40" s="22">
        <v>111349168.68999998</v>
      </c>
      <c r="Q40" s="23"/>
      <c r="R40" s="24">
        <f t="shared" si="33"/>
        <v>127347681.1675</v>
      </c>
      <c r="S40" s="34"/>
    </row>
    <row r="41" spans="2:20" x14ac:dyDescent="0.15">
      <c r="B41" s="3"/>
      <c r="C41" s="25" t="s">
        <v>11</v>
      </c>
      <c r="D41" s="26">
        <f t="shared" ref="D41:O41" si="36">D39/D40</f>
        <v>1.9193334775093912E-2</v>
      </c>
      <c r="E41" s="26">
        <f t="shared" si="36"/>
        <v>1.7314394150330103E-2</v>
      </c>
      <c r="F41" s="26">
        <f t="shared" si="36"/>
        <v>1.8069316481794207E-2</v>
      </c>
      <c r="G41" s="26">
        <f t="shared" si="36"/>
        <v>1.3634952738056485E-2</v>
      </c>
      <c r="H41" s="26">
        <f t="shared" si="36"/>
        <v>1.7967191814115425E-2</v>
      </c>
      <c r="I41" s="26">
        <f t="shared" si="36"/>
        <v>1.7231632627440929E-2</v>
      </c>
      <c r="J41" s="26">
        <f t="shared" si="36"/>
        <v>1.5051863097798919E-2</v>
      </c>
      <c r="K41" s="26">
        <f t="shared" si="36"/>
        <v>2.0303716065740125E-2</v>
      </c>
      <c r="L41" s="26">
        <f t="shared" si="36"/>
        <v>1.5358506344954764E-2</v>
      </c>
      <c r="M41" s="26">
        <f t="shared" si="36"/>
        <v>1.8272275211913727E-2</v>
      </c>
      <c r="N41" s="26">
        <f t="shared" si="36"/>
        <v>1.8052799256455806E-2</v>
      </c>
      <c r="O41" s="26">
        <f t="shared" si="36"/>
        <v>2.1120855387996691E-2</v>
      </c>
      <c r="P41" s="26">
        <f t="shared" ref="P41" si="37">P39/P40</f>
        <v>2.1515111771239936E-2</v>
      </c>
      <c r="Q41" s="26"/>
      <c r="R41" s="27">
        <f>R39/R40</f>
        <v>1.7722938259588258E-2</v>
      </c>
    </row>
    <row r="42" spans="2:20" x14ac:dyDescent="0.15">
      <c r="B42" s="3"/>
      <c r="C42" s="25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7"/>
    </row>
    <row r="43" spans="2:20" x14ac:dyDescent="0.15">
      <c r="B43" s="3"/>
      <c r="C43" s="25" t="s">
        <v>19</v>
      </c>
      <c r="D43" s="22">
        <v>148183329.22</v>
      </c>
      <c r="E43" s="22">
        <v>143957707.5</v>
      </c>
      <c r="F43" s="22">
        <v>140040057.43000001</v>
      </c>
      <c r="G43" s="22">
        <v>136648214.63999999</v>
      </c>
      <c r="H43" s="22">
        <v>133379801.02</v>
      </c>
      <c r="I43" s="22">
        <v>129714157.79000001</v>
      </c>
      <c r="J43" s="22">
        <v>126595895.20999999</v>
      </c>
      <c r="K43" s="22">
        <v>123771120.36</v>
      </c>
      <c r="L43" s="22">
        <v>120380137.56</v>
      </c>
      <c r="M43" s="22">
        <v>117966504.90000001</v>
      </c>
      <c r="N43" s="22">
        <v>115765666.79000001</v>
      </c>
      <c r="O43" s="22">
        <v>113317297.91</v>
      </c>
      <c r="P43" s="22">
        <v>110233793.87</v>
      </c>
      <c r="Q43" s="26"/>
      <c r="R43" s="38">
        <f>AVERAGE(E43:P43)</f>
        <v>125980862.91500001</v>
      </c>
    </row>
    <row r="44" spans="2:20" x14ac:dyDescent="0.15">
      <c r="B44" s="3"/>
      <c r="C44" s="25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6"/>
      <c r="R44" s="38"/>
    </row>
    <row r="45" spans="2:20" x14ac:dyDescent="0.15">
      <c r="B45" s="3"/>
      <c r="C45" s="25" t="s">
        <v>41</v>
      </c>
      <c r="D45" s="22">
        <v>403488.04000000004</v>
      </c>
      <c r="E45" s="22">
        <v>551507.28</v>
      </c>
      <c r="F45" s="22">
        <v>439304.41</v>
      </c>
      <c r="G45" s="22">
        <v>334218.3</v>
      </c>
      <c r="H45" s="22">
        <v>480359.57</v>
      </c>
      <c r="I45" s="22">
        <v>274536</v>
      </c>
      <c r="J45" s="22">
        <v>999691.90000000014</v>
      </c>
      <c r="K45" s="22">
        <v>578939.28</v>
      </c>
      <c r="L45" s="22">
        <v>177511.87</v>
      </c>
      <c r="M45" s="22">
        <v>327333.33</v>
      </c>
      <c r="N45" s="22">
        <v>318894.74</v>
      </c>
      <c r="O45" s="22">
        <v>195516.01</v>
      </c>
      <c r="P45" s="22">
        <v>81529.69</v>
      </c>
      <c r="Q45" s="26"/>
      <c r="R45" s="38">
        <f>AVERAGE(E45:P45)</f>
        <v>396611.86500000005</v>
      </c>
    </row>
    <row r="46" spans="2:20" x14ac:dyDescent="0.15">
      <c r="B46" s="3"/>
      <c r="C46" s="25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7"/>
    </row>
    <row r="47" spans="2:20" x14ac:dyDescent="0.15">
      <c r="B47" s="3"/>
      <c r="C47" s="15" t="s">
        <v>12</v>
      </c>
      <c r="D47" s="11">
        <v>487968.71300000016</v>
      </c>
      <c r="E47" s="11">
        <v>183016.39399999997</v>
      </c>
      <c r="F47" s="11">
        <v>405668.65950000013</v>
      </c>
      <c r="G47" s="11">
        <v>288456.07299999986</v>
      </c>
      <c r="H47" s="11">
        <v>157338.16450000007</v>
      </c>
      <c r="I47" s="11">
        <v>344782.51949999796</v>
      </c>
      <c r="J47" s="11">
        <v>185567.58750000002</v>
      </c>
      <c r="K47" s="11">
        <v>-10812.29300000018</v>
      </c>
      <c r="L47" s="11">
        <v>692801.97250000027</v>
      </c>
      <c r="M47" s="11">
        <v>53518.603499999968</v>
      </c>
      <c r="N47" s="11">
        <v>251967.55500000017</v>
      </c>
      <c r="O47" s="11">
        <v>102765.85999999999</v>
      </c>
      <c r="P47" s="11">
        <v>146434.96000000002</v>
      </c>
      <c r="Q47" s="11"/>
      <c r="R47" s="14">
        <f>AVERAGE(E47:P47)</f>
        <v>233458.83799999984</v>
      </c>
    </row>
    <row r="48" spans="2:20" x14ac:dyDescent="0.15">
      <c r="B48" s="39"/>
      <c r="C48" s="15" t="s">
        <v>33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/>
      <c r="R48" s="14">
        <f>AVERAGE(E48:P48)</f>
        <v>0</v>
      </c>
    </row>
    <row r="49" spans="2:18" x14ac:dyDescent="0.15">
      <c r="B49" s="40"/>
      <c r="C49" s="16" t="s">
        <v>13</v>
      </c>
      <c r="D49" s="28">
        <v>319116.5</v>
      </c>
      <c r="E49" s="28">
        <v>179105.6</v>
      </c>
      <c r="F49" s="28">
        <v>156448.1</v>
      </c>
      <c r="G49" s="28">
        <v>130809.83</v>
      </c>
      <c r="H49" s="28">
        <v>91360.5</v>
      </c>
      <c r="I49" s="28">
        <v>198354.44000000134</v>
      </c>
      <c r="J49" s="28">
        <v>137394.26</v>
      </c>
      <c r="K49" s="28">
        <v>159306.03</v>
      </c>
      <c r="L49" s="28">
        <v>94074.13</v>
      </c>
      <c r="M49" s="28">
        <v>49598.41</v>
      </c>
      <c r="N49" s="28">
        <v>179462.5</v>
      </c>
      <c r="O49" s="28">
        <v>74079.48</v>
      </c>
      <c r="P49" s="28">
        <v>26418.080000000002</v>
      </c>
      <c r="Q49" s="29"/>
      <c r="R49" s="17">
        <f>AVERAGE(E49:P49)</f>
        <v>123034.28000000013</v>
      </c>
    </row>
    <row r="50" spans="2:18" x14ac:dyDescent="0.15">
      <c r="B50" s="39"/>
      <c r="C50" s="30" t="s">
        <v>14</v>
      </c>
      <c r="D50" s="31">
        <f t="shared" ref="D50:O50" si="38">D47+D48-D49</f>
        <v>168852.21300000016</v>
      </c>
      <c r="E50" s="31">
        <f t="shared" si="38"/>
        <v>3910.7939999999653</v>
      </c>
      <c r="F50" s="31">
        <f t="shared" si="38"/>
        <v>249220.55950000012</v>
      </c>
      <c r="G50" s="31">
        <f t="shared" si="38"/>
        <v>157646.24299999984</v>
      </c>
      <c r="H50" s="31">
        <f t="shared" si="38"/>
        <v>65977.664500000072</v>
      </c>
      <c r="I50" s="31">
        <f t="shared" si="38"/>
        <v>146428.07949999662</v>
      </c>
      <c r="J50" s="31">
        <f t="shared" si="38"/>
        <v>48173.327500000014</v>
      </c>
      <c r="K50" s="31">
        <f t="shared" si="38"/>
        <v>-170118.32300000018</v>
      </c>
      <c r="L50" s="31">
        <f t="shared" si="38"/>
        <v>598727.84250000026</v>
      </c>
      <c r="M50" s="31">
        <f t="shared" si="38"/>
        <v>3920.1934999999648</v>
      </c>
      <c r="N50" s="31">
        <f t="shared" si="38"/>
        <v>72505.055000000168</v>
      </c>
      <c r="O50" s="31">
        <f t="shared" si="38"/>
        <v>28686.37999999999</v>
      </c>
      <c r="P50" s="31">
        <f t="shared" ref="P50" si="39">P47+P48-P49</f>
        <v>120016.88000000002</v>
      </c>
      <c r="Q50" s="23"/>
      <c r="R50" s="32">
        <f>AVERAGE(E50:P50)</f>
        <v>110424.55799999974</v>
      </c>
    </row>
    <row r="51" spans="2:18" x14ac:dyDescent="0.15">
      <c r="B51" s="39"/>
      <c r="C51" s="25" t="s">
        <v>11</v>
      </c>
      <c r="D51" s="26">
        <f t="shared" ref="D51:O51" si="40">IF(D50=0,0,D50/D40)</f>
        <v>1.1269745738117004E-3</v>
      </c>
      <c r="E51" s="26">
        <f t="shared" si="40"/>
        <v>2.6864880794752864E-5</v>
      </c>
      <c r="F51" s="26">
        <f t="shared" si="40"/>
        <v>1.7601678638024154E-3</v>
      </c>
      <c r="G51" s="26">
        <f t="shared" si="40"/>
        <v>1.1413979482966978E-3</v>
      </c>
      <c r="H51" s="26">
        <f t="shared" si="40"/>
        <v>4.8942041616213759E-4</v>
      </c>
      <c r="I51" s="26">
        <f t="shared" si="40"/>
        <v>1.1168152741537459E-3</v>
      </c>
      <c r="J51" s="26">
        <f t="shared" si="40"/>
        <v>3.7485025496308724E-4</v>
      </c>
      <c r="K51" s="26">
        <f t="shared" si="40"/>
        <v>-1.3626395817038714E-3</v>
      </c>
      <c r="L51" s="26">
        <f t="shared" si="40"/>
        <v>4.9215875098213378E-3</v>
      </c>
      <c r="M51" s="26">
        <f t="shared" si="40"/>
        <v>3.288983091662905E-5</v>
      </c>
      <c r="N51" s="26">
        <f t="shared" si="40"/>
        <v>6.1993060734011796E-4</v>
      </c>
      <c r="O51" s="26">
        <f t="shared" si="40"/>
        <v>2.5061387179639181E-4</v>
      </c>
      <c r="P51" s="26">
        <f t="shared" ref="P51" si="41">IF(P50=0,0,P50/P40)</f>
        <v>1.0778426225536649E-3</v>
      </c>
      <c r="Q51" s="26"/>
      <c r="R51" s="27">
        <f>R50/R40</f>
        <v>8.6711086521283945E-4</v>
      </c>
    </row>
    <row r="52" spans="2:18" x14ac:dyDescent="0.15">
      <c r="B52" s="39"/>
      <c r="Q52" s="3"/>
      <c r="R52" s="27"/>
    </row>
    <row r="53" spans="2:18" x14ac:dyDescent="0.15">
      <c r="B53" s="39"/>
      <c r="C53" s="15" t="s">
        <v>17</v>
      </c>
      <c r="D53" s="13">
        <v>-46298.496999999799</v>
      </c>
      <c r="E53" s="13">
        <f t="shared" ref="E53" si="42">SUM(E45)-SUM(D45)+E50</f>
        <v>151930.03399999996</v>
      </c>
      <c r="F53" s="13">
        <f t="shared" ref="F53" si="43">SUM(F45)-SUM(E45)+F50</f>
        <v>137017.68950000007</v>
      </c>
      <c r="G53" s="13">
        <f t="shared" ref="G53" si="44">SUM(G45)-SUM(F45)+G50</f>
        <v>52560.132999999856</v>
      </c>
      <c r="H53" s="13">
        <f t="shared" ref="H53" si="45">SUM(H45)-SUM(G45)+H50</f>
        <v>212118.93450000009</v>
      </c>
      <c r="I53" s="13">
        <f t="shared" ref="I53" si="46">SUM(I45)-SUM(H45)+I50</f>
        <v>-59395.49050000339</v>
      </c>
      <c r="J53" s="13">
        <f t="shared" ref="J53" si="47">SUM(J45)-SUM(I45)+J50</f>
        <v>773329.22750000015</v>
      </c>
      <c r="K53" s="13">
        <f t="shared" ref="K53" si="48">SUM(K45)-SUM(J45)+K50</f>
        <v>-590870.94300000032</v>
      </c>
      <c r="L53" s="13">
        <f t="shared" ref="L53" si="49">SUM(L45)-SUM(K45)+L50</f>
        <v>197300.43250000023</v>
      </c>
      <c r="M53" s="13">
        <f t="shared" ref="M53" si="50">SUM(M45)-SUM(L45)+M50</f>
        <v>153741.65349999999</v>
      </c>
      <c r="N53" s="13">
        <f t="shared" ref="N53" si="51">SUM(N45)-SUM(M45)+N50</f>
        <v>64066.465000000142</v>
      </c>
      <c r="O53" s="13">
        <f t="shared" ref="O53" si="52">SUM(O45)-SUM(N45)+O50</f>
        <v>-94692.349999999991</v>
      </c>
      <c r="P53" s="13">
        <f t="shared" ref="P53" si="53">SUM(P45)-SUM(O45)+P50</f>
        <v>6030.5600000000122</v>
      </c>
      <c r="Q53" s="3"/>
      <c r="R53" s="14">
        <f>AVERAGE(E53:P53)</f>
        <v>83594.695499999725</v>
      </c>
    </row>
    <row r="54" spans="2:18" x14ac:dyDescent="0.15">
      <c r="B54" s="39"/>
      <c r="C54" s="15" t="s">
        <v>18</v>
      </c>
      <c r="D54" s="13">
        <v>272818.0030000002</v>
      </c>
      <c r="E54" s="13">
        <f t="shared" ref="E54" si="54">SUM(E45)-SUM(D45)+SUM(E47)</f>
        <v>331035.63399999996</v>
      </c>
      <c r="F54" s="13">
        <f t="shared" ref="F54" si="55">SUM(F45)-SUM(E45)+SUM(F47)</f>
        <v>293465.78950000007</v>
      </c>
      <c r="G54" s="13">
        <f t="shared" ref="G54" si="56">SUM(G45)-SUM(F45)+SUM(G47)</f>
        <v>183369.96299999987</v>
      </c>
      <c r="H54" s="13">
        <f t="shared" ref="H54" si="57">SUM(H45)-SUM(G45)+SUM(H47)</f>
        <v>303479.43450000009</v>
      </c>
      <c r="I54" s="13">
        <f t="shared" ref="I54" si="58">SUM(I45)-SUM(H45)+SUM(I47)</f>
        <v>138958.94949999795</v>
      </c>
      <c r="J54" s="13">
        <f t="shared" ref="J54" si="59">SUM(J45)-SUM(I45)+SUM(J47)</f>
        <v>910723.48750000016</v>
      </c>
      <c r="K54" s="13">
        <f t="shared" ref="K54" si="60">SUM(K45)-SUM(J45)+SUM(K47)</f>
        <v>-431564.91300000029</v>
      </c>
      <c r="L54" s="13">
        <f t="shared" ref="L54" si="61">SUM(L45)-SUM(K45)+SUM(L47)</f>
        <v>291374.56250000023</v>
      </c>
      <c r="M54" s="13">
        <f t="shared" ref="M54" si="62">SUM(M45)-SUM(L45)+SUM(M47)</f>
        <v>203340.06349999999</v>
      </c>
      <c r="N54" s="13">
        <f t="shared" ref="N54" si="63">SUM(N45)-SUM(M45)+SUM(N47)</f>
        <v>243528.96500000014</v>
      </c>
      <c r="O54" s="13">
        <f t="shared" ref="O54" si="64">SUM(O45)-SUM(N45)+SUM(O47)</f>
        <v>-20612.869999999995</v>
      </c>
      <c r="P54" s="13">
        <f t="shared" ref="P54" si="65">SUM(P45)-SUM(O45)+SUM(P47)</f>
        <v>32448.640000000014</v>
      </c>
      <c r="Q54" s="3"/>
      <c r="R54" s="14">
        <f>AVERAGE(E54:P54)</f>
        <v>206628.97549999985</v>
      </c>
    </row>
    <row r="55" spans="2:18" x14ac:dyDescent="0.15"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3"/>
      <c r="R55" s="14"/>
    </row>
    <row r="56" spans="2:18" x14ac:dyDescent="0.15">
      <c r="C56" s="15" t="s">
        <v>40</v>
      </c>
      <c r="D56" s="13">
        <v>17</v>
      </c>
      <c r="E56" s="13">
        <v>9</v>
      </c>
      <c r="F56" s="13">
        <v>16</v>
      </c>
      <c r="G56" s="13">
        <v>10</v>
      </c>
      <c r="H56" s="13">
        <v>10</v>
      </c>
      <c r="I56" s="13">
        <v>8</v>
      </c>
      <c r="J56" s="13">
        <v>8</v>
      </c>
      <c r="K56" s="13">
        <v>18</v>
      </c>
      <c r="L56" s="13">
        <v>16</v>
      </c>
      <c r="M56" s="13">
        <v>30</v>
      </c>
      <c r="N56" s="13">
        <v>26</v>
      </c>
      <c r="O56" s="13">
        <v>19</v>
      </c>
      <c r="P56" s="13">
        <v>14</v>
      </c>
      <c r="Q56" s="3"/>
      <c r="R56" s="17">
        <f>AVERAGE(E56:P56)</f>
        <v>15.333333333333334</v>
      </c>
    </row>
    <row r="58" spans="2:18" s="8" customFormat="1" ht="11.25" thickBot="1" x14ac:dyDescent="0.2">
      <c r="B58" s="41"/>
      <c r="C58" s="41"/>
      <c r="D58" s="42">
        <v>42094</v>
      </c>
      <c r="E58" s="42">
        <v>42124</v>
      </c>
      <c r="F58" s="42">
        <v>42155</v>
      </c>
      <c r="G58" s="42">
        <v>42185</v>
      </c>
      <c r="H58" s="42">
        <v>42216</v>
      </c>
      <c r="I58" s="42">
        <v>42247</v>
      </c>
      <c r="J58" s="42">
        <v>42277</v>
      </c>
      <c r="K58" s="42">
        <v>42308</v>
      </c>
      <c r="L58" s="42">
        <v>42338</v>
      </c>
      <c r="M58" s="42">
        <v>42369</v>
      </c>
      <c r="N58" s="42">
        <v>42400</v>
      </c>
      <c r="O58" s="42">
        <v>42429</v>
      </c>
      <c r="P58" s="42">
        <v>42460</v>
      </c>
      <c r="R58" s="41" t="s">
        <v>4</v>
      </c>
    </row>
    <row r="59" spans="2:18" x14ac:dyDescent="0.15">
      <c r="B59" s="43" t="s">
        <v>36</v>
      </c>
      <c r="C59" s="6" t="s">
        <v>5</v>
      </c>
      <c r="D59" s="13">
        <f t="shared" ref="D59:O59" si="66">D12+D35</f>
        <v>8038004.46</v>
      </c>
      <c r="E59" s="13">
        <f t="shared" si="66"/>
        <v>5259131.07</v>
      </c>
      <c r="F59" s="13">
        <f t="shared" si="66"/>
        <v>6585614.6899999995</v>
      </c>
      <c r="G59" s="13">
        <f t="shared" si="66"/>
        <v>5484174.7199999997</v>
      </c>
      <c r="H59" s="13">
        <f t="shared" si="66"/>
        <v>6941039.2599999998</v>
      </c>
      <c r="I59" s="13">
        <f t="shared" si="66"/>
        <v>6543311.2200000007</v>
      </c>
      <c r="J59" s="13">
        <f t="shared" si="66"/>
        <v>5329514.95</v>
      </c>
      <c r="K59" s="13">
        <f t="shared" si="66"/>
        <v>7062566.7799999993</v>
      </c>
      <c r="L59" s="13">
        <f t="shared" si="66"/>
        <v>5334228.3</v>
      </c>
      <c r="M59" s="13">
        <f t="shared" si="66"/>
        <v>5796461.46</v>
      </c>
      <c r="N59" s="13">
        <f t="shared" si="66"/>
        <v>5729497.9400000004</v>
      </c>
      <c r="O59" s="13">
        <f t="shared" si="66"/>
        <v>5861424.9100000001</v>
      </c>
      <c r="P59" s="13">
        <f t="shared" ref="P59:P62" si="67">P12+P35</f>
        <v>5474152.1299999999</v>
      </c>
      <c r="Q59" s="11"/>
      <c r="R59" s="44">
        <f t="shared" ref="R59:R69" si="68">AVERAGE(E59:P59)</f>
        <v>5950093.1191666657</v>
      </c>
    </row>
    <row r="60" spans="2:18" x14ac:dyDescent="0.15">
      <c r="C60" s="6" t="s">
        <v>6</v>
      </c>
      <c r="D60" s="13">
        <f t="shared" ref="D60:O60" si="69">D13+D36</f>
        <v>2333921.6799999997</v>
      </c>
      <c r="E60" s="13">
        <f t="shared" si="69"/>
        <v>3309982.81</v>
      </c>
      <c r="F60" s="13">
        <f t="shared" si="69"/>
        <v>2543093.3099999996</v>
      </c>
      <c r="G60" s="13">
        <f t="shared" si="69"/>
        <v>2898527.1399999997</v>
      </c>
      <c r="H60" s="13">
        <f t="shared" si="69"/>
        <v>1948977.34</v>
      </c>
      <c r="I60" s="13">
        <f t="shared" si="69"/>
        <v>2864652.01</v>
      </c>
      <c r="J60" s="13">
        <f t="shared" si="69"/>
        <v>3638228.7199999997</v>
      </c>
      <c r="K60" s="13">
        <f t="shared" si="69"/>
        <v>2603126.46</v>
      </c>
      <c r="L60" s="13">
        <f t="shared" si="69"/>
        <v>2293913.3899999997</v>
      </c>
      <c r="M60" s="13">
        <f t="shared" si="69"/>
        <v>2786558.0500000003</v>
      </c>
      <c r="N60" s="13">
        <f t="shared" si="69"/>
        <v>1449730.58</v>
      </c>
      <c r="O60" s="13">
        <f t="shared" si="69"/>
        <v>1861513.49</v>
      </c>
      <c r="P60" s="13">
        <f t="shared" si="67"/>
        <v>2712395.02</v>
      </c>
      <c r="Q60" s="13"/>
      <c r="R60" s="45">
        <f t="shared" si="68"/>
        <v>2575891.5266666668</v>
      </c>
    </row>
    <row r="61" spans="2:18" x14ac:dyDescent="0.15">
      <c r="C61" s="6" t="s">
        <v>7</v>
      </c>
      <c r="D61" s="13">
        <f t="shared" ref="D61:O61" si="70">D14+D37</f>
        <v>1659652.86</v>
      </c>
      <c r="E61" s="13">
        <f t="shared" si="70"/>
        <v>1462098.24</v>
      </c>
      <c r="F61" s="13">
        <f t="shared" si="70"/>
        <v>1594651.8399999999</v>
      </c>
      <c r="G61" s="13">
        <f t="shared" si="70"/>
        <v>1640006.43</v>
      </c>
      <c r="H61" s="13">
        <f t="shared" si="70"/>
        <v>1851741.9300000002</v>
      </c>
      <c r="I61" s="13">
        <f t="shared" si="70"/>
        <v>1471819.25</v>
      </c>
      <c r="J61" s="13">
        <f t="shared" si="70"/>
        <v>1461921.78</v>
      </c>
      <c r="K61" s="13">
        <f t="shared" si="70"/>
        <v>2021376.16</v>
      </c>
      <c r="L61" s="13">
        <f t="shared" si="70"/>
        <v>1590847.43</v>
      </c>
      <c r="M61" s="13">
        <f t="shared" si="70"/>
        <v>1332262.31</v>
      </c>
      <c r="N61" s="13">
        <f t="shared" si="70"/>
        <v>1890014.15</v>
      </c>
      <c r="O61" s="13">
        <f t="shared" si="70"/>
        <v>633346.25</v>
      </c>
      <c r="P61" s="13">
        <f t="shared" si="67"/>
        <v>1167212.06</v>
      </c>
      <c r="Q61" s="46"/>
      <c r="R61" s="45">
        <f t="shared" si="68"/>
        <v>1509774.8191666666</v>
      </c>
    </row>
    <row r="62" spans="2:18" x14ac:dyDescent="0.15">
      <c r="B62" s="3"/>
      <c r="C62" s="47" t="s">
        <v>8</v>
      </c>
      <c r="D62" s="48">
        <f t="shared" ref="D62:O62" si="71">D15+D38</f>
        <v>25884.560000000001</v>
      </c>
      <c r="E62" s="48">
        <f t="shared" si="71"/>
        <v>0</v>
      </c>
      <c r="F62" s="48">
        <f t="shared" si="71"/>
        <v>0</v>
      </c>
      <c r="G62" s="48">
        <f t="shared" si="71"/>
        <v>153156.41</v>
      </c>
      <c r="H62" s="48">
        <f t="shared" si="71"/>
        <v>104912</v>
      </c>
      <c r="I62" s="48">
        <f t="shared" si="71"/>
        <v>165681.46000000002</v>
      </c>
      <c r="J62" s="48">
        <f t="shared" si="71"/>
        <v>205012.68</v>
      </c>
      <c r="K62" s="48">
        <f t="shared" si="71"/>
        <v>322288.84999999998</v>
      </c>
      <c r="L62" s="48">
        <f t="shared" si="71"/>
        <v>275826.87</v>
      </c>
      <c r="M62" s="48">
        <f t="shared" si="71"/>
        <v>58172.66</v>
      </c>
      <c r="N62" s="48">
        <f t="shared" si="71"/>
        <v>4850.78</v>
      </c>
      <c r="O62" s="48">
        <f t="shared" si="71"/>
        <v>151251.98000000001</v>
      </c>
      <c r="P62" s="48">
        <f t="shared" si="67"/>
        <v>17287.68</v>
      </c>
      <c r="Q62" s="46"/>
      <c r="R62" s="49">
        <f t="shared" si="68"/>
        <v>121536.78083333332</v>
      </c>
    </row>
    <row r="63" spans="2:18" x14ac:dyDescent="0.15">
      <c r="B63" s="3"/>
      <c r="C63" s="50" t="s">
        <v>9</v>
      </c>
      <c r="D63" s="51">
        <f t="shared" ref="D63:O63" si="72">SUM(D59:D62)</f>
        <v>12057463.560000001</v>
      </c>
      <c r="E63" s="51">
        <f t="shared" si="72"/>
        <v>10031212.120000001</v>
      </c>
      <c r="F63" s="51">
        <f t="shared" si="72"/>
        <v>10723359.84</v>
      </c>
      <c r="G63" s="51">
        <f t="shared" si="72"/>
        <v>10175864.699999999</v>
      </c>
      <c r="H63" s="51">
        <f t="shared" si="72"/>
        <v>10846670.529999999</v>
      </c>
      <c r="I63" s="51">
        <f t="shared" si="72"/>
        <v>11045463.940000001</v>
      </c>
      <c r="J63" s="51">
        <f t="shared" si="72"/>
        <v>10634678.129999999</v>
      </c>
      <c r="K63" s="51">
        <f t="shared" si="72"/>
        <v>12009358.249999998</v>
      </c>
      <c r="L63" s="51">
        <f t="shared" si="72"/>
        <v>9494815.9899999984</v>
      </c>
      <c r="M63" s="51">
        <f t="shared" si="72"/>
        <v>9973454.4800000004</v>
      </c>
      <c r="N63" s="51">
        <f t="shared" si="72"/>
        <v>9074093.4499999993</v>
      </c>
      <c r="O63" s="51">
        <f t="shared" si="72"/>
        <v>8507536.6300000008</v>
      </c>
      <c r="P63" s="51">
        <f t="shared" ref="P63" si="73">SUM(P59:P62)</f>
        <v>9371046.8900000006</v>
      </c>
      <c r="Q63" s="46"/>
      <c r="R63" s="52">
        <f t="shared" si="68"/>
        <v>10157296.245833332</v>
      </c>
    </row>
    <row r="64" spans="2:18" x14ac:dyDescent="0.15">
      <c r="C64" s="21" t="s">
        <v>10</v>
      </c>
      <c r="D64" s="22">
        <f t="shared" ref="D64:O64" si="74">D17+D40</f>
        <v>837386202.86000001</v>
      </c>
      <c r="E64" s="22">
        <f t="shared" si="74"/>
        <v>818995291.11000001</v>
      </c>
      <c r="F64" s="22">
        <f t="shared" si="74"/>
        <v>801763268.87</v>
      </c>
      <c r="G64" s="22">
        <f t="shared" si="74"/>
        <v>784144127.52999997</v>
      </c>
      <c r="H64" s="22">
        <f t="shared" si="74"/>
        <v>765614485.17000008</v>
      </c>
      <c r="I64" s="22">
        <f t="shared" si="74"/>
        <v>748668701.56000006</v>
      </c>
      <c r="J64" s="22">
        <f t="shared" si="74"/>
        <v>733127694.96000004</v>
      </c>
      <c r="K64" s="22">
        <f t="shared" si="74"/>
        <v>717137827.67000008</v>
      </c>
      <c r="L64" s="22">
        <f t="shared" si="74"/>
        <v>703909667.96999979</v>
      </c>
      <c r="M64" s="22">
        <f t="shared" si="74"/>
        <v>689756855.78999984</v>
      </c>
      <c r="N64" s="22">
        <f t="shared" si="74"/>
        <v>677898412.4000001</v>
      </c>
      <c r="O64" s="22">
        <f t="shared" si="74"/>
        <v>664068978.31000006</v>
      </c>
      <c r="P64" s="22">
        <f t="shared" ref="P64" si="75">P17+P40</f>
        <v>651020987.67999995</v>
      </c>
      <c r="Q64" s="53"/>
      <c r="R64" s="54">
        <f t="shared" si="68"/>
        <v>729675524.91833341</v>
      </c>
    </row>
    <row r="65" spans="2:18" x14ac:dyDescent="0.15">
      <c r="C65" s="25" t="s">
        <v>11</v>
      </c>
      <c r="D65" s="26">
        <f t="shared" ref="D65:O65" si="76">IF(D64=0,0,D63/D64)</f>
        <v>1.4398927900673628E-2</v>
      </c>
      <c r="E65" s="26">
        <f t="shared" si="76"/>
        <v>1.224819266836627E-2</v>
      </c>
      <c r="F65" s="26">
        <f t="shared" si="76"/>
        <v>1.3374720764039782E-2</v>
      </c>
      <c r="G65" s="26">
        <f t="shared" si="76"/>
        <v>1.2977033612498346E-2</v>
      </c>
      <c r="H65" s="26">
        <f t="shared" si="76"/>
        <v>1.4167274444385102E-2</v>
      </c>
      <c r="I65" s="26">
        <f t="shared" si="76"/>
        <v>1.4753473621889871E-2</v>
      </c>
      <c r="J65" s="26">
        <f t="shared" si="76"/>
        <v>1.4505901499983894E-2</v>
      </c>
      <c r="K65" s="26">
        <f t="shared" si="76"/>
        <v>1.6746234526518734E-2</v>
      </c>
      <c r="L65" s="26">
        <f t="shared" si="76"/>
        <v>1.34886852987572E-2</v>
      </c>
      <c r="M65" s="26">
        <f t="shared" si="76"/>
        <v>1.4459377092493115E-2</v>
      </c>
      <c r="N65" s="26">
        <f t="shared" si="76"/>
        <v>1.3385624282367767E-2</v>
      </c>
      <c r="O65" s="26">
        <f t="shared" si="76"/>
        <v>1.2811224297287564E-2</v>
      </c>
      <c r="P65" s="26">
        <f t="shared" ref="P65" si="77">IF(P64=0,0,P63/P64)</f>
        <v>1.4394385230797205E-2</v>
      </c>
      <c r="Q65" s="55"/>
      <c r="R65" s="56">
        <f t="shared" si="68"/>
        <v>1.394267727828207E-2</v>
      </c>
    </row>
    <row r="66" spans="2:18" x14ac:dyDescent="0.15">
      <c r="C66" s="25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55"/>
      <c r="R66" s="56"/>
    </row>
    <row r="67" spans="2:18" x14ac:dyDescent="0.15">
      <c r="C67" s="25" t="s">
        <v>19</v>
      </c>
      <c r="D67" s="22">
        <f t="shared" ref="D67:O67" si="78">D20+D43</f>
        <v>864909104.02999997</v>
      </c>
      <c r="E67" s="22">
        <f t="shared" si="78"/>
        <v>845906176.13999999</v>
      </c>
      <c r="F67" s="22">
        <f t="shared" si="78"/>
        <v>828083040.56999993</v>
      </c>
      <c r="G67" s="22">
        <f t="shared" si="78"/>
        <v>809796971.10000002</v>
      </c>
      <c r="H67" s="22">
        <f t="shared" si="78"/>
        <v>790750327.35000002</v>
      </c>
      <c r="I67" s="22">
        <f t="shared" si="78"/>
        <v>773202680.36000001</v>
      </c>
      <c r="J67" s="22">
        <f t="shared" si="78"/>
        <v>756186415.49000001</v>
      </c>
      <c r="K67" s="22">
        <f t="shared" si="78"/>
        <v>742334518.12</v>
      </c>
      <c r="L67" s="22">
        <f t="shared" si="78"/>
        <v>726890110.78999996</v>
      </c>
      <c r="M67" s="22">
        <f t="shared" si="78"/>
        <v>712023887.62</v>
      </c>
      <c r="N67" s="22">
        <f t="shared" si="78"/>
        <v>699680743.13999999</v>
      </c>
      <c r="O67" s="22">
        <f t="shared" si="78"/>
        <v>685372398.41999996</v>
      </c>
      <c r="P67" s="22">
        <f t="shared" ref="P67" si="79">P20+P43</f>
        <v>671997848.90999997</v>
      </c>
      <c r="Q67" s="55"/>
      <c r="R67" s="54">
        <f t="shared" si="68"/>
        <v>753518759.83416665</v>
      </c>
    </row>
    <row r="68" spans="2:18" x14ac:dyDescent="0.15">
      <c r="C68" s="25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55"/>
      <c r="R68" s="56"/>
    </row>
    <row r="69" spans="2:18" x14ac:dyDescent="0.15">
      <c r="C69" s="25" t="s">
        <v>41</v>
      </c>
      <c r="D69" s="22">
        <f t="shared" ref="D69:O69" si="80">SUM(D22,D45)</f>
        <v>2085028.3000000003</v>
      </c>
      <c r="E69" s="22">
        <f t="shared" si="80"/>
        <v>1849208.43</v>
      </c>
      <c r="F69" s="22">
        <f t="shared" si="80"/>
        <v>1963614.3199999998</v>
      </c>
      <c r="G69" s="22">
        <f t="shared" si="80"/>
        <v>2119128.7799999998</v>
      </c>
      <c r="H69" s="22">
        <f t="shared" si="80"/>
        <v>2269009.9500000002</v>
      </c>
      <c r="I69" s="22">
        <f t="shared" si="80"/>
        <v>1929512.56</v>
      </c>
      <c r="J69" s="22">
        <f t="shared" si="80"/>
        <v>2902688.89</v>
      </c>
      <c r="K69" s="22">
        <f t="shared" si="80"/>
        <v>2610658.75</v>
      </c>
      <c r="L69" s="22">
        <f t="shared" si="80"/>
        <v>2121474.12</v>
      </c>
      <c r="M69" s="22">
        <f t="shared" si="80"/>
        <v>1390434.97</v>
      </c>
      <c r="N69" s="22">
        <f t="shared" si="80"/>
        <v>1894864.93</v>
      </c>
      <c r="O69" s="22">
        <f t="shared" si="80"/>
        <v>784598.23</v>
      </c>
      <c r="P69" s="22">
        <f t="shared" ref="P69" si="81">SUM(P22,P45)</f>
        <v>1184499.74</v>
      </c>
      <c r="Q69" s="55"/>
      <c r="R69" s="54">
        <f t="shared" si="68"/>
        <v>1918307.8058333332</v>
      </c>
    </row>
    <row r="70" spans="2:18" x14ac:dyDescent="0.15">
      <c r="C70" s="6"/>
      <c r="Q70" s="57"/>
      <c r="R70" s="58"/>
    </row>
    <row r="71" spans="2:18" x14ac:dyDescent="0.15">
      <c r="B71" s="5"/>
      <c r="C71" s="15" t="s">
        <v>12</v>
      </c>
      <c r="D71" s="11">
        <f t="shared" ref="D71:O71" si="82">D24+D47</f>
        <v>2759802.3529999997</v>
      </c>
      <c r="E71" s="11">
        <f t="shared" si="82"/>
        <v>2073754.1354999999</v>
      </c>
      <c r="F71" s="11">
        <f t="shared" si="82"/>
        <v>1680473.8595000003</v>
      </c>
      <c r="G71" s="11">
        <f t="shared" si="82"/>
        <v>1604996.3354999998</v>
      </c>
      <c r="H71" s="11">
        <f t="shared" si="82"/>
        <v>2094402.7425000002</v>
      </c>
      <c r="I71" s="11">
        <f t="shared" si="82"/>
        <v>1935927.7419999922</v>
      </c>
      <c r="J71" s="11">
        <f t="shared" si="82"/>
        <v>1946122.3325</v>
      </c>
      <c r="K71" s="11">
        <f t="shared" si="82"/>
        <v>-625.34500000014668</v>
      </c>
      <c r="L71" s="11">
        <f t="shared" si="82"/>
        <v>4157071.5649999999</v>
      </c>
      <c r="M71" s="11">
        <f t="shared" si="82"/>
        <v>2098922.4035</v>
      </c>
      <c r="N71" s="11">
        <f t="shared" si="82"/>
        <v>1567183.8299999987</v>
      </c>
      <c r="O71" s="11">
        <f t="shared" si="82"/>
        <v>2260084.4599999995</v>
      </c>
      <c r="P71" s="11">
        <f t="shared" ref="P71" si="83">P24+P47</f>
        <v>1045684.5900000001</v>
      </c>
      <c r="Q71" s="11"/>
      <c r="R71" s="45">
        <f>AVERAGE(E71:P71)</f>
        <v>1871999.8875833324</v>
      </c>
    </row>
    <row r="72" spans="2:18" x14ac:dyDescent="0.15">
      <c r="B72" s="5"/>
      <c r="C72" s="15" t="s">
        <v>33</v>
      </c>
      <c r="D72" s="11">
        <f t="shared" ref="D72:O72" si="84">D48</f>
        <v>0</v>
      </c>
      <c r="E72" s="11">
        <f t="shared" si="84"/>
        <v>0</v>
      </c>
      <c r="F72" s="11">
        <f t="shared" si="84"/>
        <v>0</v>
      </c>
      <c r="G72" s="11">
        <f t="shared" si="84"/>
        <v>0</v>
      </c>
      <c r="H72" s="11">
        <f t="shared" si="84"/>
        <v>0</v>
      </c>
      <c r="I72" s="11">
        <f t="shared" si="84"/>
        <v>0</v>
      </c>
      <c r="J72" s="11">
        <f t="shared" si="84"/>
        <v>0</v>
      </c>
      <c r="K72" s="11">
        <f t="shared" si="84"/>
        <v>0</v>
      </c>
      <c r="L72" s="11">
        <f t="shared" si="84"/>
        <v>0</v>
      </c>
      <c r="M72" s="11">
        <f t="shared" si="84"/>
        <v>0</v>
      </c>
      <c r="N72" s="11">
        <f t="shared" si="84"/>
        <v>0</v>
      </c>
      <c r="O72" s="11">
        <f t="shared" si="84"/>
        <v>0</v>
      </c>
      <c r="P72" s="11">
        <f t="shared" ref="P72" si="85">P48</f>
        <v>0</v>
      </c>
      <c r="Q72" s="11"/>
      <c r="R72" s="45">
        <f>AVERAGE(E72:P72)</f>
        <v>0</v>
      </c>
    </row>
    <row r="73" spans="2:18" x14ac:dyDescent="0.15">
      <c r="B73" s="3"/>
      <c r="C73" s="47" t="s">
        <v>13</v>
      </c>
      <c r="D73" s="48">
        <f t="shared" ref="D73:O73" si="86">D25+D49</f>
        <v>1126563.0699999998</v>
      </c>
      <c r="E73" s="48">
        <f t="shared" si="86"/>
        <v>1042179.19</v>
      </c>
      <c r="F73" s="48">
        <f t="shared" si="86"/>
        <v>1077792.69</v>
      </c>
      <c r="G73" s="48">
        <f t="shared" si="86"/>
        <v>706063.03999999992</v>
      </c>
      <c r="H73" s="48">
        <f t="shared" si="86"/>
        <v>907068.26</v>
      </c>
      <c r="I73" s="48">
        <f t="shared" si="86"/>
        <v>870434.94000000134</v>
      </c>
      <c r="J73" s="48">
        <f t="shared" si="86"/>
        <v>873179.84</v>
      </c>
      <c r="K73" s="48">
        <f t="shared" si="86"/>
        <v>951798.28</v>
      </c>
      <c r="L73" s="48">
        <f t="shared" si="86"/>
        <v>745236.55</v>
      </c>
      <c r="M73" s="48">
        <f t="shared" si="86"/>
        <v>564822.82999999996</v>
      </c>
      <c r="N73" s="48">
        <f t="shared" si="86"/>
        <v>612085.83000000007</v>
      </c>
      <c r="O73" s="48">
        <f t="shared" si="86"/>
        <v>831179.11</v>
      </c>
      <c r="P73" s="48">
        <f t="shared" ref="P73" si="87">P25+P49</f>
        <v>716095.29999999993</v>
      </c>
      <c r="Q73" s="11"/>
      <c r="R73" s="49">
        <f>AVERAGE(E73:P73)</f>
        <v>824827.9883333334</v>
      </c>
    </row>
    <row r="74" spans="2:18" x14ac:dyDescent="0.15">
      <c r="B74" s="3"/>
      <c r="C74" s="59" t="s">
        <v>14</v>
      </c>
      <c r="D74" s="23">
        <f t="shared" ref="D74:O74" si="88">D71+D72-D73</f>
        <v>1633239.2829999998</v>
      </c>
      <c r="E74" s="23">
        <f t="shared" si="88"/>
        <v>1031574.9454999999</v>
      </c>
      <c r="F74" s="23">
        <f t="shared" si="88"/>
        <v>602681.16950000031</v>
      </c>
      <c r="G74" s="23">
        <f t="shared" si="88"/>
        <v>898933.29549999989</v>
      </c>
      <c r="H74" s="23">
        <f t="shared" si="88"/>
        <v>1187334.4825000002</v>
      </c>
      <c r="I74" s="23">
        <f t="shared" si="88"/>
        <v>1065492.8019999908</v>
      </c>
      <c r="J74" s="23">
        <f t="shared" si="88"/>
        <v>1072942.4925000002</v>
      </c>
      <c r="K74" s="23">
        <f t="shared" si="88"/>
        <v>-952423.62500000023</v>
      </c>
      <c r="L74" s="23">
        <f t="shared" si="88"/>
        <v>3411835.0149999997</v>
      </c>
      <c r="M74" s="23">
        <f t="shared" si="88"/>
        <v>1534099.5734999999</v>
      </c>
      <c r="N74" s="23">
        <f t="shared" si="88"/>
        <v>955097.9999999986</v>
      </c>
      <c r="O74" s="23">
        <f t="shared" si="88"/>
        <v>1428905.3499999996</v>
      </c>
      <c r="P74" s="23">
        <f t="shared" ref="P74" si="89">P71+P72-P73</f>
        <v>329589.29000000015</v>
      </c>
      <c r="Q74" s="23"/>
      <c r="R74" s="60">
        <f>AVERAGE(E74:P74)</f>
        <v>1047171.899249999</v>
      </c>
    </row>
    <row r="75" spans="2:18" x14ac:dyDescent="0.15">
      <c r="B75" s="3"/>
      <c r="C75" s="25" t="s">
        <v>11</v>
      </c>
      <c r="D75" s="26">
        <f t="shared" ref="D75:O75" si="90">IF(D64=0,0,D74/D64)</f>
        <v>1.9504014723694416E-3</v>
      </c>
      <c r="E75" s="26">
        <f t="shared" si="90"/>
        <v>1.2595615099347966E-3</v>
      </c>
      <c r="F75" s="26">
        <f t="shared" si="90"/>
        <v>7.5169466212815571E-4</v>
      </c>
      <c r="G75" s="26">
        <f t="shared" si="90"/>
        <v>1.146387843688351E-3</v>
      </c>
      <c r="H75" s="26">
        <f t="shared" si="90"/>
        <v>1.550825520544272E-3</v>
      </c>
      <c r="I75" s="26">
        <f t="shared" si="90"/>
        <v>1.4231833116301307E-3</v>
      </c>
      <c r="J75" s="26">
        <f t="shared" si="90"/>
        <v>1.4635137914937734E-3</v>
      </c>
      <c r="K75" s="26">
        <f t="shared" si="90"/>
        <v>-1.3280900661654538E-3</v>
      </c>
      <c r="L75" s="26">
        <f t="shared" si="90"/>
        <v>4.8469784835309436E-3</v>
      </c>
      <c r="M75" s="26">
        <f t="shared" si="90"/>
        <v>2.2241164558530532E-3</v>
      </c>
      <c r="N75" s="26">
        <f t="shared" si="90"/>
        <v>1.4089102180054E-3</v>
      </c>
      <c r="O75" s="26">
        <f t="shared" si="90"/>
        <v>2.1517423591092058E-3</v>
      </c>
      <c r="P75" s="26">
        <f t="shared" ref="P75" si="91">IF(P64=0,0,P74/P64)</f>
        <v>5.0626522990377852E-4</v>
      </c>
      <c r="Q75" s="26"/>
      <c r="R75" s="56">
        <f>AVERAGE(E75:P75)</f>
        <v>1.4504241099713674E-3</v>
      </c>
    </row>
    <row r="76" spans="2:18" x14ac:dyDescent="0.15">
      <c r="B76" s="3"/>
      <c r="C76" s="25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56"/>
    </row>
    <row r="77" spans="2:18" x14ac:dyDescent="0.15">
      <c r="C77" s="15" t="s">
        <v>17</v>
      </c>
      <c r="D77" s="13">
        <v>1181597.213</v>
      </c>
      <c r="E77" s="13">
        <f t="shared" ref="E77" si="92">SUM(E69)-SUM(D69)+E74</f>
        <v>795755.07549999957</v>
      </c>
      <c r="F77" s="13">
        <f t="shared" ref="F77" si="93">SUM(F69)-SUM(E69)+F74</f>
        <v>717087.05950000021</v>
      </c>
      <c r="G77" s="13">
        <f t="shared" ref="G77" si="94">SUM(G69)-SUM(F69)+G74</f>
        <v>1054447.7555</v>
      </c>
      <c r="H77" s="13">
        <f t="shared" ref="H77" si="95">SUM(H69)-SUM(G69)+H74</f>
        <v>1337215.6525000005</v>
      </c>
      <c r="I77" s="13">
        <f t="shared" ref="I77" si="96">SUM(I69)-SUM(H69)+I74</f>
        <v>725995.4119999907</v>
      </c>
      <c r="J77" s="13">
        <f t="shared" ref="J77" si="97">SUM(J69)-SUM(I69)+J74</f>
        <v>2046118.8225000002</v>
      </c>
      <c r="K77" s="13">
        <f t="shared" ref="K77" si="98">SUM(K69)-SUM(J69)+K74</f>
        <v>-1244453.7650000004</v>
      </c>
      <c r="L77" s="13">
        <f t="shared" ref="L77" si="99">SUM(L69)-SUM(K69)+L74</f>
        <v>2922650.3849999998</v>
      </c>
      <c r="M77" s="13">
        <f t="shared" ref="M77" si="100">SUM(M69)-SUM(L69)+M74</f>
        <v>803060.4234999998</v>
      </c>
      <c r="N77" s="13">
        <f t="shared" ref="N77" si="101">SUM(N69)-SUM(M69)+N74</f>
        <v>1459527.9599999986</v>
      </c>
      <c r="O77" s="13">
        <f t="shared" ref="O77" si="102">SUM(O69)-SUM(N69)+O74</f>
        <v>318638.64999999967</v>
      </c>
      <c r="P77" s="13">
        <f t="shared" ref="P77" si="103">SUM(P69)-SUM(O69)+P74</f>
        <v>729490.80000000016</v>
      </c>
      <c r="Q77" s="97"/>
      <c r="R77" s="45">
        <f>AVERAGE(E77:P77)</f>
        <v>972127.85258333245</v>
      </c>
    </row>
    <row r="78" spans="2:18" x14ac:dyDescent="0.15">
      <c r="C78" s="15" t="s">
        <v>18</v>
      </c>
      <c r="D78" s="13">
        <v>2308160.2829999998</v>
      </c>
      <c r="E78" s="13">
        <f t="shared" ref="E78" si="104">SUM(E69)-SUM(D69)+SUM(E71)</f>
        <v>1837934.2654999995</v>
      </c>
      <c r="F78" s="13">
        <f t="shared" ref="F78" si="105">SUM(F69)-SUM(E69)+SUM(F71)</f>
        <v>1794879.7495000002</v>
      </c>
      <c r="G78" s="13">
        <f t="shared" ref="G78" si="106">SUM(G69)-SUM(F69)+SUM(G71)</f>
        <v>1760510.7954999998</v>
      </c>
      <c r="H78" s="13">
        <f t="shared" ref="H78" si="107">SUM(H69)-SUM(G69)+SUM(H71)</f>
        <v>2244283.9125000006</v>
      </c>
      <c r="I78" s="13">
        <f t="shared" ref="I78" si="108">SUM(I69)-SUM(H69)+SUM(I71)</f>
        <v>1596430.351999992</v>
      </c>
      <c r="J78" s="13">
        <f t="shared" ref="J78" si="109">SUM(J69)-SUM(I69)+SUM(J71)</f>
        <v>2919298.6625000001</v>
      </c>
      <c r="K78" s="13">
        <f t="shared" ref="K78" si="110">SUM(K69)-SUM(J69)+SUM(K71)</f>
        <v>-292655.48500000028</v>
      </c>
      <c r="L78" s="13">
        <f t="shared" ref="L78" si="111">SUM(L69)-SUM(K69)+SUM(L71)</f>
        <v>3667886.9350000001</v>
      </c>
      <c r="M78" s="13">
        <f t="shared" ref="M78" si="112">SUM(M69)-SUM(L69)+SUM(M71)</f>
        <v>1367883.2534999999</v>
      </c>
      <c r="N78" s="13">
        <f t="shared" ref="N78" si="113">SUM(N69)-SUM(M69)+SUM(N71)</f>
        <v>2071613.7899999986</v>
      </c>
      <c r="O78" s="13">
        <f t="shared" ref="O78" si="114">SUM(O69)-SUM(N69)+SUM(O71)</f>
        <v>1149817.7599999995</v>
      </c>
      <c r="P78" s="13">
        <f t="shared" ref="P78" si="115">SUM(P69)-SUM(O69)+SUM(P71)</f>
        <v>1445586.1</v>
      </c>
      <c r="Q78" s="97"/>
      <c r="R78" s="45">
        <f>AVERAGE(E78:P78)</f>
        <v>1796955.840916666</v>
      </c>
    </row>
    <row r="79" spans="2:18" x14ac:dyDescent="0.15">
      <c r="R79" s="58"/>
    </row>
    <row r="80" spans="2:18" x14ac:dyDescent="0.15">
      <c r="C80" s="15" t="s">
        <v>40</v>
      </c>
      <c r="D80" s="13">
        <f t="shared" ref="D80:O80" si="116">SUM(D32,D56)</f>
        <v>93</v>
      </c>
      <c r="E80" s="13">
        <f t="shared" si="116"/>
        <v>70</v>
      </c>
      <c r="F80" s="13">
        <f t="shared" si="116"/>
        <v>79</v>
      </c>
      <c r="G80" s="13">
        <f t="shared" si="116"/>
        <v>73</v>
      </c>
      <c r="H80" s="13">
        <f t="shared" si="116"/>
        <v>73</v>
      </c>
      <c r="I80" s="13">
        <f t="shared" si="116"/>
        <v>69</v>
      </c>
      <c r="J80" s="13">
        <f t="shared" si="116"/>
        <v>68</v>
      </c>
      <c r="K80" s="13">
        <f t="shared" si="116"/>
        <v>76</v>
      </c>
      <c r="L80" s="13">
        <f t="shared" si="116"/>
        <v>74</v>
      </c>
      <c r="M80" s="13">
        <f t="shared" si="116"/>
        <v>134</v>
      </c>
      <c r="N80" s="13">
        <f t="shared" si="116"/>
        <v>118</v>
      </c>
      <c r="O80" s="13">
        <f t="shared" si="116"/>
        <v>109</v>
      </c>
      <c r="P80" s="13">
        <f t="shared" ref="P80" si="117">SUM(P32,P56)</f>
        <v>57</v>
      </c>
      <c r="R80" s="98">
        <f>AVERAGE(E80:P80)</f>
        <v>83.333333333333329</v>
      </c>
    </row>
    <row r="84" spans="2:16" x14ac:dyDescent="0.15">
      <c r="P84" s="13"/>
    </row>
    <row r="96" spans="2:16" x14ac:dyDescent="0.15">
      <c r="B96" s="101" t="s">
        <v>42</v>
      </c>
    </row>
    <row r="97" spans="2:17" x14ac:dyDescent="0.15">
      <c r="B97" s="33" t="s">
        <v>43</v>
      </c>
    </row>
    <row r="98" spans="2:17" x14ac:dyDescent="0.15">
      <c r="B98" s="33" t="s">
        <v>45</v>
      </c>
    </row>
    <row r="99" spans="2:17" x14ac:dyDescent="0.15">
      <c r="B99" s="2" t="s">
        <v>46</v>
      </c>
    </row>
    <row r="100" spans="2:17" x14ac:dyDescent="0.15">
      <c r="P100" s="13"/>
    </row>
    <row r="101" spans="2:17" x14ac:dyDescent="0.15">
      <c r="P101" s="13"/>
    </row>
    <row r="103" spans="2:17" x14ac:dyDescent="0.15">
      <c r="K103" s="35"/>
      <c r="L103" s="13"/>
    </row>
    <row r="104" spans="2:17" x14ac:dyDescent="0.15">
      <c r="L104" s="13"/>
      <c r="Q104" s="35"/>
    </row>
    <row r="106" spans="2:17" x14ac:dyDescent="0.15">
      <c r="L106" s="13"/>
      <c r="P106" s="35"/>
    </row>
    <row r="107" spans="2:17" x14ac:dyDescent="0.15">
      <c r="G107" s="13"/>
      <c r="H107" s="13"/>
      <c r="L107" s="35"/>
      <c r="M107" s="13"/>
      <c r="P107" s="35"/>
    </row>
    <row r="108" spans="2:17" x14ac:dyDescent="0.15">
      <c r="G108" s="13"/>
      <c r="H108" s="13"/>
      <c r="L108" s="35"/>
    </row>
    <row r="109" spans="2:17" x14ac:dyDescent="0.15">
      <c r="G109" s="13"/>
      <c r="L109" s="13"/>
      <c r="N109" s="36"/>
      <c r="O109" s="35"/>
      <c r="P109" s="35"/>
    </row>
    <row r="110" spans="2:17" x14ac:dyDescent="0.15">
      <c r="G110" s="13"/>
    </row>
    <row r="111" spans="2:17" x14ac:dyDescent="0.15">
      <c r="G111" s="13"/>
      <c r="H111" s="13"/>
      <c r="L111" s="13"/>
      <c r="N111" s="35"/>
    </row>
    <row r="112" spans="2:17" x14ac:dyDescent="0.15">
      <c r="G112" s="13"/>
      <c r="M112" s="13"/>
    </row>
    <row r="113" spans="7:8" x14ac:dyDescent="0.15">
      <c r="G113" s="13"/>
    </row>
    <row r="114" spans="7:8" x14ac:dyDescent="0.15">
      <c r="G114" s="13"/>
    </row>
    <row r="115" spans="7:8" x14ac:dyDescent="0.15">
      <c r="G115" s="13"/>
    </row>
    <row r="116" spans="7:8" x14ac:dyDescent="0.15">
      <c r="G116" s="13"/>
    </row>
    <row r="117" spans="7:8" x14ac:dyDescent="0.15">
      <c r="G117" s="13"/>
      <c r="H117" s="13"/>
    </row>
    <row r="121" spans="7:8" x14ac:dyDescent="0.15">
      <c r="G121" s="13"/>
    </row>
    <row r="125" spans="7:8" x14ac:dyDescent="0.15">
      <c r="H125" s="13"/>
    </row>
    <row r="127" spans="7:8" x14ac:dyDescent="0.15">
      <c r="G127" s="13"/>
    </row>
    <row r="131" spans="8:8" x14ac:dyDescent="0.15">
      <c r="H131" s="13"/>
    </row>
  </sheetData>
  <mergeCells count="3">
    <mergeCell ref="C6:F6"/>
    <mergeCell ref="C4:F4"/>
    <mergeCell ref="C7:F7"/>
  </mergeCells>
  <phoneticPr fontId="2" type="noConversion"/>
  <pageMargins left="0.5" right="0.5" top="0.5" bottom="0.5" header="0.5" footer="0.25"/>
  <pageSetup scale="53" fitToHeight="2" orientation="landscape" r:id="rId1"/>
  <headerFooter alignWithMargins="0">
    <oddFooter>&amp;R&amp;"Verdana,Italic"&amp;8Page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D8" sqref="D8:D9"/>
    </sheetView>
  </sheetViews>
  <sheetFormatPr defaultRowHeight="12.75" x14ac:dyDescent="0.2"/>
  <cols>
    <col min="2" max="2" width="9.7109375" bestFit="1" customWidth="1"/>
    <col min="3" max="3" width="8.7109375" customWidth="1"/>
    <col min="4" max="4" width="9.7109375" bestFit="1" customWidth="1"/>
  </cols>
  <sheetData>
    <row r="1" spans="2:4" x14ac:dyDescent="0.2">
      <c r="B1" t="s">
        <v>34</v>
      </c>
      <c r="D1" t="s">
        <v>35</v>
      </c>
    </row>
    <row r="2" spans="2:4" x14ac:dyDescent="0.2">
      <c r="B2" s="61">
        <f>'Delq By $'!E29</f>
        <v>643825.0414999997</v>
      </c>
      <c r="D2" s="61">
        <v>1227895.71</v>
      </c>
    </row>
    <row r="3" spans="2:4" x14ac:dyDescent="0.2">
      <c r="B3" s="61">
        <f>'Delq By $'!E30</f>
        <v>1506898.6314999997</v>
      </c>
      <c r="D3" s="61">
        <v>2035342.2799999998</v>
      </c>
    </row>
    <row r="5" spans="2:4" x14ac:dyDescent="0.2">
      <c r="B5" s="61">
        <f>'Delq By $'!E53</f>
        <v>151930.03399999996</v>
      </c>
      <c r="D5" s="61">
        <v>-46298.496999999799</v>
      </c>
    </row>
    <row r="6" spans="2:4" x14ac:dyDescent="0.2">
      <c r="B6" s="61">
        <f>'Delq By $'!E54</f>
        <v>331035.63399999996</v>
      </c>
      <c r="D6" s="61">
        <v>272818.0030000002</v>
      </c>
    </row>
    <row r="8" spans="2:4" x14ac:dyDescent="0.2">
      <c r="B8" s="62">
        <f>'Delq By $'!E77</f>
        <v>795755.07549999957</v>
      </c>
      <c r="D8" s="62">
        <v>1181597.213</v>
      </c>
    </row>
    <row r="9" spans="2:4" x14ac:dyDescent="0.2">
      <c r="B9" s="62">
        <f>'Delq By $'!E78</f>
        <v>1837934.2654999995</v>
      </c>
      <c r="D9" s="62">
        <v>2308160.2829999998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workbookViewId="0">
      <selection activeCell="I31" sqref="I31"/>
    </sheetView>
  </sheetViews>
  <sheetFormatPr defaultColWidth="15.42578125" defaultRowHeight="12.75" x14ac:dyDescent="0.2"/>
  <cols>
    <col min="1" max="1" width="15.28515625" style="99" bestFit="1" customWidth="1"/>
    <col min="2" max="2" width="17.28515625" style="99" bestFit="1" customWidth="1"/>
    <col min="3" max="3" width="16.5703125" style="99" bestFit="1" customWidth="1"/>
    <col min="4" max="4" width="8.85546875" style="99" bestFit="1" customWidth="1"/>
    <col min="5" max="5" width="12" style="99" bestFit="1" customWidth="1"/>
    <col min="6" max="6" width="8.42578125" style="99" bestFit="1" customWidth="1"/>
    <col min="7" max="7" width="11" style="99" bestFit="1" customWidth="1"/>
    <col min="8" max="8" width="9.85546875" style="99" bestFit="1" customWidth="1"/>
    <col min="9" max="9" width="10" style="99" bestFit="1" customWidth="1"/>
    <col min="10" max="10" width="12" style="99" bestFit="1" customWidth="1"/>
    <col min="11" max="11" width="10" style="99" bestFit="1" customWidth="1"/>
    <col min="12" max="12" width="11" style="99" bestFit="1" customWidth="1"/>
    <col min="13" max="13" width="4" style="99" bestFit="1" customWidth="1"/>
    <col min="14" max="14" width="3" style="99" bestFit="1" customWidth="1"/>
    <col min="15" max="16384" width="15.42578125" style="99"/>
  </cols>
  <sheetData>
    <row r="1" spans="1:13" x14ac:dyDescent="0.2">
      <c r="A1" s="99" t="s">
        <v>25</v>
      </c>
      <c r="B1" s="99" t="s">
        <v>22</v>
      </c>
      <c r="C1" s="99" t="s">
        <v>26</v>
      </c>
      <c r="D1" s="99" t="s">
        <v>27</v>
      </c>
      <c r="E1" s="99" t="s">
        <v>28</v>
      </c>
      <c r="F1" s="99" t="s">
        <v>48</v>
      </c>
      <c r="G1" s="99" t="s">
        <v>47</v>
      </c>
      <c r="H1" s="99" t="s">
        <v>51</v>
      </c>
    </row>
    <row r="2" spans="1:13" x14ac:dyDescent="0.2">
      <c r="A2" s="100">
        <v>42460</v>
      </c>
      <c r="B2" s="99" t="s">
        <v>23</v>
      </c>
      <c r="C2" s="99" t="s">
        <v>29</v>
      </c>
      <c r="D2" s="99">
        <v>3127</v>
      </c>
      <c r="E2" s="99">
        <v>101093311.09999999</v>
      </c>
      <c r="F2" s="99">
        <v>0</v>
      </c>
      <c r="G2" s="99">
        <v>0</v>
      </c>
      <c r="H2" s="99">
        <v>12</v>
      </c>
    </row>
    <row r="3" spans="1:13" x14ac:dyDescent="0.2">
      <c r="A3" s="100">
        <v>42460</v>
      </c>
      <c r="B3" s="99" t="s">
        <v>23</v>
      </c>
      <c r="C3" s="99" t="s">
        <v>49</v>
      </c>
      <c r="D3" s="99">
        <v>242</v>
      </c>
      <c r="E3" s="99">
        <v>7860167.7800000003</v>
      </c>
      <c r="F3" s="99">
        <v>0</v>
      </c>
      <c r="G3" s="99">
        <v>0</v>
      </c>
      <c r="H3" s="99">
        <v>2</v>
      </c>
    </row>
    <row r="4" spans="1:13" x14ac:dyDescent="0.2">
      <c r="A4" s="100">
        <v>42460</v>
      </c>
      <c r="B4" s="99" t="s">
        <v>23</v>
      </c>
      <c r="C4" s="99" t="s">
        <v>30</v>
      </c>
      <c r="D4" s="99">
        <v>49</v>
      </c>
      <c r="E4" s="99">
        <v>1604922.07</v>
      </c>
      <c r="F4" s="99">
        <v>1</v>
      </c>
      <c r="G4" s="99">
        <v>0</v>
      </c>
      <c r="H4" s="99">
        <v>0</v>
      </c>
    </row>
    <row r="5" spans="1:13" x14ac:dyDescent="0.2">
      <c r="A5" s="100">
        <v>42460</v>
      </c>
      <c r="B5" s="99" t="s">
        <v>23</v>
      </c>
      <c r="C5" s="99" t="s">
        <v>31</v>
      </c>
      <c r="D5" s="99">
        <v>21</v>
      </c>
      <c r="E5" s="99">
        <v>709238.05</v>
      </c>
      <c r="F5" s="99">
        <v>0</v>
      </c>
      <c r="G5" s="99">
        <v>0</v>
      </c>
      <c r="H5" s="99">
        <v>0</v>
      </c>
    </row>
    <row r="6" spans="1:13" x14ac:dyDescent="0.2">
      <c r="A6" s="100">
        <v>42460</v>
      </c>
      <c r="B6" s="99" t="s">
        <v>23</v>
      </c>
      <c r="C6" s="99" t="s">
        <v>32</v>
      </c>
      <c r="D6" s="99">
        <v>7</v>
      </c>
      <c r="E6" s="99">
        <v>81529.69</v>
      </c>
      <c r="F6" s="99">
        <v>7</v>
      </c>
      <c r="G6" s="99">
        <v>81529.69</v>
      </c>
      <c r="H6" s="99">
        <v>0</v>
      </c>
      <c r="I6" s="99">
        <f>SUM(D2:D6)</f>
        <v>3446</v>
      </c>
      <c r="J6" s="99">
        <f t="shared" ref="J6:M6" si="0">SUM(E2:E6)</f>
        <v>111349168.68999998</v>
      </c>
      <c r="K6" s="99">
        <f t="shared" si="0"/>
        <v>8</v>
      </c>
      <c r="L6" s="99">
        <f t="shared" si="0"/>
        <v>81529.69</v>
      </c>
      <c r="M6" s="99">
        <f t="shared" si="0"/>
        <v>14</v>
      </c>
    </row>
    <row r="7" spans="1:13" x14ac:dyDescent="0.2">
      <c r="A7" s="100"/>
    </row>
    <row r="8" spans="1:13" x14ac:dyDescent="0.2">
      <c r="A8" s="100">
        <v>42460</v>
      </c>
      <c r="B8" s="99" t="s">
        <v>24</v>
      </c>
      <c r="C8" s="99" t="s">
        <v>29</v>
      </c>
      <c r="D8" s="99">
        <v>16080</v>
      </c>
      <c r="E8" s="99">
        <v>497457742.23000002</v>
      </c>
      <c r="F8" s="99">
        <v>0</v>
      </c>
      <c r="G8" s="99">
        <v>0</v>
      </c>
      <c r="H8" s="99">
        <v>34</v>
      </c>
    </row>
    <row r="9" spans="1:13" x14ac:dyDescent="0.2">
      <c r="A9" s="100">
        <v>42460</v>
      </c>
      <c r="B9" s="99" t="s">
        <v>24</v>
      </c>
      <c r="C9" s="99" t="s">
        <v>49</v>
      </c>
      <c r="D9" s="99">
        <v>1175</v>
      </c>
      <c r="E9" s="99">
        <v>35238719.68</v>
      </c>
      <c r="F9" s="99">
        <v>0</v>
      </c>
      <c r="G9" s="99">
        <v>0</v>
      </c>
      <c r="H9" s="99">
        <v>9</v>
      </c>
    </row>
    <row r="10" spans="1:13" x14ac:dyDescent="0.2">
      <c r="A10" s="100">
        <v>42460</v>
      </c>
      <c r="B10" s="99" t="s">
        <v>24</v>
      </c>
      <c r="C10" s="99" t="s">
        <v>30</v>
      </c>
      <c r="D10" s="99">
        <v>120</v>
      </c>
      <c r="E10" s="99">
        <v>3869230.06</v>
      </c>
      <c r="F10" s="99">
        <v>0</v>
      </c>
      <c r="G10" s="99">
        <v>0</v>
      </c>
      <c r="H10" s="99">
        <v>0</v>
      </c>
    </row>
    <row r="11" spans="1:13" x14ac:dyDescent="0.2">
      <c r="A11" s="100">
        <v>42460</v>
      </c>
      <c r="B11" s="99" t="s">
        <v>24</v>
      </c>
      <c r="C11" s="99" t="s">
        <v>31</v>
      </c>
      <c r="D11" s="99">
        <v>48</v>
      </c>
      <c r="E11" s="99">
        <v>2003156.97</v>
      </c>
      <c r="F11" s="99">
        <v>0</v>
      </c>
      <c r="G11" s="99">
        <v>0</v>
      </c>
      <c r="H11" s="99">
        <v>0</v>
      </c>
    </row>
    <row r="12" spans="1:13" x14ac:dyDescent="0.2">
      <c r="A12" s="100">
        <v>42460</v>
      </c>
      <c r="B12" s="99" t="s">
        <v>24</v>
      </c>
      <c r="C12" s="99" t="s">
        <v>32</v>
      </c>
      <c r="D12" s="99">
        <v>32</v>
      </c>
      <c r="E12" s="99">
        <v>1085682.3700000001</v>
      </c>
      <c r="F12" s="99">
        <v>32</v>
      </c>
      <c r="G12" s="99">
        <v>1085682.3700000001</v>
      </c>
      <c r="H12" s="99">
        <v>0</v>
      </c>
    </row>
    <row r="13" spans="1:13" x14ac:dyDescent="0.2">
      <c r="A13" s="100">
        <v>42460</v>
      </c>
      <c r="B13" s="99" t="s">
        <v>24</v>
      </c>
      <c r="C13" s="99" t="s">
        <v>50</v>
      </c>
      <c r="D13" s="99">
        <v>2</v>
      </c>
      <c r="E13" s="99">
        <v>17287.68</v>
      </c>
      <c r="F13" s="99">
        <v>2</v>
      </c>
      <c r="G13" s="99">
        <v>17287.68</v>
      </c>
      <c r="H13" s="99">
        <v>0</v>
      </c>
      <c r="I13" s="99">
        <f>SUM(D8:D13)</f>
        <v>17457</v>
      </c>
      <c r="J13" s="99">
        <f t="shared" ref="J13:M13" si="1">SUM(E8:E13)</f>
        <v>539671818.99000001</v>
      </c>
      <c r="K13" s="99">
        <f t="shared" si="1"/>
        <v>34</v>
      </c>
      <c r="L13" s="99">
        <f t="shared" si="1"/>
        <v>1102970.05</v>
      </c>
      <c r="M13" s="99">
        <f t="shared" si="1"/>
        <v>43</v>
      </c>
    </row>
    <row r="14" spans="1:13" x14ac:dyDescent="0.2">
      <c r="A14" s="100"/>
    </row>
    <row r="15" spans="1:13" x14ac:dyDescent="0.2">
      <c r="A15" s="100"/>
    </row>
    <row r="16" spans="1:13" x14ac:dyDescent="0.2">
      <c r="A16" s="100" t="s">
        <v>52</v>
      </c>
      <c r="B16" s="99" t="s">
        <v>53</v>
      </c>
      <c r="C16" s="99" t="s">
        <v>54</v>
      </c>
      <c r="D16" s="99" t="s">
        <v>22</v>
      </c>
      <c r="E16" s="99" t="s">
        <v>55</v>
      </c>
    </row>
    <row r="17" spans="1:9" x14ac:dyDescent="0.2">
      <c r="A17" s="100">
        <v>42460</v>
      </c>
      <c r="B17" s="99" t="s">
        <v>56</v>
      </c>
      <c r="C17" s="99" t="s">
        <v>57</v>
      </c>
      <c r="D17" s="99" t="s">
        <v>24</v>
      </c>
      <c r="E17" s="99">
        <v>561764055.03999996</v>
      </c>
    </row>
    <row r="18" spans="1:9" x14ac:dyDescent="0.2">
      <c r="A18" s="100">
        <v>42460</v>
      </c>
      <c r="B18" s="99" t="s">
        <v>56</v>
      </c>
      <c r="C18" s="99" t="s">
        <v>57</v>
      </c>
      <c r="D18" s="99" t="s">
        <v>23</v>
      </c>
      <c r="E18" s="99">
        <v>110233793.87</v>
      </c>
    </row>
    <row r="23" spans="1:9" x14ac:dyDescent="0.2">
      <c r="A23" s="99" t="s">
        <v>58</v>
      </c>
      <c r="B23" s="99" t="s">
        <v>59</v>
      </c>
      <c r="C23" s="99">
        <v>129072</v>
      </c>
      <c r="F23" s="99">
        <v>-377048.7699999999</v>
      </c>
    </row>
    <row r="24" spans="1:9" x14ac:dyDescent="0.2">
      <c r="A24" s="99" t="s">
        <v>58</v>
      </c>
      <c r="B24" s="99" t="s">
        <v>59</v>
      </c>
      <c r="C24" s="99">
        <v>129072</v>
      </c>
      <c r="F24" s="99">
        <v>375321.36</v>
      </c>
    </row>
    <row r="25" spans="1:9" x14ac:dyDescent="0.2">
      <c r="A25" s="99" t="s">
        <v>58</v>
      </c>
      <c r="B25" s="99" t="s">
        <v>59</v>
      </c>
      <c r="C25" s="99">
        <v>129071</v>
      </c>
      <c r="F25" s="99">
        <v>900977.04</v>
      </c>
    </row>
    <row r="26" spans="1:9" x14ac:dyDescent="0.2">
      <c r="A26" s="99" t="s">
        <v>58</v>
      </c>
      <c r="B26" s="99" t="s">
        <v>59</v>
      </c>
      <c r="C26" s="99">
        <v>129061</v>
      </c>
      <c r="G26" s="99">
        <v>689677.22</v>
      </c>
      <c r="H26" s="99">
        <f>SUM(F23:F26)</f>
        <v>899249.63000000012</v>
      </c>
      <c r="I26" s="99">
        <f>SUM(G23:G26)</f>
        <v>689677.22</v>
      </c>
    </row>
    <row r="28" spans="1:9" x14ac:dyDescent="0.2">
      <c r="A28" s="99" t="s">
        <v>58</v>
      </c>
      <c r="B28" s="99" t="s">
        <v>60</v>
      </c>
      <c r="C28" s="99">
        <v>129072</v>
      </c>
      <c r="F28" s="99">
        <v>-503142.35</v>
      </c>
    </row>
    <row r="29" spans="1:9" x14ac:dyDescent="0.2">
      <c r="A29" s="99" t="s">
        <v>58</v>
      </c>
      <c r="B29" s="99" t="s">
        <v>60</v>
      </c>
      <c r="C29" s="99">
        <v>129071</v>
      </c>
      <c r="F29" s="99">
        <v>153964.75</v>
      </c>
    </row>
    <row r="30" spans="1:9" x14ac:dyDescent="0.2">
      <c r="A30" s="99" t="s">
        <v>58</v>
      </c>
      <c r="B30" s="99" t="s">
        <v>60</v>
      </c>
      <c r="C30" s="99">
        <v>129072</v>
      </c>
      <c r="F30" s="99">
        <v>495612.56</v>
      </c>
    </row>
    <row r="31" spans="1:9" x14ac:dyDescent="0.2">
      <c r="A31" s="99" t="s">
        <v>58</v>
      </c>
      <c r="B31" s="99" t="s">
        <v>60</v>
      </c>
      <c r="C31" s="99">
        <v>129061</v>
      </c>
      <c r="G31" s="99">
        <v>26418.080000000002</v>
      </c>
      <c r="H31" s="99">
        <f>SUM(F28:F31)</f>
        <v>146434.96000000002</v>
      </c>
      <c r="I31" s="99">
        <f>SUM(G28:G31)</f>
        <v>26418.080000000002</v>
      </c>
    </row>
  </sheetData>
  <sortState ref="A23:G30">
    <sortCondition ref="B23:B30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5"/>
  <sheetViews>
    <sheetView showGridLines="0" zoomScale="80" zoomScaleNormal="80" workbookViewId="0">
      <selection activeCell="C7" sqref="C7:F7"/>
    </sheetView>
  </sheetViews>
  <sheetFormatPr defaultRowHeight="10.5" x14ac:dyDescent="0.15"/>
  <cols>
    <col min="1" max="1" width="1.140625" style="3" customWidth="1"/>
    <col min="2" max="2" width="20" style="2" bestFit="1" customWidth="1"/>
    <col min="3" max="3" width="10" style="2" customWidth="1"/>
    <col min="4" max="4" width="12.85546875" style="2" bestFit="1" customWidth="1"/>
    <col min="5" max="16" width="13" style="2" bestFit="1" customWidth="1"/>
    <col min="17" max="17" width="3.140625" style="2" customWidth="1"/>
    <col min="18" max="18" width="12.85546875" style="2" bestFit="1" customWidth="1"/>
    <col min="19" max="19" width="9.140625" style="3"/>
    <col min="20" max="20" width="12.85546875" style="3" bestFit="1" customWidth="1"/>
    <col min="21" max="16384" width="9.140625" style="3"/>
  </cols>
  <sheetData>
    <row r="1" spans="2:18" ht="11.25" x14ac:dyDescent="0.2">
      <c r="B1" s="1"/>
    </row>
    <row r="2" spans="2:18" ht="12.75" x14ac:dyDescent="0.2">
      <c r="B2" s="4"/>
    </row>
    <row r="4" spans="2:18" x14ac:dyDescent="0.15">
      <c r="B4" s="5" t="s">
        <v>0</v>
      </c>
      <c r="C4" s="104" t="s">
        <v>39</v>
      </c>
      <c r="D4" s="104"/>
      <c r="E4" s="104"/>
      <c r="F4" s="104"/>
    </row>
    <row r="5" spans="2:18" x14ac:dyDescent="0.15">
      <c r="B5" s="5" t="s">
        <v>15</v>
      </c>
      <c r="C5" s="6" t="s">
        <v>37</v>
      </c>
      <c r="D5" s="6"/>
      <c r="E5" s="6"/>
      <c r="F5" s="6"/>
    </row>
    <row r="6" spans="2:18" ht="12" x14ac:dyDescent="0.2">
      <c r="B6" s="5" t="s">
        <v>1</v>
      </c>
      <c r="C6" s="103">
        <v>42460</v>
      </c>
      <c r="D6" s="103"/>
      <c r="E6" s="103"/>
      <c r="F6" s="103"/>
      <c r="H6" s="7"/>
    </row>
    <row r="7" spans="2:18" x14ac:dyDescent="0.15">
      <c r="B7" s="5" t="s">
        <v>2</v>
      </c>
      <c r="C7" s="104" t="s">
        <v>3</v>
      </c>
      <c r="D7" s="104"/>
      <c r="E7" s="104"/>
      <c r="F7" s="104"/>
    </row>
    <row r="11" spans="2:18" s="8" customFormat="1" ht="11.25" thickBot="1" x14ac:dyDescent="0.2">
      <c r="B11" s="66"/>
      <c r="C11" s="66"/>
      <c r="D11" s="66">
        <v>42094</v>
      </c>
      <c r="E11" s="66">
        <v>42124</v>
      </c>
      <c r="F11" s="66">
        <v>42155</v>
      </c>
      <c r="G11" s="66">
        <v>42185</v>
      </c>
      <c r="H11" s="66">
        <v>42216</v>
      </c>
      <c r="I11" s="66">
        <v>42247</v>
      </c>
      <c r="J11" s="66">
        <v>42277</v>
      </c>
      <c r="K11" s="66">
        <v>42308</v>
      </c>
      <c r="L11" s="66">
        <v>42338</v>
      </c>
      <c r="M11" s="66">
        <v>42369</v>
      </c>
      <c r="N11" s="66">
        <v>42400</v>
      </c>
      <c r="O11" s="66">
        <v>42429</v>
      </c>
      <c r="P11" s="66">
        <v>42460</v>
      </c>
      <c r="R11" s="66" t="s">
        <v>4</v>
      </c>
    </row>
    <row r="12" spans="2:18" x14ac:dyDescent="0.15">
      <c r="B12" s="63" t="s">
        <v>20</v>
      </c>
      <c r="C12" s="6" t="s">
        <v>5</v>
      </c>
      <c r="D12" s="13">
        <v>155</v>
      </c>
      <c r="E12" s="13">
        <v>121</v>
      </c>
      <c r="F12" s="13">
        <v>154</v>
      </c>
      <c r="G12" s="13">
        <v>133</v>
      </c>
      <c r="H12" s="13">
        <v>155</v>
      </c>
      <c r="I12" s="13">
        <v>162</v>
      </c>
      <c r="J12" s="13">
        <v>153</v>
      </c>
      <c r="K12" s="13">
        <v>172</v>
      </c>
      <c r="L12" s="13">
        <v>144</v>
      </c>
      <c r="M12" s="13">
        <v>155</v>
      </c>
      <c r="N12" s="13">
        <v>152</v>
      </c>
      <c r="O12" s="13">
        <v>122</v>
      </c>
      <c r="P12" s="13">
        <v>120</v>
      </c>
      <c r="Q12" s="65"/>
      <c r="R12" s="67">
        <f t="shared" ref="R12:R18" si="0">AVERAGE(E12:P12)</f>
        <v>145.25</v>
      </c>
    </row>
    <row r="13" spans="2:18" x14ac:dyDescent="0.15">
      <c r="C13" s="6" t="s">
        <v>6</v>
      </c>
      <c r="D13" s="13">
        <v>56</v>
      </c>
      <c r="E13" s="13">
        <v>65</v>
      </c>
      <c r="F13" s="13">
        <v>58</v>
      </c>
      <c r="G13" s="13">
        <v>67</v>
      </c>
      <c r="H13" s="13">
        <v>46</v>
      </c>
      <c r="I13" s="13">
        <v>51</v>
      </c>
      <c r="J13" s="13">
        <v>66</v>
      </c>
      <c r="K13" s="13">
        <v>61</v>
      </c>
      <c r="L13" s="13">
        <v>58</v>
      </c>
      <c r="M13" s="13">
        <v>65</v>
      </c>
      <c r="N13" s="13">
        <v>46</v>
      </c>
      <c r="O13" s="13">
        <v>52</v>
      </c>
      <c r="P13" s="13">
        <v>48</v>
      </c>
      <c r="Q13" s="13"/>
      <c r="R13" s="68">
        <f t="shared" si="0"/>
        <v>56.916666666666664</v>
      </c>
    </row>
    <row r="14" spans="2:18" x14ac:dyDescent="0.15">
      <c r="B14" s="3"/>
      <c r="C14" s="6" t="s">
        <v>7</v>
      </c>
      <c r="D14" s="13">
        <v>36</v>
      </c>
      <c r="E14" s="13">
        <v>30</v>
      </c>
      <c r="F14" s="13">
        <v>35</v>
      </c>
      <c r="G14" s="13">
        <v>38</v>
      </c>
      <c r="H14" s="13">
        <v>37</v>
      </c>
      <c r="I14" s="13">
        <v>29</v>
      </c>
      <c r="J14" s="13">
        <v>27</v>
      </c>
      <c r="K14" s="13">
        <v>38</v>
      </c>
      <c r="L14" s="13">
        <v>38</v>
      </c>
      <c r="M14" s="13">
        <v>30</v>
      </c>
      <c r="N14" s="13">
        <v>41</v>
      </c>
      <c r="O14" s="13">
        <v>24</v>
      </c>
      <c r="P14" s="13">
        <v>32</v>
      </c>
      <c r="Q14" s="13"/>
      <c r="R14" s="68">
        <f t="shared" si="0"/>
        <v>33.25</v>
      </c>
    </row>
    <row r="15" spans="2:18" x14ac:dyDescent="0.15">
      <c r="B15" s="3"/>
      <c r="C15" s="69" t="s">
        <v>8</v>
      </c>
      <c r="D15" s="70">
        <v>3</v>
      </c>
      <c r="E15" s="70">
        <v>3</v>
      </c>
      <c r="F15" s="70">
        <v>0</v>
      </c>
      <c r="G15" s="70">
        <v>3</v>
      </c>
      <c r="H15" s="70">
        <v>1</v>
      </c>
      <c r="I15" s="70">
        <v>3</v>
      </c>
      <c r="J15" s="70">
        <v>4</v>
      </c>
      <c r="K15" s="70">
        <v>7</v>
      </c>
      <c r="L15" s="70">
        <v>5</v>
      </c>
      <c r="M15" s="70">
        <v>4</v>
      </c>
      <c r="N15" s="70">
        <v>1</v>
      </c>
      <c r="O15" s="70">
        <v>1</v>
      </c>
      <c r="P15" s="70">
        <v>2</v>
      </c>
      <c r="Q15" s="71"/>
      <c r="R15" s="72">
        <f t="shared" si="0"/>
        <v>2.8333333333333335</v>
      </c>
    </row>
    <row r="16" spans="2:18" x14ac:dyDescent="0.15">
      <c r="B16" s="3"/>
      <c r="C16" s="6" t="s">
        <v>9</v>
      </c>
      <c r="D16" s="13">
        <f t="shared" ref="D16:O16" si="1">SUM(D12:D15)</f>
        <v>250</v>
      </c>
      <c r="E16" s="13">
        <f t="shared" si="1"/>
        <v>219</v>
      </c>
      <c r="F16" s="13">
        <f t="shared" si="1"/>
        <v>247</v>
      </c>
      <c r="G16" s="13">
        <f t="shared" si="1"/>
        <v>241</v>
      </c>
      <c r="H16" s="13">
        <f t="shared" si="1"/>
        <v>239</v>
      </c>
      <c r="I16" s="13">
        <f t="shared" si="1"/>
        <v>245</v>
      </c>
      <c r="J16" s="13">
        <f t="shared" si="1"/>
        <v>250</v>
      </c>
      <c r="K16" s="13">
        <f t="shared" si="1"/>
        <v>278</v>
      </c>
      <c r="L16" s="13">
        <f t="shared" si="1"/>
        <v>245</v>
      </c>
      <c r="M16" s="13">
        <f t="shared" si="1"/>
        <v>254</v>
      </c>
      <c r="N16" s="13">
        <f t="shared" si="1"/>
        <v>240</v>
      </c>
      <c r="O16" s="13">
        <f t="shared" si="1"/>
        <v>199</v>
      </c>
      <c r="P16" s="13">
        <f t="shared" ref="P16" si="2">SUM(P12:P15)</f>
        <v>202</v>
      </c>
      <c r="Q16" s="71"/>
      <c r="R16" s="73">
        <f t="shared" si="0"/>
        <v>238.25</v>
      </c>
    </row>
    <row r="17" spans="2:18" x14ac:dyDescent="0.15">
      <c r="B17" s="3"/>
      <c r="C17" s="21" t="s">
        <v>10</v>
      </c>
      <c r="D17" s="22">
        <v>21553</v>
      </c>
      <c r="E17" s="22">
        <v>21153</v>
      </c>
      <c r="F17" s="22">
        <v>20787</v>
      </c>
      <c r="G17" s="22">
        <v>20380</v>
      </c>
      <c r="H17" s="22">
        <v>19935</v>
      </c>
      <c r="I17" s="22">
        <v>19557</v>
      </c>
      <c r="J17" s="22">
        <v>19229</v>
      </c>
      <c r="K17" s="22">
        <v>18936</v>
      </c>
      <c r="L17" s="22">
        <v>18659</v>
      </c>
      <c r="M17" s="22">
        <v>18399</v>
      </c>
      <c r="N17" s="22">
        <v>18136</v>
      </c>
      <c r="O17" s="22">
        <v>17808</v>
      </c>
      <c r="P17" s="22">
        <v>17457</v>
      </c>
      <c r="Q17" s="22"/>
      <c r="R17" s="74">
        <f t="shared" si="0"/>
        <v>19203</v>
      </c>
    </row>
    <row r="18" spans="2:18" x14ac:dyDescent="0.15">
      <c r="C18" s="25" t="s">
        <v>11</v>
      </c>
      <c r="D18" s="26">
        <f t="shared" ref="D18:O18" si="3">IF(D17=0,0,D16/D17)</f>
        <v>1.1599313320651417E-2</v>
      </c>
      <c r="E18" s="26">
        <f t="shared" si="3"/>
        <v>1.0353141398383208E-2</v>
      </c>
      <c r="F18" s="26">
        <f t="shared" si="3"/>
        <v>1.1882426516572859E-2</v>
      </c>
      <c r="G18" s="26">
        <f t="shared" si="3"/>
        <v>1.1825318940137389E-2</v>
      </c>
      <c r="H18" s="26">
        <f t="shared" si="3"/>
        <v>1.1988964133433659E-2</v>
      </c>
      <c r="I18" s="26">
        <f t="shared" si="3"/>
        <v>1.2527483765403693E-2</v>
      </c>
      <c r="J18" s="26">
        <f t="shared" si="3"/>
        <v>1.3001196110042124E-2</v>
      </c>
      <c r="K18" s="26">
        <f t="shared" si="3"/>
        <v>1.4681030840726658E-2</v>
      </c>
      <c r="L18" s="26">
        <f t="shared" si="3"/>
        <v>1.3130392839916395E-2</v>
      </c>
      <c r="M18" s="26">
        <f t="shared" si="3"/>
        <v>1.3805098103157781E-2</v>
      </c>
      <c r="N18" s="26">
        <f t="shared" si="3"/>
        <v>1.3233348037053375E-2</v>
      </c>
      <c r="O18" s="26">
        <f t="shared" si="3"/>
        <v>1.1174752920035939E-2</v>
      </c>
      <c r="P18" s="26">
        <f t="shared" ref="P18" si="4">IF(P17=0,0,P16/P17)</f>
        <v>1.1571289454087186E-2</v>
      </c>
      <c r="Q18" s="26"/>
      <c r="R18" s="75">
        <f t="shared" si="0"/>
        <v>1.2431203588245855E-2</v>
      </c>
    </row>
    <row r="19" spans="2:18" x14ac:dyDescent="0.15"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102"/>
    </row>
    <row r="20" spans="2:18" x14ac:dyDescent="0.15">
      <c r="C20" s="21" t="s">
        <v>41</v>
      </c>
      <c r="D20" s="22">
        <v>86</v>
      </c>
      <c r="E20" s="22">
        <v>78</v>
      </c>
      <c r="F20" s="22">
        <v>80</v>
      </c>
      <c r="G20" s="22">
        <v>84</v>
      </c>
      <c r="H20" s="22">
        <v>78</v>
      </c>
      <c r="I20" s="22">
        <v>70</v>
      </c>
      <c r="J20" s="22">
        <v>69</v>
      </c>
      <c r="K20" s="22">
        <v>83</v>
      </c>
      <c r="L20" s="22">
        <v>81</v>
      </c>
      <c r="M20" s="22">
        <v>34</v>
      </c>
      <c r="N20" s="22">
        <v>42</v>
      </c>
      <c r="O20" s="22">
        <v>25</v>
      </c>
      <c r="P20" s="22">
        <v>34</v>
      </c>
      <c r="R20" s="3"/>
    </row>
    <row r="21" spans="2:18" x14ac:dyDescent="0.15">
      <c r="R21" s="3"/>
    </row>
    <row r="22" spans="2:18" s="8" customFormat="1" ht="11.25" thickBot="1" x14ac:dyDescent="0.2">
      <c r="B22" s="66"/>
      <c r="C22" s="66"/>
      <c r="D22" s="66">
        <v>42094</v>
      </c>
      <c r="E22" s="66">
        <v>42124</v>
      </c>
      <c r="F22" s="66">
        <v>42155</v>
      </c>
      <c r="G22" s="66">
        <v>42185</v>
      </c>
      <c r="H22" s="66">
        <v>42216</v>
      </c>
      <c r="I22" s="66">
        <v>42247</v>
      </c>
      <c r="J22" s="66">
        <v>42277</v>
      </c>
      <c r="K22" s="66">
        <v>42308</v>
      </c>
      <c r="L22" s="66">
        <f>L11</f>
        <v>42338</v>
      </c>
      <c r="M22" s="66">
        <f>M11</f>
        <v>42369</v>
      </c>
      <c r="N22" s="66">
        <f>N11</f>
        <v>42400</v>
      </c>
      <c r="O22" s="66">
        <f>O11</f>
        <v>42429</v>
      </c>
      <c r="P22" s="66">
        <f>P11</f>
        <v>42460</v>
      </c>
      <c r="R22" s="66" t="s">
        <v>4</v>
      </c>
    </row>
    <row r="23" spans="2:18" x14ac:dyDescent="0.15">
      <c r="B23" s="63" t="s">
        <v>21</v>
      </c>
      <c r="C23" s="6" t="s">
        <v>5</v>
      </c>
      <c r="D23" s="13">
        <v>67</v>
      </c>
      <c r="E23" s="13">
        <v>44</v>
      </c>
      <c r="F23" s="13">
        <v>51</v>
      </c>
      <c r="G23" s="13">
        <v>34</v>
      </c>
      <c r="H23" s="13">
        <v>62</v>
      </c>
      <c r="I23" s="13">
        <v>52</v>
      </c>
      <c r="J23" s="13">
        <v>51</v>
      </c>
      <c r="K23" s="13">
        <v>53</v>
      </c>
      <c r="L23" s="13">
        <v>43</v>
      </c>
      <c r="M23" s="13">
        <v>52</v>
      </c>
      <c r="N23" s="13">
        <v>49</v>
      </c>
      <c r="O23" s="13">
        <v>57</v>
      </c>
      <c r="P23" s="13">
        <v>49</v>
      </c>
      <c r="Q23" s="65"/>
      <c r="R23" s="67">
        <f t="shared" ref="R23:R29" si="5">AVERAGE(E23:P23)</f>
        <v>49.75</v>
      </c>
    </row>
    <row r="24" spans="2:18" x14ac:dyDescent="0.15">
      <c r="C24" s="6" t="s">
        <v>6</v>
      </c>
      <c r="D24" s="13">
        <v>16</v>
      </c>
      <c r="E24" s="13">
        <v>25</v>
      </c>
      <c r="F24" s="13">
        <v>14</v>
      </c>
      <c r="G24" s="13">
        <v>16</v>
      </c>
      <c r="H24" s="13">
        <v>11</v>
      </c>
      <c r="I24" s="13">
        <v>24</v>
      </c>
      <c r="J24" s="13">
        <v>27</v>
      </c>
      <c r="K24" s="13">
        <v>18</v>
      </c>
      <c r="L24" s="13">
        <v>24</v>
      </c>
      <c r="M24" s="13">
        <v>19</v>
      </c>
      <c r="N24" s="13">
        <v>19</v>
      </c>
      <c r="O24" s="13">
        <v>17</v>
      </c>
      <c r="P24" s="13">
        <v>21</v>
      </c>
      <c r="Q24" s="13"/>
      <c r="R24" s="68">
        <f t="shared" si="5"/>
        <v>19.583333333333332</v>
      </c>
    </row>
    <row r="25" spans="2:18" x14ac:dyDescent="0.15">
      <c r="B25" s="3"/>
      <c r="C25" s="6" t="s">
        <v>7</v>
      </c>
      <c r="D25" s="13">
        <v>7</v>
      </c>
      <c r="E25" s="13">
        <v>8</v>
      </c>
      <c r="F25" s="13">
        <v>8</v>
      </c>
      <c r="G25" s="13">
        <v>4</v>
      </c>
      <c r="H25" s="13">
        <v>8</v>
      </c>
      <c r="I25" s="13">
        <v>3</v>
      </c>
      <c r="J25" s="13">
        <v>7</v>
      </c>
      <c r="K25" s="13">
        <v>16</v>
      </c>
      <c r="L25" s="13">
        <v>7</v>
      </c>
      <c r="M25" s="13">
        <v>10</v>
      </c>
      <c r="N25" s="13">
        <v>8</v>
      </c>
      <c r="O25" s="13">
        <v>7</v>
      </c>
      <c r="P25" s="13">
        <v>7</v>
      </c>
      <c r="Q25" s="13"/>
      <c r="R25" s="68">
        <f t="shared" si="5"/>
        <v>7.75</v>
      </c>
    </row>
    <row r="26" spans="2:18" x14ac:dyDescent="0.15">
      <c r="B26" s="3"/>
      <c r="C26" s="69" t="s">
        <v>8</v>
      </c>
      <c r="D26" s="70">
        <v>0</v>
      </c>
      <c r="E26" s="70">
        <v>0</v>
      </c>
      <c r="F26" s="70">
        <v>0</v>
      </c>
      <c r="G26" s="70">
        <v>1</v>
      </c>
      <c r="H26" s="70">
        <v>1</v>
      </c>
      <c r="I26" s="70">
        <v>1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1</v>
      </c>
      <c r="P26" s="70">
        <v>0</v>
      </c>
      <c r="Q26" s="71"/>
      <c r="R26" s="72">
        <f t="shared" si="5"/>
        <v>0.33333333333333331</v>
      </c>
    </row>
    <row r="27" spans="2:18" x14ac:dyDescent="0.15">
      <c r="B27" s="3"/>
      <c r="C27" s="6" t="s">
        <v>9</v>
      </c>
      <c r="D27" s="13">
        <f t="shared" ref="D27:O27" si="6">SUM(D23:D26)</f>
        <v>90</v>
      </c>
      <c r="E27" s="13">
        <f t="shared" si="6"/>
        <v>77</v>
      </c>
      <c r="F27" s="13">
        <f t="shared" si="6"/>
        <v>73</v>
      </c>
      <c r="G27" s="13">
        <f t="shared" si="6"/>
        <v>55</v>
      </c>
      <c r="H27" s="13">
        <f t="shared" si="6"/>
        <v>82</v>
      </c>
      <c r="I27" s="13">
        <f t="shared" si="6"/>
        <v>80</v>
      </c>
      <c r="J27" s="13">
        <f t="shared" si="6"/>
        <v>85</v>
      </c>
      <c r="K27" s="13">
        <f t="shared" si="6"/>
        <v>87</v>
      </c>
      <c r="L27" s="13">
        <f t="shared" si="6"/>
        <v>74</v>
      </c>
      <c r="M27" s="13">
        <f t="shared" si="6"/>
        <v>81</v>
      </c>
      <c r="N27" s="13">
        <f t="shared" si="6"/>
        <v>76</v>
      </c>
      <c r="O27" s="13">
        <f t="shared" si="6"/>
        <v>82</v>
      </c>
      <c r="P27" s="13">
        <f t="shared" ref="P27" si="7">SUM(P23:P26)</f>
        <v>77</v>
      </c>
      <c r="Q27" s="71"/>
      <c r="R27" s="73">
        <f t="shared" si="5"/>
        <v>77.416666666666671</v>
      </c>
    </row>
    <row r="28" spans="2:18" x14ac:dyDescent="0.15">
      <c r="B28" s="3"/>
      <c r="C28" s="21" t="s">
        <v>10</v>
      </c>
      <c r="D28" s="22">
        <v>4652</v>
      </c>
      <c r="E28" s="22">
        <v>4508</v>
      </c>
      <c r="F28" s="22">
        <v>4379</v>
      </c>
      <c r="G28" s="22">
        <v>4249</v>
      </c>
      <c r="H28" s="22">
        <v>4125</v>
      </c>
      <c r="I28" s="22">
        <v>4006</v>
      </c>
      <c r="J28" s="22">
        <v>3922</v>
      </c>
      <c r="K28" s="22">
        <v>3834</v>
      </c>
      <c r="L28" s="22">
        <v>3753</v>
      </c>
      <c r="M28" s="22">
        <v>3683</v>
      </c>
      <c r="N28" s="22">
        <v>3625</v>
      </c>
      <c r="O28" s="22">
        <v>3543</v>
      </c>
      <c r="P28" s="22">
        <v>3446</v>
      </c>
      <c r="Q28" s="22"/>
      <c r="R28" s="74">
        <f t="shared" si="5"/>
        <v>3922.75</v>
      </c>
    </row>
    <row r="29" spans="2:18" x14ac:dyDescent="0.15">
      <c r="C29" s="25" t="s">
        <v>11</v>
      </c>
      <c r="D29" s="26">
        <f t="shared" ref="D29:O29" si="8">IF(D28=0,0,D27/D28)</f>
        <v>1.9346517626827171E-2</v>
      </c>
      <c r="E29" s="26">
        <f t="shared" si="8"/>
        <v>1.7080745341614908E-2</v>
      </c>
      <c r="F29" s="26">
        <f t="shared" si="8"/>
        <v>1.6670472710664536E-2</v>
      </c>
      <c r="G29" s="26">
        <f t="shared" si="8"/>
        <v>1.2944222169922335E-2</v>
      </c>
      <c r="H29" s="26">
        <f t="shared" si="8"/>
        <v>1.9878787878787878E-2</v>
      </c>
      <c r="I29" s="26">
        <f t="shared" si="8"/>
        <v>1.99700449326011E-2</v>
      </c>
      <c r="J29" s="26">
        <f t="shared" si="8"/>
        <v>2.1672616012238653E-2</v>
      </c>
      <c r="K29" s="26">
        <f t="shared" si="8"/>
        <v>2.2691705790297341E-2</v>
      </c>
      <c r="L29" s="26">
        <f t="shared" si="8"/>
        <v>1.9717559285904608E-2</v>
      </c>
      <c r="M29" s="26">
        <f t="shared" si="8"/>
        <v>2.1992940537605213E-2</v>
      </c>
      <c r="N29" s="26">
        <f t="shared" si="8"/>
        <v>2.0965517241379312E-2</v>
      </c>
      <c r="O29" s="26">
        <f t="shared" si="8"/>
        <v>2.3144228055320348E-2</v>
      </c>
      <c r="P29" s="26">
        <f t="shared" ref="P29" si="9">IF(P28=0,0,P27/P28)</f>
        <v>2.2344747533372025E-2</v>
      </c>
      <c r="Q29" s="26"/>
      <c r="R29" s="75">
        <f t="shared" si="5"/>
        <v>1.9922798957475688E-2</v>
      </c>
    </row>
    <row r="30" spans="2:18" x14ac:dyDescent="0.15">
      <c r="C30" s="6"/>
      <c r="R30" s="76"/>
    </row>
    <row r="31" spans="2:18" x14ac:dyDescent="0.15">
      <c r="C31" s="21" t="s">
        <v>41</v>
      </c>
      <c r="D31" s="22">
        <v>69</v>
      </c>
      <c r="E31" s="22">
        <v>64</v>
      </c>
      <c r="F31" s="22">
        <v>65</v>
      </c>
      <c r="G31" s="22">
        <v>59</v>
      </c>
      <c r="H31" s="22">
        <v>62</v>
      </c>
      <c r="I31" s="22">
        <v>55</v>
      </c>
      <c r="J31" s="22">
        <v>55</v>
      </c>
      <c r="K31" s="22">
        <v>63</v>
      </c>
      <c r="L31" s="22">
        <v>52</v>
      </c>
      <c r="M31" s="22">
        <v>11</v>
      </c>
      <c r="N31" s="22">
        <v>9</v>
      </c>
      <c r="O31" s="22">
        <v>9</v>
      </c>
      <c r="P31" s="22">
        <v>8</v>
      </c>
      <c r="R31" s="3"/>
    </row>
    <row r="32" spans="2:18" x14ac:dyDescent="0.15">
      <c r="R32" s="3"/>
    </row>
    <row r="33" spans="2:18" s="8" customFormat="1" ht="11.25" thickBot="1" x14ac:dyDescent="0.2">
      <c r="B33" s="41"/>
      <c r="C33" s="41"/>
      <c r="D33" s="42">
        <v>42094</v>
      </c>
      <c r="E33" s="42">
        <v>42124</v>
      </c>
      <c r="F33" s="42">
        <v>42155</v>
      </c>
      <c r="G33" s="42">
        <v>42185</v>
      </c>
      <c r="H33" s="42">
        <v>42216</v>
      </c>
      <c r="I33" s="42">
        <v>42247</v>
      </c>
      <c r="J33" s="42">
        <v>42277</v>
      </c>
      <c r="K33" s="42">
        <v>42308</v>
      </c>
      <c r="L33" s="42">
        <f>L11</f>
        <v>42338</v>
      </c>
      <c r="M33" s="42">
        <f>M11</f>
        <v>42369</v>
      </c>
      <c r="N33" s="42">
        <f>N11</f>
        <v>42400</v>
      </c>
      <c r="O33" s="42">
        <f>O11</f>
        <v>42429</v>
      </c>
      <c r="P33" s="42">
        <f>P11</f>
        <v>42460</v>
      </c>
      <c r="R33" s="41" t="s">
        <v>4</v>
      </c>
    </row>
    <row r="34" spans="2:18" x14ac:dyDescent="0.15">
      <c r="B34" s="43" t="s">
        <v>36</v>
      </c>
      <c r="C34" s="6" t="s">
        <v>5</v>
      </c>
      <c r="D34" s="13">
        <f t="shared" ref="D34:O34" si="10">D12+D23</f>
        <v>222</v>
      </c>
      <c r="E34" s="13">
        <f t="shared" si="10"/>
        <v>165</v>
      </c>
      <c r="F34" s="13">
        <f t="shared" si="10"/>
        <v>205</v>
      </c>
      <c r="G34" s="13">
        <f t="shared" si="10"/>
        <v>167</v>
      </c>
      <c r="H34" s="13">
        <f t="shared" si="10"/>
        <v>217</v>
      </c>
      <c r="I34" s="13">
        <f t="shared" si="10"/>
        <v>214</v>
      </c>
      <c r="J34" s="13">
        <f t="shared" si="10"/>
        <v>204</v>
      </c>
      <c r="K34" s="13">
        <f t="shared" si="10"/>
        <v>225</v>
      </c>
      <c r="L34" s="13">
        <f t="shared" si="10"/>
        <v>187</v>
      </c>
      <c r="M34" s="13">
        <f t="shared" si="10"/>
        <v>207</v>
      </c>
      <c r="N34" s="13">
        <f t="shared" si="10"/>
        <v>201</v>
      </c>
      <c r="O34" s="13">
        <f t="shared" si="10"/>
        <v>179</v>
      </c>
      <c r="P34" s="13">
        <f t="shared" ref="P34:P37" si="11">P12+P23</f>
        <v>169</v>
      </c>
      <c r="Q34" s="11"/>
      <c r="R34" s="44">
        <f t="shared" ref="R34:R40" si="12">AVERAGE(E34:P34)</f>
        <v>195</v>
      </c>
    </row>
    <row r="35" spans="2:18" x14ac:dyDescent="0.15">
      <c r="C35" s="6" t="s">
        <v>6</v>
      </c>
      <c r="D35" s="13">
        <f t="shared" ref="D35:O35" si="13">D13+D24</f>
        <v>72</v>
      </c>
      <c r="E35" s="13">
        <f t="shared" si="13"/>
        <v>90</v>
      </c>
      <c r="F35" s="13">
        <f t="shared" si="13"/>
        <v>72</v>
      </c>
      <c r="G35" s="13">
        <f t="shared" si="13"/>
        <v>83</v>
      </c>
      <c r="H35" s="13">
        <f t="shared" si="13"/>
        <v>57</v>
      </c>
      <c r="I35" s="13">
        <f t="shared" si="13"/>
        <v>75</v>
      </c>
      <c r="J35" s="13">
        <f t="shared" si="13"/>
        <v>93</v>
      </c>
      <c r="K35" s="13">
        <f t="shared" si="13"/>
        <v>79</v>
      </c>
      <c r="L35" s="13">
        <f t="shared" si="13"/>
        <v>82</v>
      </c>
      <c r="M35" s="13">
        <f t="shared" si="13"/>
        <v>84</v>
      </c>
      <c r="N35" s="13">
        <f t="shared" si="13"/>
        <v>65</v>
      </c>
      <c r="O35" s="13">
        <f t="shared" si="13"/>
        <v>69</v>
      </c>
      <c r="P35" s="13">
        <f t="shared" si="11"/>
        <v>69</v>
      </c>
      <c r="Q35" s="13"/>
      <c r="R35" s="45">
        <f t="shared" si="12"/>
        <v>76.5</v>
      </c>
    </row>
    <row r="36" spans="2:18" x14ac:dyDescent="0.15">
      <c r="C36" s="6" t="s">
        <v>7</v>
      </c>
      <c r="D36" s="13">
        <f t="shared" ref="D36:O36" si="14">D14+D25</f>
        <v>43</v>
      </c>
      <c r="E36" s="13">
        <f t="shared" si="14"/>
        <v>38</v>
      </c>
      <c r="F36" s="13">
        <f t="shared" si="14"/>
        <v>43</v>
      </c>
      <c r="G36" s="13">
        <f t="shared" si="14"/>
        <v>42</v>
      </c>
      <c r="H36" s="13">
        <f t="shared" si="14"/>
        <v>45</v>
      </c>
      <c r="I36" s="13">
        <f t="shared" si="14"/>
        <v>32</v>
      </c>
      <c r="J36" s="13">
        <f t="shared" si="14"/>
        <v>34</v>
      </c>
      <c r="K36" s="13">
        <f t="shared" si="14"/>
        <v>54</v>
      </c>
      <c r="L36" s="13">
        <f t="shared" si="14"/>
        <v>45</v>
      </c>
      <c r="M36" s="13">
        <f t="shared" si="14"/>
        <v>40</v>
      </c>
      <c r="N36" s="13">
        <f t="shared" si="14"/>
        <v>49</v>
      </c>
      <c r="O36" s="13">
        <f t="shared" si="14"/>
        <v>31</v>
      </c>
      <c r="P36" s="13">
        <f t="shared" si="11"/>
        <v>39</v>
      </c>
      <c r="Q36" s="46"/>
      <c r="R36" s="45">
        <f t="shared" si="12"/>
        <v>41</v>
      </c>
    </row>
    <row r="37" spans="2:18" x14ac:dyDescent="0.15">
      <c r="B37" s="3"/>
      <c r="C37" s="47" t="s">
        <v>8</v>
      </c>
      <c r="D37" s="48">
        <f t="shared" ref="D37:O37" si="15">D15+D26</f>
        <v>3</v>
      </c>
      <c r="E37" s="48">
        <f t="shared" si="15"/>
        <v>3</v>
      </c>
      <c r="F37" s="48">
        <f t="shared" si="15"/>
        <v>0</v>
      </c>
      <c r="G37" s="48">
        <f t="shared" si="15"/>
        <v>4</v>
      </c>
      <c r="H37" s="48">
        <f t="shared" si="15"/>
        <v>2</v>
      </c>
      <c r="I37" s="48">
        <f t="shared" si="15"/>
        <v>4</v>
      </c>
      <c r="J37" s="48">
        <f t="shared" si="15"/>
        <v>4</v>
      </c>
      <c r="K37" s="48">
        <f t="shared" si="15"/>
        <v>7</v>
      </c>
      <c r="L37" s="48">
        <f t="shared" si="15"/>
        <v>5</v>
      </c>
      <c r="M37" s="48">
        <f t="shared" si="15"/>
        <v>4</v>
      </c>
      <c r="N37" s="48">
        <f t="shared" si="15"/>
        <v>1</v>
      </c>
      <c r="O37" s="48">
        <f t="shared" si="15"/>
        <v>2</v>
      </c>
      <c r="P37" s="48">
        <f t="shared" si="11"/>
        <v>2</v>
      </c>
      <c r="Q37" s="46"/>
      <c r="R37" s="49">
        <f t="shared" si="12"/>
        <v>3.1666666666666665</v>
      </c>
    </row>
    <row r="38" spans="2:18" x14ac:dyDescent="0.15">
      <c r="B38" s="3"/>
      <c r="C38" s="50" t="s">
        <v>9</v>
      </c>
      <c r="D38" s="51">
        <f t="shared" ref="D38:O38" si="16">SUM(D34:D37)</f>
        <v>340</v>
      </c>
      <c r="E38" s="51">
        <f t="shared" si="16"/>
        <v>296</v>
      </c>
      <c r="F38" s="51">
        <f t="shared" si="16"/>
        <v>320</v>
      </c>
      <c r="G38" s="51">
        <f t="shared" si="16"/>
        <v>296</v>
      </c>
      <c r="H38" s="51">
        <f t="shared" si="16"/>
        <v>321</v>
      </c>
      <c r="I38" s="51">
        <f t="shared" si="16"/>
        <v>325</v>
      </c>
      <c r="J38" s="51">
        <f t="shared" si="16"/>
        <v>335</v>
      </c>
      <c r="K38" s="51">
        <f t="shared" si="16"/>
        <v>365</v>
      </c>
      <c r="L38" s="51">
        <f t="shared" si="16"/>
        <v>319</v>
      </c>
      <c r="M38" s="51">
        <f t="shared" si="16"/>
        <v>335</v>
      </c>
      <c r="N38" s="51">
        <f t="shared" si="16"/>
        <v>316</v>
      </c>
      <c r="O38" s="51">
        <f t="shared" si="16"/>
        <v>281</v>
      </c>
      <c r="P38" s="51">
        <f t="shared" ref="P38" si="17">SUM(P34:P37)</f>
        <v>279</v>
      </c>
      <c r="Q38" s="46"/>
      <c r="R38" s="52">
        <f t="shared" si="12"/>
        <v>315.66666666666669</v>
      </c>
    </row>
    <row r="39" spans="2:18" x14ac:dyDescent="0.15">
      <c r="C39" s="21" t="s">
        <v>10</v>
      </c>
      <c r="D39" s="22">
        <f t="shared" ref="D39:O39" si="18">D17+D28</f>
        <v>26205</v>
      </c>
      <c r="E39" s="22">
        <f t="shared" si="18"/>
        <v>25661</v>
      </c>
      <c r="F39" s="22">
        <f t="shared" si="18"/>
        <v>25166</v>
      </c>
      <c r="G39" s="22">
        <f t="shared" si="18"/>
        <v>24629</v>
      </c>
      <c r="H39" s="22">
        <f t="shared" si="18"/>
        <v>24060</v>
      </c>
      <c r="I39" s="22">
        <f t="shared" si="18"/>
        <v>23563</v>
      </c>
      <c r="J39" s="22">
        <f t="shared" si="18"/>
        <v>23151</v>
      </c>
      <c r="K39" s="22">
        <f t="shared" si="18"/>
        <v>22770</v>
      </c>
      <c r="L39" s="22">
        <f t="shared" si="18"/>
        <v>22412</v>
      </c>
      <c r="M39" s="22">
        <f t="shared" si="18"/>
        <v>22082</v>
      </c>
      <c r="N39" s="22">
        <f t="shared" si="18"/>
        <v>21761</v>
      </c>
      <c r="O39" s="22">
        <f t="shared" si="18"/>
        <v>21351</v>
      </c>
      <c r="P39" s="22">
        <f t="shared" ref="P39" si="19">P17+P28</f>
        <v>20903</v>
      </c>
      <c r="Q39" s="53"/>
      <c r="R39" s="54">
        <f t="shared" si="12"/>
        <v>23125.75</v>
      </c>
    </row>
    <row r="40" spans="2:18" x14ac:dyDescent="0.15">
      <c r="C40" s="25" t="s">
        <v>11</v>
      </c>
      <c r="D40" s="26">
        <f t="shared" ref="D40:O40" si="20">IF(D39=0,0,D38/D39)</f>
        <v>1.2974623163518412E-2</v>
      </c>
      <c r="E40" s="26">
        <f t="shared" si="20"/>
        <v>1.1535014223919567E-2</v>
      </c>
      <c r="F40" s="26">
        <f t="shared" si="20"/>
        <v>1.2715568624334419E-2</v>
      </c>
      <c r="G40" s="26">
        <f t="shared" si="20"/>
        <v>1.2018352348857038E-2</v>
      </c>
      <c r="H40" s="26">
        <f t="shared" si="20"/>
        <v>1.3341645885286782E-2</v>
      </c>
      <c r="I40" s="26">
        <f t="shared" si="20"/>
        <v>1.3792810762636337E-2</v>
      </c>
      <c r="J40" s="26">
        <f t="shared" si="20"/>
        <v>1.447021726923243E-2</v>
      </c>
      <c r="K40" s="26">
        <f t="shared" si="20"/>
        <v>1.6029863855950812E-2</v>
      </c>
      <c r="L40" s="26">
        <f t="shared" si="20"/>
        <v>1.4233446368017134E-2</v>
      </c>
      <c r="M40" s="26">
        <f t="shared" si="20"/>
        <v>1.5170727289194819E-2</v>
      </c>
      <c r="N40" s="26">
        <f t="shared" si="20"/>
        <v>1.4521391480170948E-2</v>
      </c>
      <c r="O40" s="26">
        <f t="shared" si="20"/>
        <v>1.3160976066694769E-2</v>
      </c>
      <c r="P40" s="26">
        <f t="shared" ref="P40" si="21">IF(P39=0,0,P38/P39)</f>
        <v>1.3347366406735875E-2</v>
      </c>
      <c r="Q40" s="55"/>
      <c r="R40" s="77">
        <f t="shared" si="12"/>
        <v>1.369478171508591E-2</v>
      </c>
    </row>
    <row r="41" spans="2:18" x14ac:dyDescent="0.15">
      <c r="C41" s="6"/>
      <c r="Q41" s="3"/>
      <c r="R41" s="78"/>
    </row>
    <row r="42" spans="2:18" x14ac:dyDescent="0.15">
      <c r="C42" s="21" t="s">
        <v>41</v>
      </c>
      <c r="D42" s="22">
        <f t="shared" ref="D42:O42" si="22">SUM(D20,D31)</f>
        <v>155</v>
      </c>
      <c r="E42" s="22">
        <f t="shared" si="22"/>
        <v>142</v>
      </c>
      <c r="F42" s="22">
        <f t="shared" si="22"/>
        <v>145</v>
      </c>
      <c r="G42" s="22">
        <f t="shared" si="22"/>
        <v>143</v>
      </c>
      <c r="H42" s="22">
        <f t="shared" si="22"/>
        <v>140</v>
      </c>
      <c r="I42" s="22">
        <f t="shared" si="22"/>
        <v>125</v>
      </c>
      <c r="J42" s="22">
        <f t="shared" si="22"/>
        <v>124</v>
      </c>
      <c r="K42" s="22">
        <f t="shared" si="22"/>
        <v>146</v>
      </c>
      <c r="L42" s="22">
        <f t="shared" si="22"/>
        <v>133</v>
      </c>
      <c r="M42" s="22">
        <f t="shared" si="22"/>
        <v>45</v>
      </c>
      <c r="N42" s="22">
        <f t="shared" si="22"/>
        <v>51</v>
      </c>
      <c r="O42" s="22">
        <f t="shared" si="22"/>
        <v>34</v>
      </c>
      <c r="P42" s="22">
        <f t="shared" ref="P42" si="23">SUM(P20,P31)</f>
        <v>42</v>
      </c>
      <c r="R42" s="3"/>
    </row>
    <row r="43" spans="2:18" x14ac:dyDescent="0.15">
      <c r="C43" s="21"/>
    </row>
    <row r="47" spans="2:18" x14ac:dyDescent="0.15"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2:18" x14ac:dyDescent="0.15"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4:16" x14ac:dyDescent="0.15"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4:16" x14ac:dyDescent="0.15"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4:16" x14ac:dyDescent="0.15"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4:16" x14ac:dyDescent="0.15"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4:16" x14ac:dyDescent="0.15"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4:16" x14ac:dyDescent="0.15"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4:16" x14ac:dyDescent="0.15"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</sheetData>
  <mergeCells count="3">
    <mergeCell ref="C6:F6"/>
    <mergeCell ref="C4:F4"/>
    <mergeCell ref="C7:F7"/>
  </mergeCells>
  <phoneticPr fontId="2" type="noConversion"/>
  <pageMargins left="0.5" right="0.5" top="0.5" bottom="0.5" header="0.5" footer="0.25"/>
  <pageSetup scale="49" fitToHeight="2" orientation="landscape" verticalDpi="1200" r:id="rId1"/>
  <headerFooter alignWithMargins="0">
    <oddFooter>&amp;R&amp;"Verdana,Italic"&amp;8Page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showGridLines="0" topLeftCell="B1" zoomScale="80" zoomScaleNormal="80" workbookViewId="0">
      <selection activeCell="C7" sqref="C7:F7"/>
    </sheetView>
  </sheetViews>
  <sheetFormatPr defaultRowHeight="10.5" x14ac:dyDescent="0.15"/>
  <cols>
    <col min="1" max="1" width="1.42578125" style="3" hidden="1" customWidth="1"/>
    <col min="2" max="2" width="20" style="2" bestFit="1" customWidth="1"/>
    <col min="3" max="3" width="10" style="2" customWidth="1"/>
    <col min="4" max="4" width="12.85546875" style="2" bestFit="1" customWidth="1"/>
    <col min="5" max="16" width="13" style="2" bestFit="1" customWidth="1"/>
    <col min="17" max="17" width="3.140625" style="2" customWidth="1"/>
    <col min="18" max="18" width="12.85546875" style="2" bestFit="1" customWidth="1"/>
    <col min="19" max="19" width="9.140625" style="3"/>
    <col min="20" max="20" width="12.85546875" style="3" bestFit="1" customWidth="1"/>
    <col min="21" max="16384" width="9.140625" style="3"/>
  </cols>
  <sheetData>
    <row r="1" spans="2:18" ht="11.25" x14ac:dyDescent="0.2">
      <c r="B1" s="1"/>
    </row>
    <row r="2" spans="2:18" ht="12.75" x14ac:dyDescent="0.2">
      <c r="B2" s="4"/>
    </row>
    <row r="4" spans="2:18" x14ac:dyDescent="0.15">
      <c r="B4" s="5" t="s">
        <v>0</v>
      </c>
      <c r="C4" s="104" t="s">
        <v>39</v>
      </c>
      <c r="D4" s="104"/>
      <c r="E4" s="104"/>
      <c r="F4" s="104"/>
    </row>
    <row r="5" spans="2:18" x14ac:dyDescent="0.15">
      <c r="B5" s="5" t="s">
        <v>15</v>
      </c>
      <c r="C5" s="6" t="s">
        <v>38</v>
      </c>
      <c r="D5" s="6"/>
      <c r="E5" s="6"/>
      <c r="F5" s="6"/>
    </row>
    <row r="6" spans="2:18" ht="12" x14ac:dyDescent="0.2">
      <c r="B6" s="5" t="s">
        <v>1</v>
      </c>
      <c r="C6" s="103">
        <f>'Delq By #'!C6:F6</f>
        <v>42460</v>
      </c>
      <c r="D6" s="103"/>
      <c r="E6" s="103"/>
      <c r="F6" s="103"/>
      <c r="H6" s="7"/>
    </row>
    <row r="7" spans="2:18" x14ac:dyDescent="0.15">
      <c r="B7" s="5" t="s">
        <v>2</v>
      </c>
      <c r="C7" s="104" t="s">
        <v>3</v>
      </c>
      <c r="D7" s="104"/>
      <c r="E7" s="104"/>
      <c r="F7" s="104"/>
    </row>
    <row r="11" spans="2:18" s="8" customFormat="1" ht="11.25" thickBot="1" x14ac:dyDescent="0.2">
      <c r="B11" s="66"/>
      <c r="C11" s="66"/>
      <c r="D11" s="64">
        <f>'Delq By $'!D11</f>
        <v>42094</v>
      </c>
      <c r="E11" s="64">
        <f>'Delq By $'!E11</f>
        <v>42124</v>
      </c>
      <c r="F11" s="64">
        <f>'Delq By $'!F11</f>
        <v>42155</v>
      </c>
      <c r="G11" s="64">
        <f>'Delq By $'!G11</f>
        <v>42185</v>
      </c>
      <c r="H11" s="64">
        <f>'Delq By $'!H11</f>
        <v>42216</v>
      </c>
      <c r="I11" s="64">
        <f>'Delq By $'!I11</f>
        <v>42247</v>
      </c>
      <c r="J11" s="64">
        <f>'Delq By $'!J11</f>
        <v>42277</v>
      </c>
      <c r="K11" s="64">
        <f>'Delq By $'!K11</f>
        <v>42308</v>
      </c>
      <c r="L11" s="64">
        <f>'Delq By $'!L11</f>
        <v>42338</v>
      </c>
      <c r="M11" s="64">
        <f>'Delq By $'!M11</f>
        <v>42369</v>
      </c>
      <c r="N11" s="64">
        <f>'Delq By $'!N11</f>
        <v>42400</v>
      </c>
      <c r="O11" s="64">
        <f>'Delq By $'!O11</f>
        <v>42429</v>
      </c>
      <c r="P11" s="64">
        <f>'Delq By $'!P11</f>
        <v>42460</v>
      </c>
      <c r="R11" s="66" t="s">
        <v>4</v>
      </c>
    </row>
    <row r="12" spans="2:18" x14ac:dyDescent="0.15">
      <c r="B12" s="63" t="s">
        <v>20</v>
      </c>
      <c r="C12" s="6" t="s">
        <v>5</v>
      </c>
      <c r="D12" s="81">
        <f>'Delq By $'!D12/'Delq By $'!D17</f>
        <v>8.6755389113494629E-3</v>
      </c>
      <c r="E12" s="81">
        <f>'Delq By $'!E12/'Delq By $'!E17</f>
        <v>6.050180773023911E-3</v>
      </c>
      <c r="F12" s="81">
        <f>'Delq By $'!F12/'Delq By $'!F17</f>
        <v>7.18720064338385E-3</v>
      </c>
      <c r="G12" s="81">
        <f>'Delq By $'!G12/'Delq By $'!G17</f>
        <v>6.4892853801427237E-3</v>
      </c>
      <c r="H12" s="81">
        <f>'Delq By $'!H12/'Delq By $'!H17</f>
        <v>7.9538550722434258E-3</v>
      </c>
      <c r="I12" s="81">
        <f>'Delq By $'!I12/'Delq By $'!I17</f>
        <v>8.6796465880719254E-3</v>
      </c>
      <c r="J12" s="81">
        <f>'Delq By $'!J12/'Delq By $'!J17</f>
        <v>7.4223249813516546E-3</v>
      </c>
      <c r="K12" s="81">
        <f>'Delq By $'!K12/'Delq By $'!K17</f>
        <v>8.9080348043099992E-3</v>
      </c>
      <c r="L12" s="81">
        <f>'Delq By $'!L12/'Delq By $'!L17</f>
        <v>7.1360945719986368E-3</v>
      </c>
      <c r="M12" s="81">
        <f>'Delq By $'!M12/'Delq By $'!M17</f>
        <v>7.910810478283686E-3</v>
      </c>
      <c r="N12" s="81">
        <f>'Delq By $'!N12/'Delq By $'!N17</f>
        <v>7.5662378334295137E-3</v>
      </c>
      <c r="O12" s="81">
        <f>'Delq By $'!O12/'Delq By $'!O17</f>
        <v>7.3202826069363137E-3</v>
      </c>
      <c r="P12" s="81">
        <f>'Delq By $'!P12/'Delq By $'!P17</f>
        <v>7.1695981221352153E-3</v>
      </c>
      <c r="Q12" s="80"/>
      <c r="R12" s="82">
        <f>AVERAGE(D12:P12)</f>
        <v>7.574545443589255E-3</v>
      </c>
    </row>
    <row r="13" spans="2:18" x14ac:dyDescent="0.15">
      <c r="C13" s="6" t="s">
        <v>6</v>
      </c>
      <c r="D13" s="79">
        <f>'Delq By $'!D13/'Delq By $'!D17</f>
        <v>2.5409007875478199E-3</v>
      </c>
      <c r="E13" s="79">
        <f>'Delq By $'!E13/'Delq By $'!E17</f>
        <v>3.4859499823493992E-3</v>
      </c>
      <c r="F13" s="79">
        <f>'Delq By $'!F13/'Delq By $'!F17</f>
        <v>3.1771942091214822E-3</v>
      </c>
      <c r="G13" s="79">
        <f>'Delq By $'!G13/'Delq By $'!G17</f>
        <v>3.8424992887423838E-3</v>
      </c>
      <c r="H13" s="79">
        <f>'Delq By $'!H13/'Delq By $'!H17</f>
        <v>2.8242304293371804E-3</v>
      </c>
      <c r="I13" s="79">
        <f>'Delq By $'!I13/'Delq By $'!I17</f>
        <v>3.1127823233300664E-3</v>
      </c>
      <c r="J13" s="79">
        <f>'Delq By $'!J13/'Delq By $'!J17</f>
        <v>4.7230769810968874E-3</v>
      </c>
      <c r="K13" s="79">
        <f>'Delq By $'!K13/'Delq By $'!K17</f>
        <v>3.8965323971834496E-3</v>
      </c>
      <c r="L13" s="79">
        <f>'Delq By $'!L13/'Delq By $'!L17</f>
        <v>2.858318140811957E-3</v>
      </c>
      <c r="M13" s="79">
        <f>'Delq By $'!M13/'Delq By $'!M17</f>
        <v>3.8888052078200207E-3</v>
      </c>
      <c r="N13" s="79">
        <f>'Delq By $'!N13/'Delq By $'!N17</f>
        <v>2.036769187223193E-3</v>
      </c>
      <c r="O13" s="79">
        <f>'Delq By $'!O13/'Delq By $'!O17</f>
        <v>2.6884909505704283E-3</v>
      </c>
      <c r="P13" s="79">
        <f>'Delq By $'!P13/'Delq By $'!P17</f>
        <v>3.7118057669732018E-3</v>
      </c>
      <c r="Q13" s="79"/>
      <c r="R13" s="83">
        <f>AVERAGE(D13:P13)</f>
        <v>3.291335050162113E-3</v>
      </c>
    </row>
    <row r="14" spans="2:18" x14ac:dyDescent="0.15">
      <c r="B14" s="3"/>
      <c r="C14" s="6" t="s">
        <v>7</v>
      </c>
      <c r="D14" s="79">
        <f>'Delq By $'!D14/'Delq By $'!D17</f>
        <v>2.1000776448067728E-3</v>
      </c>
      <c r="E14" s="79">
        <f>'Delq By $'!E14/'Delq By $'!E17</f>
        <v>1.6169088631260756E-3</v>
      </c>
      <c r="F14" s="79">
        <f>'Delq By $'!F14/'Delq By $'!F17</f>
        <v>2.0034650927592411E-3</v>
      </c>
      <c r="G14" s="79">
        <f>'Delq By $'!G14/'Delq By $'!G17</f>
        <v>2.2688683266403643E-3</v>
      </c>
      <c r="H14" s="79">
        <f>'Delq By $'!H14/'Delq By $'!H17</f>
        <v>2.5372415315484693E-3</v>
      </c>
      <c r="I14" s="79">
        <f>'Delq By $'!I14/'Delq By $'!I17</f>
        <v>2.1676654396830994E-3</v>
      </c>
      <c r="J14" s="79">
        <f>'Delq By $'!J14/'Delq By $'!J17</f>
        <v>1.9053727098466832E-3</v>
      </c>
      <c r="K14" s="79">
        <f>'Delq By $'!K14/'Delq By $'!K17</f>
        <v>2.6476770598093135E-3</v>
      </c>
      <c r="L14" s="79">
        <f>'Delq By $'!L14/'Delq By $'!L17</f>
        <v>2.6298818030951144E-3</v>
      </c>
      <c r="M14" s="79">
        <f>'Delq By $'!M14/'Delq By $'!M17</f>
        <v>1.7612868521509784E-3</v>
      </c>
      <c r="N14" s="79">
        <f>'Delq By $'!N14/'Delq By $'!N17</f>
        <v>2.8008605025956145E-3</v>
      </c>
      <c r="O14" s="79">
        <f>'Delq By $'!O14/'Delq By $'!O17</f>
        <v>1.0423008084207231E-3</v>
      </c>
      <c r="P14" s="79">
        <f>'Delq By $'!P14/'Delq By $'!P17</f>
        <v>2.0117455308892411E-3</v>
      </c>
      <c r="Q14" s="79"/>
      <c r="R14" s="83">
        <f>AVERAGE(D14:P14)</f>
        <v>2.1148732434901302E-3</v>
      </c>
    </row>
    <row r="15" spans="2:18" x14ac:dyDescent="0.15">
      <c r="B15" s="3"/>
      <c r="C15" s="69" t="s">
        <v>8</v>
      </c>
      <c r="D15" s="84">
        <f>'Delq By $'!D15/'Delq By $'!D17</f>
        <v>3.7647075454178516E-5</v>
      </c>
      <c r="E15" s="84">
        <f>'Delq By $'!E15/'Delq By $'!E17</f>
        <v>0</v>
      </c>
      <c r="F15" s="84">
        <f>'Delq By $'!F15/'Delq By $'!F17</f>
        <v>0</v>
      </c>
      <c r="G15" s="84">
        <f>'Delq By $'!G15/'Delq By $'!G17</f>
        <v>2.3572140953222905E-4</v>
      </c>
      <c r="H15" s="84">
        <f>'Delq By $'!H15/'Delq By $'!H17</f>
        <v>3.9878870259320851E-5</v>
      </c>
      <c r="I15" s="84">
        <f>'Delq By $'!I15/'Delq By $'!I17</f>
        <v>2.6724635375362401E-4</v>
      </c>
      <c r="J15" s="84">
        <f>'Delq By $'!J15/'Delq By $'!J17</f>
        <v>3.3908017721754545E-4</v>
      </c>
      <c r="K15" s="84">
        <f>'Delq By $'!K15/'Delq By $'!K17</f>
        <v>5.4413740803989363E-4</v>
      </c>
      <c r="L15" s="84">
        <f>'Delq By $'!L15/'Delq By $'!L17</f>
        <v>4.7372073787695557E-4</v>
      </c>
      <c r="M15" s="84">
        <f>'Delq By $'!M15/'Delq By $'!M17</f>
        <v>1.0195620113637199E-4</v>
      </c>
      <c r="N15" s="84">
        <f>'Delq By $'!N15/'Delq By $'!N17</f>
        <v>8.647565565230179E-6</v>
      </c>
      <c r="O15" s="84">
        <f>'Delq By $'!O15/'Delq By $'!O17</f>
        <v>2.9528468711888135E-5</v>
      </c>
      <c r="P15" s="84">
        <f>'Delq By $'!P15/'Delq By $'!P17</f>
        <v>3.2033690460906457E-5</v>
      </c>
      <c r="Q15" s="85"/>
      <c r="R15" s="86">
        <f>AVERAGE(D15:P15)</f>
        <v>1.6227676600062647E-4</v>
      </c>
    </row>
    <row r="16" spans="2:18" x14ac:dyDescent="0.15">
      <c r="B16" s="3"/>
      <c r="C16" s="6" t="s">
        <v>9</v>
      </c>
      <c r="D16" s="79">
        <f>'Delq By $'!D16/'Delq By $'!D17</f>
        <v>1.3354164419158232E-2</v>
      </c>
      <c r="E16" s="79">
        <f>'Delq By $'!E16/'Delq By $'!E17</f>
        <v>1.1153039618499387E-2</v>
      </c>
      <c r="F16" s="79">
        <f>'Delq By $'!F16/'Delq By $'!F17</f>
        <v>1.2367859945264573E-2</v>
      </c>
      <c r="G16" s="79">
        <f>'Delq By $'!G16/'Delq By $'!G17</f>
        <v>1.28363744050577E-2</v>
      </c>
      <c r="H16" s="79">
        <f>'Delq By $'!H16/'Delq By $'!H17</f>
        <v>1.3355205903388394E-2</v>
      </c>
      <c r="I16" s="79">
        <f>'Delq By $'!I16/'Delq By $'!I17</f>
        <v>1.4227340704838717E-2</v>
      </c>
      <c r="J16" s="79">
        <f>'Delq By $'!J16/'Delq By $'!J17</f>
        <v>1.438985484951277E-2</v>
      </c>
      <c r="K16" s="79">
        <f>'Delq By $'!K16/'Delq By $'!K17</f>
        <v>1.5996381669342655E-2</v>
      </c>
      <c r="L16" s="79">
        <f>'Delq By $'!L16/'Delq By $'!L17</f>
        <v>1.3098015253782664E-2</v>
      </c>
      <c r="M16" s="79">
        <f>'Delq By $'!M16/'Delq By $'!M17</f>
        <v>1.3662858739391055E-2</v>
      </c>
      <c r="N16" s="79">
        <f>'Delq By $'!N16/'Delq By $'!N17</f>
        <v>1.2412515088813553E-2</v>
      </c>
      <c r="O16" s="79">
        <f>'Delq By $'!O16/'Delq By $'!O17</f>
        <v>1.1080602834639356E-2</v>
      </c>
      <c r="P16" s="79">
        <f>'Delq By $'!P16/'Delq By $'!P17</f>
        <v>1.2925183110458566E-2</v>
      </c>
      <c r="Q16" s="85"/>
      <c r="R16" s="87">
        <f>AVERAGE(D16:P16)</f>
        <v>1.3143030503242125E-2</v>
      </c>
    </row>
    <row r="17" spans="2:18" x14ac:dyDescent="0.15">
      <c r="B17" s="3"/>
      <c r="C17" s="21" t="s">
        <v>10</v>
      </c>
      <c r="D17" s="22">
        <f>'Delq By $'!D17</f>
        <v>687558321.26999998</v>
      </c>
      <c r="E17" s="22">
        <f>'Delq By $'!E17</f>
        <v>673422562.53999996</v>
      </c>
      <c r="F17" s="22">
        <f>'Delq By $'!F17</f>
        <v>660174182.61000001</v>
      </c>
      <c r="G17" s="22">
        <f>'Delq By $'!G17</f>
        <v>646027318.01999998</v>
      </c>
      <c r="H17" s="22">
        <f>'Delq By $'!H17</f>
        <v>630806736.41000009</v>
      </c>
      <c r="I17" s="22">
        <f>'Delq By $'!I17</f>
        <v>617556526.71000004</v>
      </c>
      <c r="J17" s="22">
        <f>'Delq By $'!J17</f>
        <v>604614170.25999999</v>
      </c>
      <c r="K17" s="22">
        <f>'Delq By $'!K17</f>
        <v>592293132.6500001</v>
      </c>
      <c r="L17" s="22">
        <f>'Delq By $'!L17</f>
        <v>582256270.29999983</v>
      </c>
      <c r="M17" s="22">
        <f>'Delq By $'!M17</f>
        <v>570565197.12999988</v>
      </c>
      <c r="N17" s="22">
        <f>'Delq By $'!N17</f>
        <v>560941685.08000004</v>
      </c>
      <c r="O17" s="22">
        <f>'Delq By $'!O17</f>
        <v>549604524.31000006</v>
      </c>
      <c r="P17" s="22">
        <f>'Delq By $'!P17</f>
        <v>539671818.99000001</v>
      </c>
      <c r="Q17" s="22"/>
      <c r="R17" s="74">
        <f>AVERAGE(E17:P17)</f>
        <v>602327843.75083339</v>
      </c>
    </row>
    <row r="18" spans="2:18" x14ac:dyDescent="0.15">
      <c r="C18" s="6"/>
      <c r="D18" s="6"/>
      <c r="R18" s="76"/>
    </row>
    <row r="19" spans="2:18" x14ac:dyDescent="0.15">
      <c r="R19" s="3"/>
    </row>
    <row r="20" spans="2:18" s="8" customFormat="1" ht="11.25" thickBot="1" x14ac:dyDescent="0.2">
      <c r="B20" s="66"/>
      <c r="C20" s="66"/>
      <c r="D20" s="64">
        <f>D11</f>
        <v>42094</v>
      </c>
      <c r="E20" s="64">
        <f t="shared" ref="E20:P20" si="0">E11</f>
        <v>42124</v>
      </c>
      <c r="F20" s="64">
        <f t="shared" si="0"/>
        <v>42155</v>
      </c>
      <c r="G20" s="64">
        <f t="shared" si="0"/>
        <v>42185</v>
      </c>
      <c r="H20" s="64">
        <f t="shared" si="0"/>
        <v>42216</v>
      </c>
      <c r="I20" s="64">
        <f t="shared" si="0"/>
        <v>42247</v>
      </c>
      <c r="J20" s="64">
        <f t="shared" si="0"/>
        <v>42277</v>
      </c>
      <c r="K20" s="64">
        <f t="shared" si="0"/>
        <v>42308</v>
      </c>
      <c r="L20" s="64">
        <f t="shared" si="0"/>
        <v>42338</v>
      </c>
      <c r="M20" s="64">
        <f t="shared" si="0"/>
        <v>42369</v>
      </c>
      <c r="N20" s="64">
        <f t="shared" si="0"/>
        <v>42400</v>
      </c>
      <c r="O20" s="64">
        <f t="shared" si="0"/>
        <v>42429</v>
      </c>
      <c r="P20" s="64">
        <f t="shared" si="0"/>
        <v>42460</v>
      </c>
      <c r="R20" s="66" t="s">
        <v>4</v>
      </c>
    </row>
    <row r="21" spans="2:18" x14ac:dyDescent="0.15">
      <c r="B21" s="63" t="s">
        <v>21</v>
      </c>
      <c r="C21" s="6" t="s">
        <v>5</v>
      </c>
      <c r="D21" s="81">
        <f>IF('Delq By $'!D40=0,0,'Delq By $'!D35/'Delq By $'!D40)</f>
        <v>1.3836313161477437E-2</v>
      </c>
      <c r="E21" s="81">
        <f>IF('Delq By $'!E40=0,0,'Delq By $'!E35/'Delq By $'!E40)</f>
        <v>8.1389065221119106E-3</v>
      </c>
      <c r="F21" s="81">
        <f>IF('Delq By $'!F40=0,0,'Delq By $'!F35/'Delq By $'!F40)</f>
        <v>1.3001075355622541E-2</v>
      </c>
      <c r="G21" s="81">
        <f>IF('Delq By $'!G40=0,0,'Delq By $'!G35/'Delq By $'!G40)</f>
        <v>9.3538150394826634E-3</v>
      </c>
      <c r="H21" s="81">
        <f>IF('Delq By $'!H40=0,0,'Delq By $'!H35/'Delq By $'!H40)</f>
        <v>1.4269905978659861E-2</v>
      </c>
      <c r="I21" s="81">
        <f>IF('Delq By $'!I40=0,0,'Delq By $'!I35/'Delq By $'!I40)</f>
        <v>9.0238669395392157E-3</v>
      </c>
      <c r="J21" s="81">
        <f>IF('Delq By $'!J40=0,0,'Delq By $'!J35/'Delq By $'!J40)</f>
        <v>6.5508442941336585E-3</v>
      </c>
      <c r="K21" s="81">
        <f>IF('Delq By $'!K40=0,0,'Delq By $'!K35/'Delq By $'!K40)</f>
        <v>1.4308969553843042E-2</v>
      </c>
      <c r="L21" s="81">
        <f>IF('Delq By $'!L40=0,0,'Delq By $'!L35/'Delq By $'!L40)</f>
        <v>9.6930501949374775E-3</v>
      </c>
      <c r="M21" s="81">
        <f>IF('Delq By $'!M40=0,0,'Delq By $'!M35/'Delq By $'!M40)</f>
        <v>1.0762735701659545E-2</v>
      </c>
      <c r="N21" s="81">
        <f>IF('Delq By $'!N40=0,0,'Delq By $'!N35/'Delq By $'!N40)</f>
        <v>1.2699395528879612E-2</v>
      </c>
      <c r="O21" s="81">
        <f>IF('Delq By $'!O40=0,0,'Delq By $'!O35/'Delq By $'!O40)</f>
        <v>1.6058823554079067E-2</v>
      </c>
      <c r="P21" s="81">
        <f>IF('Delq By $'!P40=0,0,'Delq By $'!P35/'Delq By $'!P40)</f>
        <v>1.4413417620280217E-2</v>
      </c>
      <c r="Q21" s="80"/>
      <c r="R21" s="82">
        <f>AVERAGE(D21:P21)</f>
        <v>1.1700855341900481E-2</v>
      </c>
    </row>
    <row r="22" spans="2:18" x14ac:dyDescent="0.15">
      <c r="C22" s="6" t="s">
        <v>6</v>
      </c>
      <c r="D22" s="79">
        <f>IF('Delq By $'!D40=0,0,'Delq By $'!D36/'Delq By $'!D40)</f>
        <v>3.9171894694877123E-3</v>
      </c>
      <c r="E22" s="79">
        <f>IF('Delq By $'!E40=0,0,'Delq By $'!E36/'Delq By $'!E40)</f>
        <v>6.6115779339616437E-3</v>
      </c>
      <c r="F22" s="79">
        <f>IF('Delq By $'!F40=0,0,'Delq By $'!F36/'Delq By $'!F40)</f>
        <v>3.1470767399526828E-3</v>
      </c>
      <c r="G22" s="79">
        <f>IF('Delq By $'!G40=0,0,'Delq By $'!G36/'Delq By $'!G40)</f>
        <v>3.0131569899163393E-3</v>
      </c>
      <c r="H22" s="79">
        <f>IF('Delq By $'!H40=0,0,'Delq By $'!H36/'Delq By $'!H40)</f>
        <v>1.2420188122723166E-3</v>
      </c>
      <c r="I22" s="79">
        <f>IF('Delq By $'!I40=0,0,'Delq By $'!I36/'Delq By $'!I40)</f>
        <v>7.1872270525455331E-3</v>
      </c>
      <c r="J22" s="79">
        <f>IF('Delq By $'!J40=0,0,'Delq By $'!J36/'Delq By $'!J40)</f>
        <v>6.0895493437508989E-3</v>
      </c>
      <c r="K22" s="79">
        <f>IF('Delq By $'!K40=0,0,'Delq By $'!K36/'Delq By $'!K40)</f>
        <v>2.3648348049767221E-3</v>
      </c>
      <c r="L22" s="79">
        <f>IF('Delq By $'!L40=0,0,'Delq By $'!L36/'Delq By $'!L40)</f>
        <v>5.1756855300332527E-3</v>
      </c>
      <c r="M22" s="79">
        <f>IF('Delq By $'!M40=0,0,'Delq By $'!M36/'Delq By $'!M40)</f>
        <v>4.763262348915785E-3</v>
      </c>
      <c r="N22" s="79">
        <f>IF('Delq By $'!N40=0,0,'Delq By $'!N36/'Delq By $'!N40)</f>
        <v>2.6267992191626932E-3</v>
      </c>
      <c r="O22" s="79">
        <f>IF('Delq By $'!O40=0,0,'Delq By $'!O36/'Delq By $'!O40)</f>
        <v>3.3539381579542585E-3</v>
      </c>
      <c r="P22" s="79">
        <f>IF('Delq By $'!P40=0,0,'Delq By $'!P36/'Delq By $'!P40)</f>
        <v>6.3694956894967385E-3</v>
      </c>
      <c r="Q22" s="79"/>
      <c r="R22" s="83">
        <f>AVERAGE(D22:P22)</f>
        <v>4.2970624686481992E-3</v>
      </c>
    </row>
    <row r="23" spans="2:18" x14ac:dyDescent="0.15">
      <c r="B23" s="3"/>
      <c r="C23" s="6" t="s">
        <v>7</v>
      </c>
      <c r="D23" s="79">
        <f>IF('Delq By $'!D40=0,0,'Delq By $'!D37/'Delq By $'!D40)</f>
        <v>1.4398321441287621E-3</v>
      </c>
      <c r="E23" s="79">
        <f>IF('Delq By $'!E40=0,0,'Delq By $'!E37/'Delq By $'!E40)</f>
        <v>2.5639096942565468E-3</v>
      </c>
      <c r="F23" s="79">
        <f>IF('Delq By $'!F40=0,0,'Delq By $'!F37/'Delq By $'!F40)</f>
        <v>1.9211643862189862E-3</v>
      </c>
      <c r="G23" s="79">
        <f>IF('Delq By $'!G40=0,0,'Delq By $'!G37/'Delq By $'!G40)</f>
        <v>1.2616531660281617E-3</v>
      </c>
      <c r="H23" s="79">
        <f>IF('Delq By $'!H40=0,0,'Delq By $'!H37/'Delq By $'!H40)</f>
        <v>1.8636382723612815E-3</v>
      </c>
      <c r="I23" s="79">
        <f>IF('Delq By $'!I40=0,0,'Delq By $'!I37/'Delq By $'!I40)</f>
        <v>1.0156441242191781E-3</v>
      </c>
      <c r="J23" s="79">
        <f>IF('Delq By $'!J40=0,0,'Delq By $'!J37/'Delq By $'!J40)</f>
        <v>2.4114694599143617E-3</v>
      </c>
      <c r="K23" s="79">
        <f>IF('Delq By $'!K40=0,0,'Delq By $'!K37/'Delq By $'!K40)</f>
        <v>3.6299117069203603E-3</v>
      </c>
      <c r="L23" s="79">
        <f>IF('Delq By $'!L40=0,0,'Delq By $'!L37/'Delq By $'!L40)</f>
        <v>4.8977061998403291E-4</v>
      </c>
      <c r="M23" s="79">
        <f>IF('Delq By $'!M40=0,0,'Delq By $'!M37/'Delq By $'!M40)</f>
        <v>2.7462771613383976E-3</v>
      </c>
      <c r="N23" s="79">
        <f>IF('Delq By $'!N40=0,0,'Delq By $'!N37/'Delq By $'!N40)</f>
        <v>2.7266045084134972E-3</v>
      </c>
      <c r="O23" s="79">
        <f>IF('Delq By $'!O40=0,0,'Delq By $'!O37/'Delq By $'!O40)</f>
        <v>5.284872978994858E-4</v>
      </c>
      <c r="P23" s="79">
        <f>IF('Delq By $'!P40=0,0,'Delq By $'!P37/'Delq By $'!P40)</f>
        <v>7.3219846146298174E-4</v>
      </c>
      <c r="Q23" s="79"/>
      <c r="R23" s="83">
        <f>AVERAGE(D23:P23)</f>
        <v>1.794658538703541E-3</v>
      </c>
    </row>
    <row r="24" spans="2:18" x14ac:dyDescent="0.15">
      <c r="B24" s="3"/>
      <c r="C24" s="69" t="s">
        <v>8</v>
      </c>
      <c r="D24" s="84">
        <f>IF('Delq By $'!D40=0,0,'Delq By $'!D38/'Delq By $'!D40)</f>
        <v>0</v>
      </c>
      <c r="E24" s="84">
        <f>IF('Delq By $'!E40=0,0,'Delq By $'!E38/'Delq By $'!E40)</f>
        <v>0</v>
      </c>
      <c r="F24" s="84">
        <f>IF('Delq By $'!F40=0,0,'Delq By $'!F38/'Delq By $'!F40)</f>
        <v>0</v>
      </c>
      <c r="G24" s="84">
        <f>IF('Delq By $'!G40=0,0,'Delq By $'!G38/'Delq By $'!G40)</f>
        <v>6.3275426293185889E-6</v>
      </c>
      <c r="H24" s="84">
        <f>IF('Delq By $'!H40=0,0,'Delq By $'!H38/'Delq By $'!H40)</f>
        <v>5.9162875082196446E-4</v>
      </c>
      <c r="I24" s="84">
        <f>IF('Delq By $'!I40=0,0,'Delq By $'!I38/'Delq By $'!I40)</f>
        <v>4.8945111370029269E-6</v>
      </c>
      <c r="J24" s="84">
        <f>IF('Delq By $'!J40=0,0,'Delq By $'!J38/'Delq By $'!J40)</f>
        <v>0</v>
      </c>
      <c r="K24" s="84">
        <f>IF('Delq By $'!K40=0,0,'Delq By $'!K38/'Delq By $'!K40)</f>
        <v>0</v>
      </c>
      <c r="L24" s="84">
        <f>IF('Delq By $'!L40=0,0,'Delq By $'!L38/'Delq By $'!L40)</f>
        <v>0</v>
      </c>
      <c r="M24" s="84">
        <f>IF('Delq By $'!M40=0,0,'Delq By $'!M38/'Delq By $'!M40)</f>
        <v>0</v>
      </c>
      <c r="N24" s="84">
        <f>IF('Delq By $'!N40=0,0,'Delq By $'!N38/'Delq By $'!N40)</f>
        <v>0</v>
      </c>
      <c r="O24" s="84">
        <f>IF('Delq By $'!O40=0,0,'Delq By $'!O38/'Delq By $'!O40)</f>
        <v>1.1796063780638833E-3</v>
      </c>
      <c r="P24" s="84">
        <f>IF('Delq By $'!P40=0,0,'Delq By $'!P38/'Delq By $'!P40)</f>
        <v>0</v>
      </c>
      <c r="Q24" s="85"/>
      <c r="R24" s="86">
        <f>AVERAGE(D24:P24)</f>
        <v>1.371120909732438E-4</v>
      </c>
    </row>
    <row r="25" spans="2:18" x14ac:dyDescent="0.15">
      <c r="B25" s="3"/>
      <c r="C25" s="6" t="s">
        <v>9</v>
      </c>
      <c r="D25" s="79">
        <f>IF('Delq By $'!D40=0,0,'Delq By $'!D39/'Delq By $'!D40)</f>
        <v>1.9193334775093912E-2</v>
      </c>
      <c r="E25" s="79">
        <f>IF('Delq By $'!E40=0,0,'Delq By $'!E39/'Delq By $'!E40)</f>
        <v>1.7314394150330103E-2</v>
      </c>
      <c r="F25" s="79">
        <f>IF('Delq By $'!F40=0,0,'Delq By $'!F39/'Delq By $'!F40)</f>
        <v>1.8069316481794207E-2</v>
      </c>
      <c r="G25" s="79">
        <f>IF('Delq By $'!G40=0,0,'Delq By $'!G39/'Delq By $'!G40)</f>
        <v>1.3634952738056485E-2</v>
      </c>
      <c r="H25" s="79">
        <f>IF('Delq By $'!H40=0,0,'Delq By $'!H39/'Delq By $'!H40)</f>
        <v>1.7967191814115425E-2</v>
      </c>
      <c r="I25" s="79">
        <f>IF('Delq By $'!I40=0,0,'Delq By $'!I39/'Delq By $'!I40)</f>
        <v>1.7231632627440929E-2</v>
      </c>
      <c r="J25" s="79">
        <f>IF('Delq By $'!J40=0,0,'Delq By $'!J39/'Delq By $'!J40)</f>
        <v>1.5051863097798919E-2</v>
      </c>
      <c r="K25" s="79">
        <f>IF('Delq By $'!K40=0,0,'Delq By $'!K39/'Delq By $'!K40)</f>
        <v>2.0303716065740125E-2</v>
      </c>
      <c r="L25" s="79">
        <f>IF('Delq By $'!L40=0,0,'Delq By $'!L39/'Delq By $'!L40)</f>
        <v>1.5358506344954764E-2</v>
      </c>
      <c r="M25" s="79">
        <f>IF('Delq By $'!M40=0,0,'Delq By $'!M39/'Delq By $'!M40)</f>
        <v>1.8272275211913727E-2</v>
      </c>
      <c r="N25" s="79">
        <f>IF('Delq By $'!N40=0,0,'Delq By $'!N39/'Delq By $'!N40)</f>
        <v>1.8052799256455806E-2</v>
      </c>
      <c r="O25" s="79">
        <f>IF('Delq By $'!O40=0,0,'Delq By $'!O39/'Delq By $'!O40)</f>
        <v>2.1120855387996691E-2</v>
      </c>
      <c r="P25" s="79">
        <f>IF('Delq By $'!P40=0,0,'Delq By $'!P39/'Delq By $'!P40)</f>
        <v>2.1515111771239936E-2</v>
      </c>
      <c r="Q25" s="85"/>
      <c r="R25" s="87">
        <f>AVERAGE(D25:P25)</f>
        <v>1.7929688440225463E-2</v>
      </c>
    </row>
    <row r="26" spans="2:18" x14ac:dyDescent="0.15">
      <c r="B26" s="3"/>
      <c r="C26" s="21" t="s">
        <v>10</v>
      </c>
      <c r="D26" s="22">
        <f>'Delq By $'!D40</f>
        <v>149827881.59</v>
      </c>
      <c r="E26" s="22">
        <f>'Delq By $'!E40</f>
        <v>145572728.57000002</v>
      </c>
      <c r="F26" s="22">
        <f>'Delq By $'!F40</f>
        <v>141589086.25999999</v>
      </c>
      <c r="G26" s="22">
        <f>'Delq By $'!G40</f>
        <v>138116809.50999999</v>
      </c>
      <c r="H26" s="22">
        <f>'Delq By $'!H40</f>
        <v>134807748.75999996</v>
      </c>
      <c r="I26" s="22">
        <f>'Delq By $'!I40</f>
        <v>131112174.84999999</v>
      </c>
      <c r="J26" s="22">
        <f>'Delq By $'!J40</f>
        <v>128513524.7</v>
      </c>
      <c r="K26" s="22">
        <f>'Delq By $'!K40</f>
        <v>124844695.02</v>
      </c>
      <c r="L26" s="22">
        <f>'Delq By $'!L40</f>
        <v>121653397.67</v>
      </c>
      <c r="M26" s="22">
        <f>'Delq By $'!M40</f>
        <v>119191658.66</v>
      </c>
      <c r="N26" s="22">
        <f>'Delq By $'!N40</f>
        <v>116956727.31999999</v>
      </c>
      <c r="O26" s="22">
        <f>'Delq By $'!O40</f>
        <v>114464454.00000001</v>
      </c>
      <c r="P26" s="22">
        <f>'Delq By $'!P40</f>
        <v>111349168.68999998</v>
      </c>
      <c r="Q26" s="22"/>
      <c r="R26" s="74">
        <f>AVERAGE(E26:P26)</f>
        <v>127347681.1675</v>
      </c>
    </row>
    <row r="27" spans="2:18" x14ac:dyDescent="0.15">
      <c r="C27" s="6"/>
      <c r="D27" s="6"/>
      <c r="R27" s="76"/>
    </row>
    <row r="28" spans="2:18" x14ac:dyDescent="0.15">
      <c r="R28" s="3"/>
    </row>
    <row r="29" spans="2:18" s="8" customFormat="1" ht="11.25" thickBot="1" x14ac:dyDescent="0.2">
      <c r="B29" s="41"/>
      <c r="C29" s="41"/>
      <c r="D29" s="64">
        <f>D20</f>
        <v>42094</v>
      </c>
      <c r="E29" s="64">
        <f t="shared" ref="E29:P29" si="1">E20</f>
        <v>42124</v>
      </c>
      <c r="F29" s="64">
        <f t="shared" si="1"/>
        <v>42155</v>
      </c>
      <c r="G29" s="64">
        <f t="shared" si="1"/>
        <v>42185</v>
      </c>
      <c r="H29" s="64">
        <f t="shared" si="1"/>
        <v>42216</v>
      </c>
      <c r="I29" s="64">
        <f t="shared" si="1"/>
        <v>42247</v>
      </c>
      <c r="J29" s="64">
        <f t="shared" si="1"/>
        <v>42277</v>
      </c>
      <c r="K29" s="64">
        <f t="shared" si="1"/>
        <v>42308</v>
      </c>
      <c r="L29" s="64">
        <f t="shared" si="1"/>
        <v>42338</v>
      </c>
      <c r="M29" s="64">
        <f t="shared" si="1"/>
        <v>42369</v>
      </c>
      <c r="N29" s="64">
        <f t="shared" si="1"/>
        <v>42400</v>
      </c>
      <c r="O29" s="64">
        <f t="shared" si="1"/>
        <v>42429</v>
      </c>
      <c r="P29" s="64">
        <f t="shared" si="1"/>
        <v>42460</v>
      </c>
      <c r="R29" s="41" t="s">
        <v>4</v>
      </c>
    </row>
    <row r="30" spans="2:18" x14ac:dyDescent="0.15">
      <c r="B30" s="43" t="s">
        <v>36</v>
      </c>
      <c r="C30" s="6" t="s">
        <v>5</v>
      </c>
      <c r="D30" s="88">
        <f>'Delq By $'!D59/'Delq By $'!D64</f>
        <v>9.598921540081606E-3</v>
      </c>
      <c r="E30" s="88">
        <f>'Delq By $'!E59/'Delq By $'!E64</f>
        <v>6.4214423783465219E-3</v>
      </c>
      <c r="F30" s="88">
        <f>'Delq By $'!F59/'Delq By $'!F64</f>
        <v>8.2139141885131783E-3</v>
      </c>
      <c r="G30" s="88">
        <f>'Delq By $'!G59/'Delq By $'!G64</f>
        <v>6.9938350967120961E-3</v>
      </c>
      <c r="H30" s="88">
        <f>'Delq By $'!H59/'Delq By $'!H64</f>
        <v>9.0659717056669632E-3</v>
      </c>
      <c r="I30" s="88">
        <f>'Delq By $'!I59/'Delq By $'!I64</f>
        <v>8.7399288982773164E-3</v>
      </c>
      <c r="J30" s="88">
        <f>'Delq By $'!J59/'Delq By $'!J64</f>
        <v>7.2695588867240681E-3</v>
      </c>
      <c r="K30" s="88">
        <f>'Delq By $'!K59/'Delq By $'!K64</f>
        <v>9.8482697572187302E-3</v>
      </c>
      <c r="L30" s="88">
        <f>'Delq By $'!L59/'Delq By $'!L64</f>
        <v>7.5780011878276137E-3</v>
      </c>
      <c r="M30" s="88">
        <f>'Delq By $'!M59/'Delq By $'!M64</f>
        <v>8.4036300782558138E-3</v>
      </c>
      <c r="N30" s="88">
        <f>'Delq By $'!N59/'Delq By $'!N64</f>
        <v>8.4518533089870378E-3</v>
      </c>
      <c r="O30" s="88">
        <f>'Delq By $'!O59/'Delq By $'!O64</f>
        <v>8.8265302272014512E-3</v>
      </c>
      <c r="P30" s="88">
        <f>'Delq By $'!P59/'Delq By $'!P64</f>
        <v>8.4085647522791403E-3</v>
      </c>
      <c r="Q30" s="89"/>
      <c r="R30" s="90">
        <f>AVERAGE(D30:P30)</f>
        <v>8.2938786158531942E-3</v>
      </c>
    </row>
    <row r="31" spans="2:18" x14ac:dyDescent="0.15">
      <c r="C31" s="6" t="s">
        <v>6</v>
      </c>
      <c r="D31" s="79">
        <f>'Delq By $'!D60/'Delq By $'!D64</f>
        <v>2.7871508654295331E-3</v>
      </c>
      <c r="E31" s="79">
        <f>'Delq By $'!E60/'Delq By $'!E64</f>
        <v>4.0415162894452258E-3</v>
      </c>
      <c r="F31" s="79">
        <f>'Delq By $'!F60/'Delq By $'!F64</f>
        <v>3.1718755507273598E-3</v>
      </c>
      <c r="G31" s="79">
        <f>'Delq By $'!G60/'Delq By $'!G64</f>
        <v>3.696421408051809E-3</v>
      </c>
      <c r="H31" s="79">
        <f>'Delq By $'!H60/'Delq By $'!H64</f>
        <v>2.5456380172421129E-3</v>
      </c>
      <c r="I31" s="79">
        <f>'Delq By $'!I60/'Delq By $'!I64</f>
        <v>3.8263279926500572E-3</v>
      </c>
      <c r="J31" s="79">
        <f>'Delq By $'!J60/'Delq By $'!J64</f>
        <v>4.9626125776062848E-3</v>
      </c>
      <c r="K31" s="79">
        <f>'Delq By $'!K60/'Delq By $'!K64</f>
        <v>3.6298830706750296E-3</v>
      </c>
      <c r="L31" s="79">
        <f>'Delq By $'!L60/'Delq By $'!L64</f>
        <v>3.2588178489086541E-3</v>
      </c>
      <c r="M31" s="79">
        <f>'Delq By $'!M60/'Delq By $'!M64</f>
        <v>4.039913524032275E-3</v>
      </c>
      <c r="N31" s="79">
        <f>'Delq By $'!N60/'Delq By $'!N64</f>
        <v>2.1385661235987278E-3</v>
      </c>
      <c r="O31" s="79">
        <f>'Delq By $'!O60/'Delq By $'!O64</f>
        <v>2.8031929676001367E-3</v>
      </c>
      <c r="P31" s="79">
        <f>'Delq By $'!P60/'Delq By $'!P64</f>
        <v>4.1663710868461877E-3</v>
      </c>
      <c r="Q31" s="79"/>
      <c r="R31" s="91">
        <f>AVERAGE(D31:P31)</f>
        <v>3.4667913325241071E-3</v>
      </c>
    </row>
    <row r="32" spans="2:18" x14ac:dyDescent="0.15">
      <c r="C32" s="6" t="s">
        <v>7</v>
      </c>
      <c r="D32" s="79">
        <f>'Delq By $'!D61/'Delq By $'!D64</f>
        <v>1.9819443577308049E-3</v>
      </c>
      <c r="E32" s="79">
        <f>'Delq By $'!E61/'Delq By $'!E64</f>
        <v>1.7852340005745212E-3</v>
      </c>
      <c r="F32" s="79">
        <f>'Delq By $'!F61/'Delq By $'!F64</f>
        <v>1.9889310247992427E-3</v>
      </c>
      <c r="G32" s="79">
        <f>'Delq By $'!G61/'Delq By $'!G64</f>
        <v>2.0914604502183893E-3</v>
      </c>
      <c r="H32" s="79">
        <f>'Delq By $'!H61/'Delq By $'!H64</f>
        <v>2.4186349211886083E-3</v>
      </c>
      <c r="I32" s="79">
        <f>'Delq By $'!I61/'Delq By $'!I64</f>
        <v>1.9659152932841617E-3</v>
      </c>
      <c r="J32" s="79">
        <f>'Delq By $'!J61/'Delq By $'!J64</f>
        <v>1.9940888743532783E-3</v>
      </c>
      <c r="K32" s="79">
        <f>'Delq By $'!K61/'Delq By $'!K64</f>
        <v>2.8186717838710375E-3</v>
      </c>
      <c r="L32" s="79">
        <f>'Delq By $'!L61/'Delq By $'!L64</f>
        <v>2.2600164515254261E-3</v>
      </c>
      <c r="M32" s="79">
        <f>'Delq By $'!M61/'Delq By $'!M64</f>
        <v>1.931495568063791E-3</v>
      </c>
      <c r="N32" s="79">
        <f>'Delq By $'!N61/'Delq By $'!N64</f>
        <v>2.7880492348531715E-3</v>
      </c>
      <c r="O32" s="79">
        <f>'Delq By $'!O61/'Delq By $'!O64</f>
        <v>9.5373563693912215E-4</v>
      </c>
      <c r="P32" s="79">
        <f>'Delq By $'!P61/'Delq By $'!P64</f>
        <v>1.7928946717363379E-3</v>
      </c>
      <c r="Q32" s="92"/>
      <c r="R32" s="91">
        <f>AVERAGE(D32:P32)</f>
        <v>2.0593132514721457E-3</v>
      </c>
    </row>
    <row r="33" spans="2:18" x14ac:dyDescent="0.15">
      <c r="B33" s="3"/>
      <c r="C33" s="47" t="s">
        <v>8</v>
      </c>
      <c r="D33" s="93">
        <f>'Delq By $'!D62/'Delq By $'!D64</f>
        <v>3.0911137431682235E-5</v>
      </c>
      <c r="E33" s="93">
        <f>'Delq By $'!E62/'Delq By $'!E64</f>
        <v>0</v>
      </c>
      <c r="F33" s="93">
        <f>'Delq By $'!F62/'Delq By $'!F64</f>
        <v>0</v>
      </c>
      <c r="G33" s="93">
        <f>'Delq By $'!G62/'Delq By $'!G64</f>
        <v>1.9531665751605149E-4</v>
      </c>
      <c r="H33" s="93">
        <f>'Delq By $'!H62/'Delq By $'!H64</f>
        <v>1.3702980028741871E-4</v>
      </c>
      <c r="I33" s="93">
        <f>'Delq By $'!I62/'Delq By $'!I64</f>
        <v>2.2130143767833458E-4</v>
      </c>
      <c r="J33" s="93">
        <f>'Delq By $'!J62/'Delq By $'!J64</f>
        <v>2.7964116130026385E-4</v>
      </c>
      <c r="K33" s="93">
        <f>'Delq By $'!K62/'Delq By $'!K64</f>
        <v>4.4940991475393932E-4</v>
      </c>
      <c r="L33" s="93">
        <f>'Delq By $'!L62/'Delq By $'!L64</f>
        <v>3.9184981049550745E-4</v>
      </c>
      <c r="M33" s="93">
        <f>'Delq By $'!M62/'Delq By $'!M64</f>
        <v>8.4337922141234915E-5</v>
      </c>
      <c r="N33" s="93">
        <f>'Delq By $'!N62/'Delq By $'!N64</f>
        <v>7.1556149288305942E-6</v>
      </c>
      <c r="O33" s="93">
        <f>'Delq By $'!O62/'Delq By $'!O64</f>
        <v>2.2776546554685272E-4</v>
      </c>
      <c r="P33" s="93">
        <f>'Delq By $'!P62/'Delq By $'!P64</f>
        <v>2.6554719935538411E-5</v>
      </c>
      <c r="Q33" s="92"/>
      <c r="R33" s="94">
        <f>AVERAGE(D33:P33)</f>
        <v>1.5779028015505033E-4</v>
      </c>
    </row>
    <row r="34" spans="2:18" x14ac:dyDescent="0.15">
      <c r="B34" s="3"/>
      <c r="C34" s="50" t="s">
        <v>9</v>
      </c>
      <c r="D34" s="95">
        <f>'Delq By $'!D63/'Delq By $'!D64</f>
        <v>1.4398927900673628E-2</v>
      </c>
      <c r="E34" s="95">
        <f>'Delq By $'!E63/'Delq By $'!E64</f>
        <v>1.224819266836627E-2</v>
      </c>
      <c r="F34" s="95">
        <f>'Delq By $'!F63/'Delq By $'!F64</f>
        <v>1.3374720764039782E-2</v>
      </c>
      <c r="G34" s="95">
        <f>'Delq By $'!G63/'Delq By $'!G64</f>
        <v>1.2977033612498346E-2</v>
      </c>
      <c r="H34" s="95">
        <f>'Delq By $'!H63/'Delq By $'!H64</f>
        <v>1.4167274444385102E-2</v>
      </c>
      <c r="I34" s="95">
        <f>'Delq By $'!I63/'Delq By $'!I64</f>
        <v>1.4753473621889871E-2</v>
      </c>
      <c r="J34" s="95">
        <f>'Delq By $'!J63/'Delq By $'!J64</f>
        <v>1.4505901499983894E-2</v>
      </c>
      <c r="K34" s="95">
        <f>'Delq By $'!K63/'Delq By $'!K64</f>
        <v>1.6746234526518734E-2</v>
      </c>
      <c r="L34" s="95">
        <f>'Delq By $'!L63/'Delq By $'!L64</f>
        <v>1.34886852987572E-2</v>
      </c>
      <c r="M34" s="95">
        <f>'Delq By $'!M63/'Delq By $'!M64</f>
        <v>1.4459377092493115E-2</v>
      </c>
      <c r="N34" s="95">
        <f>'Delq By $'!N63/'Delq By $'!N64</f>
        <v>1.3385624282367767E-2</v>
      </c>
      <c r="O34" s="95">
        <f>'Delq By $'!O63/'Delq By $'!O64</f>
        <v>1.2811224297287564E-2</v>
      </c>
      <c r="P34" s="95">
        <f>'Delq By $'!P63/'Delq By $'!P64</f>
        <v>1.4394385230797205E-2</v>
      </c>
      <c r="Q34" s="92"/>
      <c r="R34" s="96">
        <f>AVERAGE(D34:P34)</f>
        <v>1.3977773480004499E-2</v>
      </c>
    </row>
    <row r="35" spans="2:18" x14ac:dyDescent="0.15">
      <c r="C35" s="21" t="s">
        <v>10</v>
      </c>
      <c r="D35" s="22">
        <f t="shared" ref="D35:P35" si="2">D17+D26</f>
        <v>837386202.86000001</v>
      </c>
      <c r="E35" s="22">
        <f t="shared" si="2"/>
        <v>818995291.11000001</v>
      </c>
      <c r="F35" s="22">
        <f t="shared" si="2"/>
        <v>801763268.87</v>
      </c>
      <c r="G35" s="22">
        <f t="shared" si="2"/>
        <v>784144127.52999997</v>
      </c>
      <c r="H35" s="22">
        <f t="shared" si="2"/>
        <v>765614485.17000008</v>
      </c>
      <c r="I35" s="22">
        <f t="shared" si="2"/>
        <v>748668701.56000006</v>
      </c>
      <c r="J35" s="22">
        <f t="shared" si="2"/>
        <v>733127694.96000004</v>
      </c>
      <c r="K35" s="22">
        <f t="shared" si="2"/>
        <v>717137827.67000008</v>
      </c>
      <c r="L35" s="22">
        <f t="shared" si="2"/>
        <v>703909667.96999979</v>
      </c>
      <c r="M35" s="22">
        <f t="shared" si="2"/>
        <v>689756855.78999984</v>
      </c>
      <c r="N35" s="22">
        <f t="shared" si="2"/>
        <v>677898412.4000001</v>
      </c>
      <c r="O35" s="22">
        <f t="shared" si="2"/>
        <v>664068978.31000006</v>
      </c>
      <c r="P35" s="22">
        <f t="shared" si="2"/>
        <v>651020987.67999995</v>
      </c>
      <c r="Q35" s="53"/>
      <c r="R35" s="54">
        <f>AVERAGE(E35:P35)</f>
        <v>729675524.91833341</v>
      </c>
    </row>
    <row r="36" spans="2:18" x14ac:dyDescent="0.15">
      <c r="C36" s="6"/>
      <c r="Q36" s="3"/>
      <c r="R36" s="78"/>
    </row>
    <row r="37" spans="2:18" x14ac:dyDescent="0.15">
      <c r="R37" s="3"/>
    </row>
    <row r="43" spans="2:18" x14ac:dyDescent="0.15">
      <c r="P43" s="13"/>
    </row>
    <row r="44" spans="2:18" x14ac:dyDescent="0.15">
      <c r="P44" s="13"/>
    </row>
    <row r="45" spans="2:18" x14ac:dyDescent="0.15">
      <c r="P45" s="13"/>
    </row>
  </sheetData>
  <mergeCells count="3">
    <mergeCell ref="C6:F6"/>
    <mergeCell ref="C4:F4"/>
    <mergeCell ref="C7:F7"/>
  </mergeCells>
  <phoneticPr fontId="2" type="noConversion"/>
  <pageMargins left="0.5" right="0.5" top="0.5" bottom="0.5" header="0.5" footer="0.25"/>
  <pageSetup scale="49" fitToHeight="2" orientation="landscape" verticalDpi="1200" r:id="rId1"/>
  <headerFooter alignWithMargins="0">
    <oddFooter>&amp;R&amp;"Verdana,Italic"&amp;8Page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Delq By $</vt:lpstr>
      <vt:lpstr>VMG</vt:lpstr>
      <vt:lpstr>data</vt:lpstr>
      <vt:lpstr>Delq By #</vt:lpstr>
      <vt:lpstr>Delq By %</vt:lpstr>
      <vt:lpstr>'Delq By $'!Print_Area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JShapiro</dc:creator>
  <cp:lastModifiedBy>Shapiro, Joseph</cp:lastModifiedBy>
  <cp:lastPrinted>2012-10-23T18:49:58Z</cp:lastPrinted>
  <dcterms:created xsi:type="dcterms:W3CDTF">2009-07-09T19:03:39Z</dcterms:created>
  <dcterms:modified xsi:type="dcterms:W3CDTF">2016-04-07T15:31:11Z</dcterms:modified>
</cp:coreProperties>
</file>