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40" windowWidth="14940" windowHeight="8385" tabRatio="899"/>
  </bookViews>
  <sheets>
    <sheet name="Delq By $" sheetId="1" r:id="rId1"/>
    <sheet name="VMG" sheetId="5" state="hidden" r:id="rId2"/>
    <sheet name="Delq By #" sheetId="2" r:id="rId3"/>
    <sheet name="Delq By %" sheetId="3" r:id="rId4"/>
    <sheet name="Serviced For Others" sheetId="10" r:id="rId5"/>
    <sheet name="Appendix - SBO Delq Detail" sheetId="6" r:id="rId6"/>
    <sheet name="MTGData" sheetId="4" state="hidden" r:id="rId7"/>
    <sheet name="SBOData" sheetId="7" state="hidden" r:id="rId8"/>
  </sheets>
  <definedNames>
    <definedName name="_xlnm.Print_Area" localSheetId="5">'Appendix - SBO Delq Detail'!$A:$AA</definedName>
  </definedNames>
  <calcPr calcId="145621"/>
</workbook>
</file>

<file path=xl/calcChain.xml><?xml version="1.0" encoding="utf-8"?>
<calcChain xmlns="http://schemas.openxmlformats.org/spreadsheetml/2006/main">
  <c r="I67" i="4" l="1"/>
  <c r="H65" i="4"/>
  <c r="I63" i="4"/>
  <c r="H63" i="4"/>
  <c r="I58" i="4"/>
  <c r="H58" i="4"/>
  <c r="I47" i="4"/>
  <c r="H47" i="4"/>
  <c r="I44" i="4"/>
  <c r="H44" i="4"/>
  <c r="F29" i="4" l="1"/>
  <c r="N57" i="10" l="1"/>
  <c r="M57" i="10"/>
  <c r="L57" i="10"/>
  <c r="K57" i="10"/>
  <c r="J57" i="10"/>
  <c r="I57" i="10"/>
  <c r="H57" i="10"/>
  <c r="G57" i="10"/>
  <c r="F57" i="10"/>
  <c r="E57" i="10"/>
  <c r="D57" i="10"/>
  <c r="C57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N48" i="10"/>
  <c r="N52" i="10" s="1"/>
  <c r="N54" i="10" s="1"/>
  <c r="M48" i="10"/>
  <c r="M52" i="10" s="1"/>
  <c r="M54" i="10" s="1"/>
  <c r="L48" i="10"/>
  <c r="L52" i="10" s="1"/>
  <c r="L54" i="10" s="1"/>
  <c r="K48" i="10"/>
  <c r="K52" i="10" s="1"/>
  <c r="K54" i="10" s="1"/>
  <c r="J48" i="10"/>
  <c r="J52" i="10" s="1"/>
  <c r="J54" i="10" s="1"/>
  <c r="I48" i="10"/>
  <c r="I52" i="10" s="1"/>
  <c r="I54" i="10" s="1"/>
  <c r="H48" i="10"/>
  <c r="H52" i="10" s="1"/>
  <c r="H54" i="10" s="1"/>
  <c r="G48" i="10"/>
  <c r="G52" i="10" s="1"/>
  <c r="G54" i="10" s="1"/>
  <c r="F48" i="10"/>
  <c r="F52" i="10" s="1"/>
  <c r="F54" i="10" s="1"/>
  <c r="E48" i="10"/>
  <c r="E52" i="10" s="1"/>
  <c r="E54" i="10" s="1"/>
  <c r="D48" i="10"/>
  <c r="D52" i="10" s="1"/>
  <c r="D54" i="10" s="1"/>
  <c r="C48" i="10"/>
  <c r="C52" i="10" s="1"/>
  <c r="C54" i="10" s="1"/>
  <c r="N47" i="10"/>
  <c r="M47" i="10"/>
  <c r="L47" i="10"/>
  <c r="K47" i="10"/>
  <c r="J47" i="10"/>
  <c r="I47" i="10"/>
  <c r="H47" i="10"/>
  <c r="G47" i="10"/>
  <c r="F47" i="10"/>
  <c r="E47" i="10"/>
  <c r="D47" i="10"/>
  <c r="C47" i="10"/>
  <c r="N40" i="10"/>
  <c r="N42" i="10" s="1"/>
  <c r="M40" i="10"/>
  <c r="M42" i="10" s="1"/>
  <c r="L40" i="10"/>
  <c r="L42" i="10" s="1"/>
  <c r="K40" i="10"/>
  <c r="K42" i="10" s="1"/>
  <c r="J40" i="10"/>
  <c r="J42" i="10" s="1"/>
  <c r="I40" i="10"/>
  <c r="I42" i="10" s="1"/>
  <c r="H40" i="10"/>
  <c r="H42" i="10" s="1"/>
  <c r="G40" i="10"/>
  <c r="G42" i="10" s="1"/>
  <c r="F40" i="10"/>
  <c r="F42" i="10" s="1"/>
  <c r="E40" i="10"/>
  <c r="E42" i="10" s="1"/>
  <c r="D40" i="10"/>
  <c r="D42" i="10" s="1"/>
  <c r="C40" i="10"/>
  <c r="C42" i="10" s="1"/>
  <c r="N35" i="10"/>
  <c r="M35" i="10"/>
  <c r="L35" i="10"/>
  <c r="K35" i="10"/>
  <c r="J35" i="10"/>
  <c r="I35" i="10"/>
  <c r="H35" i="10"/>
  <c r="G35" i="10"/>
  <c r="F35" i="10"/>
  <c r="E35" i="10"/>
  <c r="D35" i="10"/>
  <c r="C35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L24" i="4"/>
  <c r="K24" i="4"/>
  <c r="J24" i="4"/>
  <c r="I24" i="4"/>
  <c r="L18" i="4"/>
  <c r="K18" i="4"/>
  <c r="J18" i="4"/>
  <c r="I18" i="4"/>
  <c r="L12" i="4"/>
  <c r="K12" i="4"/>
  <c r="J12" i="4"/>
  <c r="I12" i="4"/>
  <c r="J6" i="4"/>
  <c r="K6" i="4"/>
  <c r="L6" i="4"/>
  <c r="I6" i="4"/>
  <c r="N94" i="2"/>
  <c r="N95" i="2" s="1"/>
  <c r="M94" i="2"/>
  <c r="L94" i="2"/>
  <c r="K94" i="2"/>
  <c r="J94" i="2"/>
  <c r="J95" i="2" s="1"/>
  <c r="I94" i="2"/>
  <c r="H94" i="2"/>
  <c r="G94" i="2"/>
  <c r="F94" i="2"/>
  <c r="F95" i="2" s="1"/>
  <c r="E94" i="2"/>
  <c r="D94" i="2"/>
  <c r="C94" i="2"/>
  <c r="N92" i="2"/>
  <c r="M92" i="2"/>
  <c r="L92" i="2"/>
  <c r="K92" i="2"/>
  <c r="J92" i="2"/>
  <c r="I92" i="2"/>
  <c r="H92" i="2"/>
  <c r="G92" i="2"/>
  <c r="F92" i="2"/>
  <c r="E92" i="2"/>
  <c r="D92" i="2"/>
  <c r="C92" i="2"/>
  <c r="N91" i="2"/>
  <c r="M91" i="2"/>
  <c r="L91" i="2"/>
  <c r="K91" i="2"/>
  <c r="J91" i="2"/>
  <c r="I91" i="2"/>
  <c r="H91" i="2"/>
  <c r="G91" i="2"/>
  <c r="F91" i="2"/>
  <c r="E91" i="2"/>
  <c r="D91" i="2"/>
  <c r="C91" i="2"/>
  <c r="N90" i="2"/>
  <c r="M90" i="2"/>
  <c r="L90" i="2"/>
  <c r="K90" i="2"/>
  <c r="J90" i="2"/>
  <c r="I90" i="2"/>
  <c r="H90" i="2"/>
  <c r="G90" i="2"/>
  <c r="F90" i="2"/>
  <c r="E90" i="2"/>
  <c r="D90" i="2"/>
  <c r="C90" i="2"/>
  <c r="N89" i="2"/>
  <c r="N93" i="2" s="1"/>
  <c r="M89" i="2"/>
  <c r="M93" i="2" s="1"/>
  <c r="L89" i="2"/>
  <c r="L93" i="2" s="1"/>
  <c r="K89" i="2"/>
  <c r="K93" i="2" s="1"/>
  <c r="J89" i="2"/>
  <c r="J93" i="2" s="1"/>
  <c r="I89" i="2"/>
  <c r="I93" i="2" s="1"/>
  <c r="H89" i="2"/>
  <c r="H93" i="2" s="1"/>
  <c r="G89" i="2"/>
  <c r="G93" i="2" s="1"/>
  <c r="G95" i="2" s="1"/>
  <c r="F89" i="2"/>
  <c r="F93" i="2" s="1"/>
  <c r="E89" i="2"/>
  <c r="E93" i="2" s="1"/>
  <c r="D89" i="2"/>
  <c r="D93" i="2" s="1"/>
  <c r="C89" i="2"/>
  <c r="C93" i="2" s="1"/>
  <c r="N86" i="2"/>
  <c r="M86" i="2"/>
  <c r="L86" i="2"/>
  <c r="K86" i="2"/>
  <c r="J86" i="2"/>
  <c r="I86" i="2"/>
  <c r="H86" i="2"/>
  <c r="G86" i="2"/>
  <c r="F86" i="2"/>
  <c r="E86" i="2"/>
  <c r="D86" i="2"/>
  <c r="C86" i="2"/>
  <c r="G84" i="2"/>
  <c r="N82" i="2"/>
  <c r="N84" i="2" s="1"/>
  <c r="M82" i="2"/>
  <c r="M84" i="2" s="1"/>
  <c r="L82" i="2"/>
  <c r="L84" i="2" s="1"/>
  <c r="K82" i="2"/>
  <c r="K84" i="2" s="1"/>
  <c r="J82" i="2"/>
  <c r="J84" i="2" s="1"/>
  <c r="I82" i="2"/>
  <c r="I84" i="2" s="1"/>
  <c r="H82" i="2"/>
  <c r="H84" i="2" s="1"/>
  <c r="G82" i="2"/>
  <c r="F82" i="2"/>
  <c r="F84" i="2" s="1"/>
  <c r="E82" i="2"/>
  <c r="E84" i="2" s="1"/>
  <c r="D82" i="2"/>
  <c r="D84" i="2" s="1"/>
  <c r="C82" i="2"/>
  <c r="C84" i="2" s="1"/>
  <c r="N75" i="2"/>
  <c r="M75" i="2"/>
  <c r="L75" i="2"/>
  <c r="K75" i="2"/>
  <c r="J75" i="2"/>
  <c r="I75" i="2"/>
  <c r="I97" i="2" s="1"/>
  <c r="I108" i="2" s="1"/>
  <c r="H75" i="2"/>
  <c r="G75" i="2"/>
  <c r="F75" i="2"/>
  <c r="E75" i="2"/>
  <c r="D75" i="2"/>
  <c r="C75" i="2"/>
  <c r="N71" i="2"/>
  <c r="N73" i="2" s="1"/>
  <c r="M71" i="2"/>
  <c r="M73" i="2" s="1"/>
  <c r="L71" i="2"/>
  <c r="L73" i="2" s="1"/>
  <c r="K71" i="2"/>
  <c r="K73" i="2" s="1"/>
  <c r="J71" i="2"/>
  <c r="J73" i="2" s="1"/>
  <c r="I71" i="2"/>
  <c r="I73" i="2" s="1"/>
  <c r="H71" i="2"/>
  <c r="H73" i="2" s="1"/>
  <c r="G71" i="2"/>
  <c r="G73" i="2" s="1"/>
  <c r="F71" i="2"/>
  <c r="F73" i="2" s="1"/>
  <c r="E71" i="2"/>
  <c r="E73" i="2" s="1"/>
  <c r="D71" i="2"/>
  <c r="D73" i="2" s="1"/>
  <c r="C71" i="2"/>
  <c r="C73" i="2" s="1"/>
  <c r="N64" i="2"/>
  <c r="N97" i="2" s="1"/>
  <c r="N108" i="2" s="1"/>
  <c r="M64" i="2"/>
  <c r="M97" i="2" s="1"/>
  <c r="M108" i="2" s="1"/>
  <c r="L64" i="2"/>
  <c r="L97" i="2" s="1"/>
  <c r="L108" i="2" s="1"/>
  <c r="K64" i="2"/>
  <c r="K97" i="2" s="1"/>
  <c r="K108" i="2" s="1"/>
  <c r="J64" i="2"/>
  <c r="J97" i="2" s="1"/>
  <c r="J108" i="2" s="1"/>
  <c r="I64" i="2"/>
  <c r="H64" i="2"/>
  <c r="H97" i="2" s="1"/>
  <c r="H108" i="2" s="1"/>
  <c r="G64" i="2"/>
  <c r="G97" i="2" s="1"/>
  <c r="G108" i="2" s="1"/>
  <c r="F64" i="2"/>
  <c r="F97" i="2" s="1"/>
  <c r="F108" i="2" s="1"/>
  <c r="E64" i="2"/>
  <c r="E97" i="2" s="1"/>
  <c r="E108" i="2" s="1"/>
  <c r="D64" i="2"/>
  <c r="D97" i="2" s="1"/>
  <c r="D108" i="2" s="1"/>
  <c r="C64" i="2"/>
  <c r="C97" i="2" s="1"/>
  <c r="C108" i="2" s="1"/>
  <c r="G62" i="2"/>
  <c r="N60" i="2"/>
  <c r="N62" i="2" s="1"/>
  <c r="M60" i="2"/>
  <c r="M62" i="2" s="1"/>
  <c r="L60" i="2"/>
  <c r="L62" i="2" s="1"/>
  <c r="K60" i="2"/>
  <c r="K62" i="2" s="1"/>
  <c r="J60" i="2"/>
  <c r="J62" i="2" s="1"/>
  <c r="I60" i="2"/>
  <c r="I62" i="2" s="1"/>
  <c r="H60" i="2"/>
  <c r="H62" i="2" s="1"/>
  <c r="G60" i="2"/>
  <c r="F60" i="2"/>
  <c r="F62" i="2" s="1"/>
  <c r="E60" i="2"/>
  <c r="E62" i="2" s="1"/>
  <c r="D60" i="2"/>
  <c r="D62" i="2" s="1"/>
  <c r="C60" i="2"/>
  <c r="C62" i="2" s="1"/>
  <c r="N53" i="2"/>
  <c r="M53" i="2"/>
  <c r="L53" i="2"/>
  <c r="K53" i="2"/>
  <c r="J53" i="2"/>
  <c r="I53" i="2"/>
  <c r="H53" i="2"/>
  <c r="G53" i="2"/>
  <c r="F53" i="2"/>
  <c r="E53" i="2"/>
  <c r="D53" i="2"/>
  <c r="C53" i="2"/>
  <c r="N50" i="2"/>
  <c r="N105" i="2" s="1"/>
  <c r="M50" i="2"/>
  <c r="L50" i="2"/>
  <c r="L105" i="2" s="1"/>
  <c r="L106" i="2" s="1"/>
  <c r="K50" i="2"/>
  <c r="K105" i="2" s="1"/>
  <c r="J50" i="2"/>
  <c r="J105" i="2" s="1"/>
  <c r="I50" i="2"/>
  <c r="I51" i="2" s="1"/>
  <c r="H50" i="2"/>
  <c r="H105" i="2" s="1"/>
  <c r="H106" i="2" s="1"/>
  <c r="G50" i="2"/>
  <c r="G105" i="2" s="1"/>
  <c r="F50" i="2"/>
  <c r="F105" i="2" s="1"/>
  <c r="E50" i="2"/>
  <c r="E105" i="2" s="1"/>
  <c r="D50" i="2"/>
  <c r="D105" i="2" s="1"/>
  <c r="D106" i="2" s="1"/>
  <c r="C50" i="2"/>
  <c r="C105" i="2" s="1"/>
  <c r="G49" i="2"/>
  <c r="N48" i="2"/>
  <c r="N103" i="2" s="1"/>
  <c r="M48" i="2"/>
  <c r="M103" i="2" s="1"/>
  <c r="L48" i="2"/>
  <c r="L103" i="2" s="1"/>
  <c r="K48" i="2"/>
  <c r="J48" i="2"/>
  <c r="J103" i="2" s="1"/>
  <c r="I48" i="2"/>
  <c r="I103" i="2" s="1"/>
  <c r="H48" i="2"/>
  <c r="H103" i="2" s="1"/>
  <c r="G48" i="2"/>
  <c r="F48" i="2"/>
  <c r="F103" i="2" s="1"/>
  <c r="E48" i="2"/>
  <c r="E103" i="2" s="1"/>
  <c r="D48" i="2"/>
  <c r="D103" i="2" s="1"/>
  <c r="C48" i="2"/>
  <c r="N47" i="2"/>
  <c r="N102" i="2" s="1"/>
  <c r="M47" i="2"/>
  <c r="M102" i="2" s="1"/>
  <c r="L47" i="2"/>
  <c r="L102" i="2" s="1"/>
  <c r="K47" i="2"/>
  <c r="J47" i="2"/>
  <c r="J102" i="2" s="1"/>
  <c r="I47" i="2"/>
  <c r="I102" i="2" s="1"/>
  <c r="H47" i="2"/>
  <c r="H102" i="2" s="1"/>
  <c r="G47" i="2"/>
  <c r="F47" i="2"/>
  <c r="F102" i="2" s="1"/>
  <c r="E47" i="2"/>
  <c r="E102" i="2" s="1"/>
  <c r="D47" i="2"/>
  <c r="D102" i="2" s="1"/>
  <c r="C47" i="2"/>
  <c r="N46" i="2"/>
  <c r="N101" i="2" s="1"/>
  <c r="M46" i="2"/>
  <c r="M101" i="2" s="1"/>
  <c r="L46" i="2"/>
  <c r="L101" i="2" s="1"/>
  <c r="K46" i="2"/>
  <c r="J46" i="2"/>
  <c r="J101" i="2" s="1"/>
  <c r="I46" i="2"/>
  <c r="I101" i="2" s="1"/>
  <c r="H46" i="2"/>
  <c r="H101" i="2" s="1"/>
  <c r="G46" i="2"/>
  <c r="F46" i="2"/>
  <c r="F101" i="2" s="1"/>
  <c r="E46" i="2"/>
  <c r="E101" i="2" s="1"/>
  <c r="D46" i="2"/>
  <c r="D101" i="2" s="1"/>
  <c r="C46" i="2"/>
  <c r="N45" i="2"/>
  <c r="N100" i="2" s="1"/>
  <c r="N104" i="2" s="1"/>
  <c r="M45" i="2"/>
  <c r="M100" i="2" s="1"/>
  <c r="M104" i="2" s="1"/>
  <c r="L45" i="2"/>
  <c r="L100" i="2" s="1"/>
  <c r="L104" i="2" s="1"/>
  <c r="K45" i="2"/>
  <c r="J45" i="2"/>
  <c r="J100" i="2" s="1"/>
  <c r="J104" i="2" s="1"/>
  <c r="I45" i="2"/>
  <c r="I49" i="2" s="1"/>
  <c r="H45" i="2"/>
  <c r="H100" i="2" s="1"/>
  <c r="H104" i="2" s="1"/>
  <c r="G45" i="2"/>
  <c r="F45" i="2"/>
  <c r="F100" i="2" s="1"/>
  <c r="F104" i="2" s="1"/>
  <c r="E45" i="2"/>
  <c r="E49" i="2" s="1"/>
  <c r="D45" i="2"/>
  <c r="D100" i="2" s="1"/>
  <c r="D104" i="2" s="1"/>
  <c r="C45" i="2"/>
  <c r="N38" i="2"/>
  <c r="N40" i="2" s="1"/>
  <c r="M38" i="2"/>
  <c r="M40" i="2" s="1"/>
  <c r="L38" i="2"/>
  <c r="L40" i="2" s="1"/>
  <c r="K38" i="2"/>
  <c r="K40" i="2" s="1"/>
  <c r="J38" i="2"/>
  <c r="J40" i="2" s="1"/>
  <c r="I38" i="2"/>
  <c r="I40" i="2" s="1"/>
  <c r="H38" i="2"/>
  <c r="H40" i="2" s="1"/>
  <c r="G38" i="2"/>
  <c r="G40" i="2" s="1"/>
  <c r="F38" i="2"/>
  <c r="F40" i="2" s="1"/>
  <c r="E38" i="2"/>
  <c r="E40" i="2" s="1"/>
  <c r="D38" i="2"/>
  <c r="D40" i="2" s="1"/>
  <c r="C38" i="2"/>
  <c r="C40" i="2" s="1"/>
  <c r="G29" i="2"/>
  <c r="N27" i="2"/>
  <c r="N29" i="2" s="1"/>
  <c r="M27" i="2"/>
  <c r="M29" i="2" s="1"/>
  <c r="L27" i="2"/>
  <c r="L29" i="2" s="1"/>
  <c r="K27" i="2"/>
  <c r="K29" i="2" s="1"/>
  <c r="J27" i="2"/>
  <c r="J29" i="2" s="1"/>
  <c r="I27" i="2"/>
  <c r="I29" i="2" s="1"/>
  <c r="H27" i="2"/>
  <c r="H29" i="2" s="1"/>
  <c r="G27" i="2"/>
  <c r="F27" i="2"/>
  <c r="F29" i="2" s="1"/>
  <c r="E27" i="2"/>
  <c r="E29" i="2" s="1"/>
  <c r="D27" i="2"/>
  <c r="D29" i="2" s="1"/>
  <c r="C27" i="2"/>
  <c r="C29" i="2" s="1"/>
  <c r="N16" i="2"/>
  <c r="N18" i="2" s="1"/>
  <c r="M16" i="2"/>
  <c r="M18" i="2" s="1"/>
  <c r="L16" i="2"/>
  <c r="L18" i="2" s="1"/>
  <c r="K16" i="2"/>
  <c r="K18" i="2" s="1"/>
  <c r="J16" i="2"/>
  <c r="J18" i="2" s="1"/>
  <c r="I16" i="2"/>
  <c r="I18" i="2" s="1"/>
  <c r="H16" i="2"/>
  <c r="H18" i="2" s="1"/>
  <c r="G16" i="2"/>
  <c r="G18" i="2" s="1"/>
  <c r="F16" i="2"/>
  <c r="F18" i="2" s="1"/>
  <c r="E16" i="2"/>
  <c r="E18" i="2" s="1"/>
  <c r="D16" i="2"/>
  <c r="D18" i="2" s="1"/>
  <c r="C16" i="2"/>
  <c r="C18" i="2" s="1"/>
  <c r="N185" i="1"/>
  <c r="M185" i="1"/>
  <c r="L185" i="1"/>
  <c r="K185" i="1"/>
  <c r="J185" i="1"/>
  <c r="I185" i="1"/>
  <c r="H185" i="1"/>
  <c r="G185" i="1"/>
  <c r="F185" i="1"/>
  <c r="E185" i="1"/>
  <c r="D185" i="1"/>
  <c r="C185" i="1"/>
  <c r="G182" i="1"/>
  <c r="K180" i="1"/>
  <c r="C180" i="1"/>
  <c r="K179" i="1"/>
  <c r="G179" i="1"/>
  <c r="K178" i="1"/>
  <c r="G178" i="1"/>
  <c r="C178" i="1"/>
  <c r="C177" i="1"/>
  <c r="C181" i="1" s="1"/>
  <c r="N166" i="1"/>
  <c r="M166" i="1"/>
  <c r="L166" i="1"/>
  <c r="K166" i="1"/>
  <c r="J166" i="1"/>
  <c r="I166" i="1"/>
  <c r="H166" i="1"/>
  <c r="G166" i="1"/>
  <c r="F166" i="1"/>
  <c r="E166" i="1"/>
  <c r="D166" i="1"/>
  <c r="C166" i="1"/>
  <c r="N165" i="1"/>
  <c r="M165" i="1"/>
  <c r="L165" i="1"/>
  <c r="K165" i="1"/>
  <c r="K167" i="1" s="1"/>
  <c r="K168" i="1" s="1"/>
  <c r="J165" i="1"/>
  <c r="I165" i="1"/>
  <c r="H165" i="1"/>
  <c r="G165" i="1"/>
  <c r="F165" i="1"/>
  <c r="E165" i="1"/>
  <c r="D165" i="1"/>
  <c r="C165" i="1"/>
  <c r="M163" i="1"/>
  <c r="M187" i="1" s="1"/>
  <c r="E163" i="1"/>
  <c r="E187" i="1" s="1"/>
  <c r="N159" i="1"/>
  <c r="F159" i="1"/>
  <c r="N158" i="1"/>
  <c r="M158" i="1"/>
  <c r="L158" i="1"/>
  <c r="K158" i="1"/>
  <c r="K159" i="1" s="1"/>
  <c r="J158" i="1"/>
  <c r="I158" i="1"/>
  <c r="H158" i="1"/>
  <c r="G158" i="1"/>
  <c r="F158" i="1"/>
  <c r="E158" i="1"/>
  <c r="D158" i="1"/>
  <c r="C158" i="1"/>
  <c r="C159" i="1" s="1"/>
  <c r="M157" i="1"/>
  <c r="K157" i="1"/>
  <c r="J157" i="1"/>
  <c r="J159" i="1" s="1"/>
  <c r="G157" i="1"/>
  <c r="G159" i="1" s="1"/>
  <c r="E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N153" i="1"/>
  <c r="N157" i="1" s="1"/>
  <c r="M153" i="1"/>
  <c r="L153" i="1"/>
  <c r="L157" i="1" s="1"/>
  <c r="L159" i="1" s="1"/>
  <c r="K153" i="1"/>
  <c r="J153" i="1"/>
  <c r="I153" i="1"/>
  <c r="I157" i="1" s="1"/>
  <c r="I159" i="1" s="1"/>
  <c r="H153" i="1"/>
  <c r="H157" i="1" s="1"/>
  <c r="H159" i="1" s="1"/>
  <c r="G153" i="1"/>
  <c r="F153" i="1"/>
  <c r="F157" i="1" s="1"/>
  <c r="E153" i="1"/>
  <c r="D153" i="1"/>
  <c r="D157" i="1" s="1"/>
  <c r="D159" i="1" s="1"/>
  <c r="C153" i="1"/>
  <c r="C157" i="1" s="1"/>
  <c r="I149" i="1"/>
  <c r="M148" i="1"/>
  <c r="J148" i="1"/>
  <c r="N145" i="1"/>
  <c r="K145" i="1"/>
  <c r="J145" i="1"/>
  <c r="F145" i="1"/>
  <c r="N144" i="1"/>
  <c r="M144" i="1"/>
  <c r="M145" i="1" s="1"/>
  <c r="L144" i="1"/>
  <c r="K144" i="1"/>
  <c r="J144" i="1"/>
  <c r="I144" i="1"/>
  <c r="H144" i="1"/>
  <c r="G144" i="1"/>
  <c r="F144" i="1"/>
  <c r="E144" i="1"/>
  <c r="E145" i="1" s="1"/>
  <c r="D144" i="1"/>
  <c r="C144" i="1"/>
  <c r="N140" i="1"/>
  <c r="M140" i="1"/>
  <c r="L140" i="1"/>
  <c r="K140" i="1"/>
  <c r="K149" i="1" s="1"/>
  <c r="J140" i="1"/>
  <c r="I140" i="1"/>
  <c r="H140" i="1"/>
  <c r="G140" i="1"/>
  <c r="G149" i="1" s="1"/>
  <c r="F140" i="1"/>
  <c r="E140" i="1"/>
  <c r="E149" i="1" s="1"/>
  <c r="D140" i="1"/>
  <c r="C140" i="1"/>
  <c r="M138" i="1"/>
  <c r="K138" i="1"/>
  <c r="J138" i="1"/>
  <c r="G138" i="1"/>
  <c r="E138" i="1"/>
  <c r="N136" i="1"/>
  <c r="N138" i="1" s="1"/>
  <c r="M136" i="1"/>
  <c r="L136" i="1"/>
  <c r="L138" i="1" s="1"/>
  <c r="K136" i="1"/>
  <c r="J136" i="1"/>
  <c r="I136" i="1"/>
  <c r="I138" i="1" s="1"/>
  <c r="H136" i="1"/>
  <c r="H138" i="1" s="1"/>
  <c r="G136" i="1"/>
  <c r="F136" i="1"/>
  <c r="F138" i="1" s="1"/>
  <c r="E136" i="1"/>
  <c r="D136" i="1"/>
  <c r="D138" i="1" s="1"/>
  <c r="C136" i="1"/>
  <c r="C138" i="1" s="1"/>
  <c r="I129" i="1"/>
  <c r="M128" i="1"/>
  <c r="J128" i="1"/>
  <c r="N125" i="1"/>
  <c r="J125" i="1"/>
  <c r="I125" i="1"/>
  <c r="F125" i="1"/>
  <c r="N124" i="1"/>
  <c r="M124" i="1"/>
  <c r="M125" i="1" s="1"/>
  <c r="L124" i="1"/>
  <c r="K124" i="1"/>
  <c r="J124" i="1"/>
  <c r="I124" i="1"/>
  <c r="H124" i="1"/>
  <c r="G124" i="1"/>
  <c r="F124" i="1"/>
  <c r="E124" i="1"/>
  <c r="E125" i="1" s="1"/>
  <c r="D124" i="1"/>
  <c r="C124" i="1"/>
  <c r="N120" i="1"/>
  <c r="M120" i="1"/>
  <c r="N129" i="1" s="1"/>
  <c r="L120" i="1"/>
  <c r="K120" i="1"/>
  <c r="K129" i="1" s="1"/>
  <c r="J120" i="1"/>
  <c r="I120" i="1"/>
  <c r="I163" i="1" s="1"/>
  <c r="I187" i="1" s="1"/>
  <c r="H120" i="1"/>
  <c r="G120" i="1"/>
  <c r="F120" i="1"/>
  <c r="E120" i="1"/>
  <c r="E129" i="1" s="1"/>
  <c r="D120" i="1"/>
  <c r="C120" i="1"/>
  <c r="M118" i="1"/>
  <c r="F118" i="1"/>
  <c r="N116" i="1"/>
  <c r="N118" i="1" s="1"/>
  <c r="M116" i="1"/>
  <c r="L116" i="1"/>
  <c r="L118" i="1" s="1"/>
  <c r="K116" i="1"/>
  <c r="K118" i="1" s="1"/>
  <c r="J116" i="1"/>
  <c r="J118" i="1" s="1"/>
  <c r="I116" i="1"/>
  <c r="I118" i="1" s="1"/>
  <c r="H116" i="1"/>
  <c r="H118" i="1" s="1"/>
  <c r="G116" i="1"/>
  <c r="G118" i="1" s="1"/>
  <c r="F116" i="1"/>
  <c r="E116" i="1"/>
  <c r="E118" i="1" s="1"/>
  <c r="D116" i="1"/>
  <c r="D118" i="1" s="1"/>
  <c r="C116" i="1"/>
  <c r="C118" i="1" s="1"/>
  <c r="L109" i="1"/>
  <c r="D109" i="1"/>
  <c r="H108" i="1"/>
  <c r="L105" i="1"/>
  <c r="D105" i="1"/>
  <c r="N104" i="1"/>
  <c r="N105" i="1" s="1"/>
  <c r="M104" i="1"/>
  <c r="L104" i="1"/>
  <c r="L108" i="1" s="1"/>
  <c r="K104" i="1"/>
  <c r="J104" i="1"/>
  <c r="J105" i="1" s="1"/>
  <c r="I104" i="1"/>
  <c r="H104" i="1"/>
  <c r="H105" i="1" s="1"/>
  <c r="G104" i="1"/>
  <c r="F104" i="1"/>
  <c r="F105" i="1" s="1"/>
  <c r="E104" i="1"/>
  <c r="D104" i="1"/>
  <c r="D108" i="1" s="1"/>
  <c r="C104" i="1"/>
  <c r="N100" i="1"/>
  <c r="M100" i="1"/>
  <c r="L100" i="1"/>
  <c r="L163" i="1" s="1"/>
  <c r="K100" i="1"/>
  <c r="K109" i="1" s="1"/>
  <c r="J100" i="1"/>
  <c r="J163" i="1" s="1"/>
  <c r="I100" i="1"/>
  <c r="H100" i="1"/>
  <c r="H163" i="1" s="1"/>
  <c r="G100" i="1"/>
  <c r="F100" i="1"/>
  <c r="E100" i="1"/>
  <c r="D100" i="1"/>
  <c r="D163" i="1" s="1"/>
  <c r="C100" i="1"/>
  <c r="C163" i="1" s="1"/>
  <c r="N98" i="1"/>
  <c r="F98" i="1"/>
  <c r="N96" i="1"/>
  <c r="M96" i="1"/>
  <c r="M98" i="1" s="1"/>
  <c r="L96" i="1"/>
  <c r="L98" i="1" s="1"/>
  <c r="K96" i="1"/>
  <c r="K98" i="1" s="1"/>
  <c r="J96" i="1"/>
  <c r="J98" i="1" s="1"/>
  <c r="I96" i="1"/>
  <c r="I98" i="1" s="1"/>
  <c r="H96" i="1"/>
  <c r="H98" i="1" s="1"/>
  <c r="G96" i="1"/>
  <c r="G98" i="1" s="1"/>
  <c r="F96" i="1"/>
  <c r="E96" i="1"/>
  <c r="E98" i="1" s="1"/>
  <c r="D96" i="1"/>
  <c r="D98" i="1" s="1"/>
  <c r="C96" i="1"/>
  <c r="C98" i="1" s="1"/>
  <c r="D88" i="1"/>
  <c r="H84" i="1"/>
  <c r="H87" i="1" s="1"/>
  <c r="N83" i="1"/>
  <c r="N191" i="1" s="1"/>
  <c r="M83" i="1"/>
  <c r="M191" i="1" s="1"/>
  <c r="L83" i="1"/>
  <c r="L191" i="1" s="1"/>
  <c r="K83" i="1"/>
  <c r="J83" i="1"/>
  <c r="J191" i="1" s="1"/>
  <c r="I83" i="1"/>
  <c r="I191" i="1" s="1"/>
  <c r="H83" i="1"/>
  <c r="H191" i="1" s="1"/>
  <c r="G83" i="1"/>
  <c r="G191" i="1" s="1"/>
  <c r="F83" i="1"/>
  <c r="F191" i="1" s="1"/>
  <c r="E83" i="1"/>
  <c r="E191" i="1" s="1"/>
  <c r="D83" i="1"/>
  <c r="D191" i="1" s="1"/>
  <c r="C83" i="1"/>
  <c r="C191" i="1" s="1"/>
  <c r="N82" i="1"/>
  <c r="M82" i="1"/>
  <c r="M189" i="1" s="1"/>
  <c r="L82" i="1"/>
  <c r="L189" i="1" s="1"/>
  <c r="K82" i="1"/>
  <c r="J82" i="1"/>
  <c r="I82" i="1"/>
  <c r="I189" i="1" s="1"/>
  <c r="H82" i="1"/>
  <c r="H189" i="1" s="1"/>
  <c r="G82" i="1"/>
  <c r="F82" i="1"/>
  <c r="E82" i="1"/>
  <c r="E189" i="1" s="1"/>
  <c r="D82" i="1"/>
  <c r="D189" i="1" s="1"/>
  <c r="C82" i="1"/>
  <c r="N80" i="1"/>
  <c r="M80" i="1"/>
  <c r="L80" i="1"/>
  <c r="K80" i="1"/>
  <c r="L88" i="1" s="1"/>
  <c r="J80" i="1"/>
  <c r="I80" i="1"/>
  <c r="H80" i="1"/>
  <c r="G80" i="1"/>
  <c r="F80" i="1"/>
  <c r="E80" i="1"/>
  <c r="D80" i="1"/>
  <c r="C80" i="1"/>
  <c r="J76" i="1"/>
  <c r="N75" i="1"/>
  <c r="N182" i="1" s="1"/>
  <c r="M75" i="1"/>
  <c r="M182" i="1" s="1"/>
  <c r="L75" i="1"/>
  <c r="K75" i="1"/>
  <c r="J75" i="1"/>
  <c r="J182" i="1" s="1"/>
  <c r="I75" i="1"/>
  <c r="I182" i="1" s="1"/>
  <c r="H75" i="1"/>
  <c r="G75" i="1"/>
  <c r="F75" i="1"/>
  <c r="F182" i="1" s="1"/>
  <c r="E75" i="1"/>
  <c r="E182" i="1" s="1"/>
  <c r="D75" i="1"/>
  <c r="D182" i="1" s="1"/>
  <c r="C75" i="1"/>
  <c r="C182" i="1" s="1"/>
  <c r="K74" i="1"/>
  <c r="J74" i="1"/>
  <c r="G74" i="1"/>
  <c r="F74" i="1"/>
  <c r="F76" i="1" s="1"/>
  <c r="D74" i="1"/>
  <c r="N73" i="1"/>
  <c r="N180" i="1" s="1"/>
  <c r="M73" i="1"/>
  <c r="M180" i="1" s="1"/>
  <c r="L73" i="1"/>
  <c r="L180" i="1" s="1"/>
  <c r="K73" i="1"/>
  <c r="J73" i="1"/>
  <c r="J180" i="1" s="1"/>
  <c r="I73" i="1"/>
  <c r="I180" i="1" s="1"/>
  <c r="H73" i="1"/>
  <c r="H180" i="1" s="1"/>
  <c r="G73" i="1"/>
  <c r="G180" i="1" s="1"/>
  <c r="F73" i="1"/>
  <c r="F180" i="1" s="1"/>
  <c r="E73" i="1"/>
  <c r="E180" i="1" s="1"/>
  <c r="D73" i="1"/>
  <c r="D180" i="1" s="1"/>
  <c r="C73" i="1"/>
  <c r="N72" i="1"/>
  <c r="N179" i="1" s="1"/>
  <c r="M72" i="1"/>
  <c r="M179" i="1" s="1"/>
  <c r="L72" i="1"/>
  <c r="L179" i="1" s="1"/>
  <c r="K72" i="1"/>
  <c r="J72" i="1"/>
  <c r="J179" i="1" s="1"/>
  <c r="I72" i="1"/>
  <c r="I179" i="1" s="1"/>
  <c r="H72" i="1"/>
  <c r="H179" i="1" s="1"/>
  <c r="G72" i="1"/>
  <c r="F72" i="1"/>
  <c r="F179" i="1" s="1"/>
  <c r="E72" i="1"/>
  <c r="E179" i="1" s="1"/>
  <c r="D72" i="1"/>
  <c r="D179" i="1" s="1"/>
  <c r="C72" i="1"/>
  <c r="C179" i="1" s="1"/>
  <c r="N71" i="1"/>
  <c r="N178" i="1" s="1"/>
  <c r="M71" i="1"/>
  <c r="M178" i="1" s="1"/>
  <c r="L71" i="1"/>
  <c r="L178" i="1" s="1"/>
  <c r="K71" i="1"/>
  <c r="J71" i="1"/>
  <c r="J178" i="1" s="1"/>
  <c r="I71" i="1"/>
  <c r="I178" i="1" s="1"/>
  <c r="H71" i="1"/>
  <c r="H178" i="1" s="1"/>
  <c r="G71" i="1"/>
  <c r="F71" i="1"/>
  <c r="F178" i="1" s="1"/>
  <c r="E71" i="1"/>
  <c r="E178" i="1" s="1"/>
  <c r="D71" i="1"/>
  <c r="D178" i="1" s="1"/>
  <c r="C71" i="1"/>
  <c r="N70" i="1"/>
  <c r="N177" i="1" s="1"/>
  <c r="N181" i="1" s="1"/>
  <c r="N183" i="1" s="1"/>
  <c r="M70" i="1"/>
  <c r="M177" i="1" s="1"/>
  <c r="M181" i="1" s="1"/>
  <c r="M183" i="1" s="1"/>
  <c r="L70" i="1"/>
  <c r="K70" i="1"/>
  <c r="K177" i="1" s="1"/>
  <c r="K181" i="1" s="1"/>
  <c r="J70" i="1"/>
  <c r="J177" i="1" s="1"/>
  <c r="J181" i="1" s="1"/>
  <c r="J183" i="1" s="1"/>
  <c r="I70" i="1"/>
  <c r="I177" i="1" s="1"/>
  <c r="I181" i="1" s="1"/>
  <c r="I183" i="1" s="1"/>
  <c r="H70" i="1"/>
  <c r="G70" i="1"/>
  <c r="G177" i="1" s="1"/>
  <c r="G181" i="1" s="1"/>
  <c r="G183" i="1" s="1"/>
  <c r="F70" i="1"/>
  <c r="F177" i="1" s="1"/>
  <c r="F181" i="1" s="1"/>
  <c r="F183" i="1" s="1"/>
  <c r="E70" i="1"/>
  <c r="E177" i="1" s="1"/>
  <c r="E181" i="1" s="1"/>
  <c r="E183" i="1" s="1"/>
  <c r="D70" i="1"/>
  <c r="D177" i="1" s="1"/>
  <c r="D181" i="1" s="1"/>
  <c r="D183" i="1" s="1"/>
  <c r="C70" i="1"/>
  <c r="C74" i="1" s="1"/>
  <c r="N66" i="1"/>
  <c r="M66" i="1"/>
  <c r="L66" i="1"/>
  <c r="K66" i="1"/>
  <c r="J66" i="1"/>
  <c r="I66" i="1"/>
  <c r="H66" i="1"/>
  <c r="G66" i="1"/>
  <c r="F66" i="1"/>
  <c r="E66" i="1"/>
  <c r="D66" i="1"/>
  <c r="L65" i="1"/>
  <c r="K65" i="1"/>
  <c r="G65" i="1"/>
  <c r="F65" i="1"/>
  <c r="L63" i="1"/>
  <c r="H63" i="1"/>
  <c r="G63" i="1"/>
  <c r="N62" i="1"/>
  <c r="N65" i="1" s="1"/>
  <c r="M62" i="1"/>
  <c r="M65" i="1" s="1"/>
  <c r="L62" i="1"/>
  <c r="K62" i="1"/>
  <c r="K63" i="1" s="1"/>
  <c r="J62" i="1"/>
  <c r="I62" i="1"/>
  <c r="I65" i="1" s="1"/>
  <c r="H62" i="1"/>
  <c r="H65" i="1" s="1"/>
  <c r="G62" i="1"/>
  <c r="F62" i="1"/>
  <c r="F63" i="1" s="1"/>
  <c r="E62" i="1"/>
  <c r="E65" i="1" s="1"/>
  <c r="D62" i="1"/>
  <c r="D65" i="1" s="1"/>
  <c r="C62" i="1"/>
  <c r="N56" i="1"/>
  <c r="J56" i="1"/>
  <c r="H56" i="1"/>
  <c r="F56" i="1"/>
  <c r="N54" i="1"/>
  <c r="M54" i="1"/>
  <c r="M56" i="1" s="1"/>
  <c r="L54" i="1"/>
  <c r="L56" i="1" s="1"/>
  <c r="K54" i="1"/>
  <c r="K56" i="1" s="1"/>
  <c r="J54" i="1"/>
  <c r="I54" i="1"/>
  <c r="I56" i="1" s="1"/>
  <c r="H54" i="1"/>
  <c r="G54" i="1"/>
  <c r="G56" i="1" s="1"/>
  <c r="F54" i="1"/>
  <c r="E54" i="1"/>
  <c r="E56" i="1" s="1"/>
  <c r="D54" i="1"/>
  <c r="D56" i="1" s="1"/>
  <c r="C54" i="1"/>
  <c r="C56" i="1" s="1"/>
  <c r="N47" i="1"/>
  <c r="M47" i="1"/>
  <c r="L47" i="1"/>
  <c r="K47" i="1"/>
  <c r="J47" i="1"/>
  <c r="I47" i="1"/>
  <c r="H47" i="1"/>
  <c r="G47" i="1"/>
  <c r="F47" i="1"/>
  <c r="E47" i="1"/>
  <c r="D47" i="1"/>
  <c r="L46" i="1"/>
  <c r="J46" i="1"/>
  <c r="F46" i="1"/>
  <c r="D46" i="1"/>
  <c r="N44" i="1"/>
  <c r="L44" i="1"/>
  <c r="H44" i="1"/>
  <c r="F44" i="1"/>
  <c r="N43" i="1"/>
  <c r="N46" i="1" s="1"/>
  <c r="M43" i="1"/>
  <c r="M46" i="1" s="1"/>
  <c r="L43" i="1"/>
  <c r="K43" i="1"/>
  <c r="K44" i="1" s="1"/>
  <c r="J43" i="1"/>
  <c r="J44" i="1" s="1"/>
  <c r="I43" i="1"/>
  <c r="I46" i="1" s="1"/>
  <c r="H43" i="1"/>
  <c r="H46" i="1" s="1"/>
  <c r="G43" i="1"/>
  <c r="G46" i="1" s="1"/>
  <c r="F43" i="1"/>
  <c r="E43" i="1"/>
  <c r="E46" i="1" s="1"/>
  <c r="D43" i="1"/>
  <c r="D44" i="1" s="1"/>
  <c r="C43" i="1"/>
  <c r="H37" i="1"/>
  <c r="N35" i="1"/>
  <c r="N37" i="1" s="1"/>
  <c r="M35" i="1"/>
  <c r="M37" i="1" s="1"/>
  <c r="L35" i="1"/>
  <c r="L37" i="1" s="1"/>
  <c r="K35" i="1"/>
  <c r="K37" i="1" s="1"/>
  <c r="J35" i="1"/>
  <c r="J37" i="1" s="1"/>
  <c r="I35" i="1"/>
  <c r="I37" i="1" s="1"/>
  <c r="H35" i="1"/>
  <c r="G35" i="1"/>
  <c r="G37" i="1" s="1"/>
  <c r="F35" i="1"/>
  <c r="F37" i="1" s="1"/>
  <c r="E35" i="1"/>
  <c r="E37" i="1" s="1"/>
  <c r="D35" i="1"/>
  <c r="D37" i="1" s="1"/>
  <c r="C35" i="1"/>
  <c r="C37" i="1" s="1"/>
  <c r="N28" i="1"/>
  <c r="M28" i="1"/>
  <c r="L28" i="1"/>
  <c r="K28" i="1"/>
  <c r="J28" i="1"/>
  <c r="I28" i="1"/>
  <c r="H28" i="1"/>
  <c r="G28" i="1"/>
  <c r="F28" i="1"/>
  <c r="E28" i="1"/>
  <c r="D28" i="1"/>
  <c r="N27" i="1"/>
  <c r="K27" i="1"/>
  <c r="J27" i="1"/>
  <c r="F27" i="1"/>
  <c r="K25" i="1"/>
  <c r="G25" i="1"/>
  <c r="F25" i="1"/>
  <c r="D25" i="1"/>
  <c r="N24" i="1"/>
  <c r="N25" i="1" s="1"/>
  <c r="M24" i="1"/>
  <c r="M27" i="1" s="1"/>
  <c r="L24" i="1"/>
  <c r="L27" i="1" s="1"/>
  <c r="K24" i="1"/>
  <c r="J24" i="1"/>
  <c r="J25" i="1" s="1"/>
  <c r="I24" i="1"/>
  <c r="I27" i="1" s="1"/>
  <c r="H24" i="1"/>
  <c r="H25" i="1" s="1"/>
  <c r="G24" i="1"/>
  <c r="G27" i="1" s="1"/>
  <c r="F24" i="1"/>
  <c r="E24" i="1"/>
  <c r="E27" i="1" s="1"/>
  <c r="D24" i="1"/>
  <c r="D27" i="1" s="1"/>
  <c r="C24" i="1"/>
  <c r="C25" i="1" s="1"/>
  <c r="L18" i="1"/>
  <c r="H18" i="1"/>
  <c r="N16" i="1"/>
  <c r="N18" i="1" s="1"/>
  <c r="M16" i="1"/>
  <c r="M18" i="1" s="1"/>
  <c r="L16" i="1"/>
  <c r="K16" i="1"/>
  <c r="K18" i="1" s="1"/>
  <c r="J16" i="1"/>
  <c r="J18" i="1" s="1"/>
  <c r="I16" i="1"/>
  <c r="I18" i="1" s="1"/>
  <c r="H16" i="1"/>
  <c r="G16" i="1"/>
  <c r="G18" i="1" s="1"/>
  <c r="F16" i="1"/>
  <c r="F18" i="1" s="1"/>
  <c r="E16" i="1"/>
  <c r="E18" i="1" s="1"/>
  <c r="D16" i="1"/>
  <c r="D18" i="1" s="1"/>
  <c r="C16" i="1"/>
  <c r="C18" i="1" s="1"/>
  <c r="E106" i="2" l="1"/>
  <c r="C95" i="2"/>
  <c r="E95" i="2"/>
  <c r="I95" i="2"/>
  <c r="M95" i="2"/>
  <c r="C51" i="2"/>
  <c r="C100" i="2"/>
  <c r="G100" i="2"/>
  <c r="K100" i="2"/>
  <c r="C101" i="2"/>
  <c r="G101" i="2"/>
  <c r="K101" i="2"/>
  <c r="C102" i="2"/>
  <c r="G102" i="2"/>
  <c r="K102" i="2"/>
  <c r="C103" i="2"/>
  <c r="G103" i="2"/>
  <c r="K103" i="2"/>
  <c r="C49" i="2"/>
  <c r="K49" i="2"/>
  <c r="G51" i="2"/>
  <c r="K95" i="2"/>
  <c r="E100" i="2"/>
  <c r="E104" i="2" s="1"/>
  <c r="I105" i="2"/>
  <c r="M49" i="2"/>
  <c r="M51" i="2" s="1"/>
  <c r="F106" i="2"/>
  <c r="J106" i="2"/>
  <c r="N106" i="2"/>
  <c r="D95" i="2"/>
  <c r="H95" i="2"/>
  <c r="L95" i="2"/>
  <c r="I100" i="2"/>
  <c r="I104" i="2" s="1"/>
  <c r="M105" i="2"/>
  <c r="M106" i="2" s="1"/>
  <c r="K51" i="2"/>
  <c r="E51" i="2"/>
  <c r="D49" i="2"/>
  <c r="D51" i="2" s="1"/>
  <c r="H49" i="2"/>
  <c r="H51" i="2" s="1"/>
  <c r="L49" i="2"/>
  <c r="L51" i="2"/>
  <c r="F49" i="2"/>
  <c r="J49" i="2"/>
  <c r="N49" i="2"/>
  <c r="N51" i="2" s="1"/>
  <c r="F51" i="2"/>
  <c r="J51" i="2"/>
  <c r="C183" i="1"/>
  <c r="C44" i="1"/>
  <c r="G167" i="1"/>
  <c r="C167" i="1"/>
  <c r="L25" i="1"/>
  <c r="G44" i="1"/>
  <c r="J65" i="1"/>
  <c r="J63" i="1"/>
  <c r="H182" i="1"/>
  <c r="H85" i="1"/>
  <c r="L182" i="1"/>
  <c r="L76" i="1"/>
  <c r="D76" i="1"/>
  <c r="G88" i="1"/>
  <c r="G189" i="1"/>
  <c r="K88" i="1"/>
  <c r="K84" i="1"/>
  <c r="K87" i="1" s="1"/>
  <c r="K189" i="1"/>
  <c r="K191" i="1"/>
  <c r="C84" i="1"/>
  <c r="C187" i="1"/>
  <c r="G109" i="1"/>
  <c r="G108" i="1"/>
  <c r="K108" i="1"/>
  <c r="G129" i="1"/>
  <c r="G163" i="1"/>
  <c r="G187" i="1" s="1"/>
  <c r="G125" i="1"/>
  <c r="G128" i="1"/>
  <c r="K128" i="1"/>
  <c r="C125" i="1"/>
  <c r="K125" i="1"/>
  <c r="K46" i="1"/>
  <c r="C63" i="1"/>
  <c r="N63" i="1"/>
  <c r="H76" i="1"/>
  <c r="G84" i="1"/>
  <c r="G87" i="1" s="1"/>
  <c r="N108" i="1"/>
  <c r="C189" i="1"/>
  <c r="H27" i="1"/>
  <c r="H177" i="1"/>
  <c r="H181" i="1" s="1"/>
  <c r="H183" i="1" s="1"/>
  <c r="H74" i="1"/>
  <c r="L177" i="1"/>
  <c r="L181" i="1" s="1"/>
  <c r="L74" i="1"/>
  <c r="C85" i="1"/>
  <c r="G76" i="1"/>
  <c r="K85" i="1"/>
  <c r="K182" i="1"/>
  <c r="K183" i="1" s="1"/>
  <c r="K76" i="1"/>
  <c r="C76" i="1"/>
  <c r="F189" i="1"/>
  <c r="F84" i="1"/>
  <c r="F88" i="1"/>
  <c r="J189" i="1"/>
  <c r="J84" i="1"/>
  <c r="N189" i="1"/>
  <c r="N88" i="1"/>
  <c r="N84" i="1"/>
  <c r="J88" i="1"/>
  <c r="F163" i="1"/>
  <c r="F187" i="1" s="1"/>
  <c r="F109" i="1"/>
  <c r="J187" i="1"/>
  <c r="N163" i="1"/>
  <c r="N187" i="1" s="1"/>
  <c r="N109" i="1"/>
  <c r="J108" i="1"/>
  <c r="F108" i="1"/>
  <c r="J109" i="1"/>
  <c r="G145" i="1"/>
  <c r="G148" i="1"/>
  <c r="K148" i="1"/>
  <c r="C145" i="1"/>
  <c r="D192" i="1"/>
  <c r="L192" i="1"/>
  <c r="H187" i="1"/>
  <c r="I128" i="1"/>
  <c r="E128" i="1"/>
  <c r="M149" i="1"/>
  <c r="N148" i="1"/>
  <c r="I148" i="1"/>
  <c r="I145" i="1"/>
  <c r="E148" i="1"/>
  <c r="N149" i="1"/>
  <c r="D63" i="1"/>
  <c r="H196" i="1"/>
  <c r="H192" i="1"/>
  <c r="D84" i="1"/>
  <c r="D87" i="1" s="1"/>
  <c r="D187" i="1"/>
  <c r="D196" i="1" s="1"/>
  <c r="L187" i="1"/>
  <c r="L196" i="1" s="1"/>
  <c r="M129" i="1"/>
  <c r="N128" i="1"/>
  <c r="N74" i="1"/>
  <c r="N76" i="1" s="1"/>
  <c r="E196" i="1"/>
  <c r="E192" i="1"/>
  <c r="I192" i="1"/>
  <c r="I196" i="1"/>
  <c r="M196" i="1"/>
  <c r="M192" i="1"/>
  <c r="L84" i="1"/>
  <c r="H88" i="1"/>
  <c r="E109" i="1"/>
  <c r="I109" i="1"/>
  <c r="M109" i="1"/>
  <c r="E108" i="1"/>
  <c r="I108" i="1"/>
  <c r="M108" i="1"/>
  <c r="H109" i="1"/>
  <c r="J129" i="1"/>
  <c r="F128" i="1"/>
  <c r="F129" i="1"/>
  <c r="J149" i="1"/>
  <c r="F148" i="1"/>
  <c r="F149" i="1"/>
  <c r="E159" i="1"/>
  <c r="M159" i="1"/>
  <c r="E173" i="1"/>
  <c r="E167" i="1"/>
  <c r="I167" i="1"/>
  <c r="I173" i="1"/>
  <c r="M173" i="1"/>
  <c r="M167" i="1"/>
  <c r="E25" i="1"/>
  <c r="I25" i="1"/>
  <c r="M25" i="1"/>
  <c r="E44" i="1"/>
  <c r="I44" i="1"/>
  <c r="M44" i="1"/>
  <c r="E63" i="1"/>
  <c r="I63" i="1"/>
  <c r="M63" i="1"/>
  <c r="E74" i="1"/>
  <c r="E76" i="1" s="1"/>
  <c r="I74" i="1"/>
  <c r="I76" i="1" s="1"/>
  <c r="M74" i="1"/>
  <c r="M76" i="1" s="1"/>
  <c r="E84" i="1"/>
  <c r="E87" i="1" s="1"/>
  <c r="I84" i="1"/>
  <c r="I87" i="1" s="1"/>
  <c r="M84" i="1"/>
  <c r="M87" i="1" s="1"/>
  <c r="I85" i="1"/>
  <c r="E88" i="1"/>
  <c r="I88" i="1"/>
  <c r="M88" i="1"/>
  <c r="E105" i="1"/>
  <c r="I105" i="1"/>
  <c r="M105" i="1"/>
  <c r="K163" i="1"/>
  <c r="K187" i="1" s="1"/>
  <c r="D173" i="1"/>
  <c r="C105" i="1"/>
  <c r="G105" i="1"/>
  <c r="K105" i="1"/>
  <c r="D129" i="1"/>
  <c r="H129" i="1"/>
  <c r="L129" i="1"/>
  <c r="D128" i="1"/>
  <c r="H128" i="1"/>
  <c r="L128" i="1"/>
  <c r="D149" i="1"/>
  <c r="H149" i="1"/>
  <c r="L149" i="1"/>
  <c r="D148" i="1"/>
  <c r="H148" i="1"/>
  <c r="L148" i="1"/>
  <c r="F173" i="1"/>
  <c r="F167" i="1"/>
  <c r="J173" i="1"/>
  <c r="N173" i="1"/>
  <c r="D125" i="1"/>
  <c r="H125" i="1"/>
  <c r="L125" i="1"/>
  <c r="D145" i="1"/>
  <c r="H145" i="1"/>
  <c r="L145" i="1"/>
  <c r="D167" i="1"/>
  <c r="H167" i="1"/>
  <c r="L167" i="1"/>
  <c r="J167" i="1"/>
  <c r="N167" i="1"/>
  <c r="I106" i="2" l="1"/>
  <c r="G104" i="2"/>
  <c r="G106" i="2" s="1"/>
  <c r="K104" i="2"/>
  <c r="K106" i="2" s="1"/>
  <c r="C104" i="2"/>
  <c r="C106" i="2" s="1"/>
  <c r="L172" i="1"/>
  <c r="L168" i="1"/>
  <c r="E168" i="1"/>
  <c r="E172" i="1"/>
  <c r="F85" i="1"/>
  <c r="F87" i="1"/>
  <c r="G196" i="1"/>
  <c r="G192" i="1"/>
  <c r="H172" i="1"/>
  <c r="H168" i="1"/>
  <c r="E85" i="1"/>
  <c r="N172" i="1"/>
  <c r="N168" i="1"/>
  <c r="D172" i="1"/>
  <c r="D168" i="1"/>
  <c r="H173" i="1"/>
  <c r="L87" i="1"/>
  <c r="L85" i="1"/>
  <c r="I195" i="1"/>
  <c r="I193" i="1"/>
  <c r="N85" i="1"/>
  <c r="N87" i="1"/>
  <c r="J196" i="1"/>
  <c r="J192" i="1"/>
  <c r="L183" i="1"/>
  <c r="C192" i="1"/>
  <c r="D85" i="1"/>
  <c r="G173" i="1"/>
  <c r="J172" i="1"/>
  <c r="J168" i="1"/>
  <c r="F172" i="1"/>
  <c r="F168" i="1"/>
  <c r="M85" i="1"/>
  <c r="I172" i="1"/>
  <c r="I168" i="1"/>
  <c r="M193" i="1"/>
  <c r="M195" i="1"/>
  <c r="E193" i="1"/>
  <c r="E195" i="1"/>
  <c r="H195" i="1"/>
  <c r="H193" i="1"/>
  <c r="L195" i="1"/>
  <c r="L193" i="1"/>
  <c r="K173" i="1"/>
  <c r="G85" i="1"/>
  <c r="K172" i="1"/>
  <c r="M168" i="1"/>
  <c r="M172" i="1"/>
  <c r="N196" i="1"/>
  <c r="N192" i="1"/>
  <c r="C168" i="1"/>
  <c r="L173" i="1"/>
  <c r="D195" i="1"/>
  <c r="D193" i="1"/>
  <c r="J87" i="1"/>
  <c r="J85" i="1"/>
  <c r="F196" i="1"/>
  <c r="F192" i="1"/>
  <c r="K192" i="1"/>
  <c r="K196" i="1"/>
  <c r="G172" i="1"/>
  <c r="G168" i="1"/>
  <c r="F195" i="1" l="1"/>
  <c r="F193" i="1"/>
  <c r="J195" i="1"/>
  <c r="J193" i="1"/>
  <c r="G193" i="1"/>
  <c r="G195" i="1"/>
  <c r="N195" i="1"/>
  <c r="N193" i="1"/>
  <c r="C193" i="1"/>
  <c r="K195" i="1"/>
  <c r="K193" i="1"/>
  <c r="O70" i="1"/>
  <c r="O71" i="1"/>
  <c r="O72" i="1"/>
  <c r="O73" i="1"/>
  <c r="O75" i="1"/>
  <c r="V19" i="6" l="1"/>
  <c r="W19" i="6"/>
  <c r="O48" i="10" l="1"/>
  <c r="O49" i="10"/>
  <c r="O50" i="10"/>
  <c r="O51" i="10"/>
  <c r="O47" i="10" l="1"/>
  <c r="O35" i="10"/>
  <c r="O23" i="10"/>
  <c r="E69" i="7" l="1"/>
  <c r="F69" i="7"/>
  <c r="E77" i="7"/>
  <c r="F77" i="7"/>
  <c r="O57" i="10" l="1"/>
  <c r="O53" i="10"/>
  <c r="Q50" i="10"/>
  <c r="Q44" i="10"/>
  <c r="Q41" i="10"/>
  <c r="O40" i="10"/>
  <c r="O42" i="10" s="1"/>
  <c r="Q39" i="10"/>
  <c r="Q38" i="10"/>
  <c r="Q37" i="10"/>
  <c r="Q36" i="10"/>
  <c r="Q32" i="10"/>
  <c r="Q29" i="10"/>
  <c r="O28" i="10"/>
  <c r="O30" i="10" s="1"/>
  <c r="Q27" i="10"/>
  <c r="Q26" i="10"/>
  <c r="Q25" i="10"/>
  <c r="Q24" i="10"/>
  <c r="Q20" i="10"/>
  <c r="Q17" i="10"/>
  <c r="O16" i="10"/>
  <c r="O18" i="10" s="1"/>
  <c r="Q15" i="10"/>
  <c r="Q14" i="10"/>
  <c r="Q13" i="10"/>
  <c r="Q12" i="10"/>
  <c r="O52" i="10" l="1"/>
  <c r="O54" i="10" s="1"/>
  <c r="Q28" i="10"/>
  <c r="Q42" i="10"/>
  <c r="Q16" i="10"/>
  <c r="Q40" i="10"/>
  <c r="Q18" i="10"/>
  <c r="Q49" i="10"/>
  <c r="Q51" i="10"/>
  <c r="Q30" i="10"/>
  <c r="Q53" i="10"/>
  <c r="Q57" i="10" l="1"/>
  <c r="Q48" i="10"/>
  <c r="Q52" i="10" l="1"/>
  <c r="Q54" i="10" s="1"/>
  <c r="O45" i="2"/>
  <c r="O46" i="2"/>
  <c r="O47" i="2"/>
  <c r="O48" i="2"/>
  <c r="V13" i="6" l="1"/>
  <c r="W13" i="6"/>
  <c r="O64" i="2" l="1"/>
  <c r="O35" i="1" l="1"/>
  <c r="W32" i="6" l="1"/>
  <c r="O32" i="6" s="1"/>
  <c r="V32" i="6"/>
  <c r="W31" i="6"/>
  <c r="O31" i="6" s="1"/>
  <c r="V31" i="6"/>
  <c r="E48" i="7"/>
  <c r="W26" i="6"/>
  <c r="U26" i="6" s="1"/>
  <c r="Q64" i="2"/>
  <c r="O75" i="2"/>
  <c r="O86" i="2"/>
  <c r="Q86" i="2" s="1"/>
  <c r="O53" i="2"/>
  <c r="Q53" i="2" s="1"/>
  <c r="O89" i="2"/>
  <c r="Q89" i="2" s="1"/>
  <c r="O90" i="2"/>
  <c r="Q90" i="2" s="1"/>
  <c r="O91" i="2"/>
  <c r="Q91" i="2" s="1"/>
  <c r="O92" i="2"/>
  <c r="Q92" i="2" s="1"/>
  <c r="O94" i="2"/>
  <c r="Q94" i="2" s="1"/>
  <c r="O82" i="2"/>
  <c r="O84" i="2" s="1"/>
  <c r="Q84" i="2" s="1"/>
  <c r="O71" i="2"/>
  <c r="O73" i="2" s="1"/>
  <c r="Q73" i="2" s="1"/>
  <c r="O60" i="2"/>
  <c r="Q60" i="2" s="1"/>
  <c r="Q42" i="2"/>
  <c r="O38" i="2"/>
  <c r="O40" i="2" s="1"/>
  <c r="Q40" i="2" s="1"/>
  <c r="Q31" i="2"/>
  <c r="O27" i="2"/>
  <c r="O29" i="2" s="1"/>
  <c r="Q29" i="2" s="1"/>
  <c r="Q20" i="2"/>
  <c r="O100" i="1"/>
  <c r="O120" i="1"/>
  <c r="O129" i="1" s="1"/>
  <c r="Q129" i="1" s="1"/>
  <c r="O140" i="1"/>
  <c r="Q140" i="1" s="1"/>
  <c r="O80" i="1"/>
  <c r="Q80" i="1" s="1"/>
  <c r="O185" i="1"/>
  <c r="Q185" i="1" s="1"/>
  <c r="Q161" i="1"/>
  <c r="Q78" i="1"/>
  <c r="Q58" i="1"/>
  <c r="Q39" i="1"/>
  <c r="Q20" i="1"/>
  <c r="O82" i="1"/>
  <c r="Q82" i="1" s="1"/>
  <c r="O165" i="1"/>
  <c r="Q165" i="1" s="1"/>
  <c r="O83" i="1"/>
  <c r="Q83" i="1" s="1"/>
  <c r="O166" i="1"/>
  <c r="Q166" i="1" s="1"/>
  <c r="O66" i="1"/>
  <c r="Q66" i="1" s="1"/>
  <c r="O62" i="1"/>
  <c r="O65" i="1" s="1"/>
  <c r="Q65" i="1" s="1"/>
  <c r="O47" i="1"/>
  <c r="Q47" i="1" s="1"/>
  <c r="O43" i="1"/>
  <c r="O46" i="1" s="1"/>
  <c r="Q46" i="1" s="1"/>
  <c r="O28" i="1"/>
  <c r="Q28" i="1" s="1"/>
  <c r="O24" i="1"/>
  <c r="O27" i="1" s="1"/>
  <c r="Q27" i="1" s="1"/>
  <c r="O104" i="1"/>
  <c r="O124" i="1"/>
  <c r="Q124" i="1" s="1"/>
  <c r="O144" i="1"/>
  <c r="O145" i="1" s="1"/>
  <c r="H22" i="6"/>
  <c r="D3" i="7" s="1"/>
  <c r="H28" i="6"/>
  <c r="D9" i="7" s="1"/>
  <c r="H35" i="6"/>
  <c r="D15" i="7" s="1"/>
  <c r="K22" i="6"/>
  <c r="D4" i="7" s="1"/>
  <c r="K28" i="6"/>
  <c r="D10" i="7" s="1"/>
  <c r="K35" i="6"/>
  <c r="D16" i="7" s="1"/>
  <c r="N22" i="6"/>
  <c r="Q22" i="6"/>
  <c r="T22" i="6"/>
  <c r="T28" i="6"/>
  <c r="N28" i="6"/>
  <c r="Q28" i="6"/>
  <c r="N35" i="6"/>
  <c r="Q35" i="6"/>
  <c r="T35" i="6"/>
  <c r="AA22" i="6"/>
  <c r="D6" i="7" s="1"/>
  <c r="AA28" i="6"/>
  <c r="D12" i="7" s="1"/>
  <c r="AA35" i="6"/>
  <c r="D18" i="7" s="1"/>
  <c r="E22" i="6"/>
  <c r="D2" i="7" s="1"/>
  <c r="E28" i="6"/>
  <c r="D8" i="7" s="1"/>
  <c r="E35" i="6"/>
  <c r="D14" i="7" s="1"/>
  <c r="G22" i="6"/>
  <c r="C3" i="7" s="1"/>
  <c r="G28" i="6"/>
  <c r="C9" i="7" s="1"/>
  <c r="G35" i="6"/>
  <c r="C15" i="7" s="1"/>
  <c r="J22" i="6"/>
  <c r="C4" i="7" s="1"/>
  <c r="J28" i="6"/>
  <c r="C10" i="7" s="1"/>
  <c r="J35" i="6"/>
  <c r="C16" i="7" s="1"/>
  <c r="M22" i="6"/>
  <c r="P22" i="6"/>
  <c r="S22" i="6"/>
  <c r="S28" i="6"/>
  <c r="M28" i="6"/>
  <c r="P28" i="6"/>
  <c r="M35" i="6"/>
  <c r="P35" i="6"/>
  <c r="S35" i="6"/>
  <c r="Z22" i="6"/>
  <c r="C6" i="7" s="1"/>
  <c r="Z28" i="6"/>
  <c r="C12" i="7" s="1"/>
  <c r="Z35" i="6"/>
  <c r="C18" i="7" s="1"/>
  <c r="D22" i="6"/>
  <c r="C2" i="7" s="1"/>
  <c r="D28" i="6"/>
  <c r="C8" i="7" s="1"/>
  <c r="D35" i="6"/>
  <c r="C14" i="7" s="1"/>
  <c r="F32" i="7"/>
  <c r="F40" i="7"/>
  <c r="E32" i="7"/>
  <c r="W12" i="6"/>
  <c r="W14" i="6"/>
  <c r="W15" i="6"/>
  <c r="W16" i="6"/>
  <c r="W17" i="6"/>
  <c r="W18" i="6"/>
  <c r="V12" i="6"/>
  <c r="V14" i="6"/>
  <c r="V15" i="6"/>
  <c r="V16" i="6"/>
  <c r="V17" i="6"/>
  <c r="V18" i="6"/>
  <c r="I9" i="7"/>
  <c r="I21" i="7" s="1"/>
  <c r="I8" i="7"/>
  <c r="I20" i="7" s="1"/>
  <c r="I7" i="7"/>
  <c r="I19" i="7" s="1"/>
  <c r="I6" i="7"/>
  <c r="I18" i="7" s="1"/>
  <c r="I5" i="7"/>
  <c r="I17" i="7" s="1"/>
  <c r="I4" i="7"/>
  <c r="I16" i="7" s="1"/>
  <c r="I3" i="7"/>
  <c r="I15" i="7" s="1"/>
  <c r="H9" i="7"/>
  <c r="H21" i="7" s="1"/>
  <c r="H8" i="7"/>
  <c r="H20" i="7" s="1"/>
  <c r="H7" i="7"/>
  <c r="H19" i="7" s="1"/>
  <c r="H6" i="7"/>
  <c r="H18" i="7" s="1"/>
  <c r="H5" i="7"/>
  <c r="H17" i="7" s="1"/>
  <c r="H4" i="7"/>
  <c r="H16" i="7" s="1"/>
  <c r="H3" i="7"/>
  <c r="H15" i="7" s="1"/>
  <c r="E40" i="7"/>
  <c r="B24" i="5"/>
  <c r="B21" i="5"/>
  <c r="B18" i="5"/>
  <c r="B15" i="5"/>
  <c r="B23" i="5"/>
  <c r="B20" i="5"/>
  <c r="B17" i="5"/>
  <c r="B14" i="5"/>
  <c r="Q72" i="1"/>
  <c r="O155" i="1"/>
  <c r="O156" i="1"/>
  <c r="Q156" i="1" s="1"/>
  <c r="O158" i="1"/>
  <c r="Q158" i="1" s="1"/>
  <c r="N90" i="3"/>
  <c r="M90" i="3"/>
  <c r="L90" i="3"/>
  <c r="K90" i="3"/>
  <c r="J90" i="3"/>
  <c r="I90" i="3"/>
  <c r="H90" i="3"/>
  <c r="G90" i="3"/>
  <c r="F90" i="3"/>
  <c r="E90" i="3"/>
  <c r="D90" i="3"/>
  <c r="C90" i="3"/>
  <c r="Q70" i="1"/>
  <c r="O153" i="1"/>
  <c r="O154" i="1"/>
  <c r="Q154" i="1" s="1"/>
  <c r="F89" i="3"/>
  <c r="C89" i="3"/>
  <c r="N88" i="3"/>
  <c r="M88" i="3"/>
  <c r="L88" i="3"/>
  <c r="K88" i="3"/>
  <c r="J88" i="3"/>
  <c r="I88" i="3"/>
  <c r="H88" i="3"/>
  <c r="F88" i="3"/>
  <c r="E88" i="3"/>
  <c r="D88" i="3"/>
  <c r="C88" i="3"/>
  <c r="M87" i="3"/>
  <c r="L87" i="3"/>
  <c r="K87" i="3"/>
  <c r="J87" i="3"/>
  <c r="H87" i="3"/>
  <c r="G87" i="3"/>
  <c r="F87" i="3"/>
  <c r="E87" i="3"/>
  <c r="D87" i="3"/>
  <c r="C87" i="3"/>
  <c r="N86" i="3"/>
  <c r="M86" i="3"/>
  <c r="J86" i="3"/>
  <c r="H86" i="3"/>
  <c r="G86" i="3"/>
  <c r="F86" i="3"/>
  <c r="D86" i="3"/>
  <c r="C86" i="3"/>
  <c r="M85" i="3"/>
  <c r="L85" i="3"/>
  <c r="K85" i="3"/>
  <c r="J85" i="3"/>
  <c r="I85" i="3"/>
  <c r="G85" i="3"/>
  <c r="F85" i="3"/>
  <c r="E85" i="3"/>
  <c r="D85" i="3"/>
  <c r="C85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N81" i="3"/>
  <c r="M81" i="3"/>
  <c r="L81" i="3"/>
  <c r="K81" i="3"/>
  <c r="J81" i="3"/>
  <c r="I81" i="3"/>
  <c r="H81" i="3"/>
  <c r="G81" i="3"/>
  <c r="F81" i="3"/>
  <c r="E81" i="3"/>
  <c r="D81" i="3"/>
  <c r="C81" i="3"/>
  <c r="N80" i="3"/>
  <c r="M80" i="3"/>
  <c r="L80" i="3"/>
  <c r="K80" i="3"/>
  <c r="J80" i="3"/>
  <c r="I80" i="3"/>
  <c r="H80" i="3"/>
  <c r="G80" i="3"/>
  <c r="F80" i="3"/>
  <c r="E80" i="3"/>
  <c r="D80" i="3"/>
  <c r="N79" i="3"/>
  <c r="M79" i="3"/>
  <c r="L79" i="3"/>
  <c r="K79" i="3"/>
  <c r="J79" i="3"/>
  <c r="I79" i="3"/>
  <c r="H79" i="3"/>
  <c r="G79" i="3"/>
  <c r="F79" i="3"/>
  <c r="E79" i="3"/>
  <c r="D79" i="3"/>
  <c r="C79" i="3"/>
  <c r="N78" i="3"/>
  <c r="M78" i="3"/>
  <c r="L78" i="3"/>
  <c r="K78" i="3"/>
  <c r="J78" i="3"/>
  <c r="I78" i="3"/>
  <c r="H78" i="3"/>
  <c r="G78" i="3"/>
  <c r="F78" i="3"/>
  <c r="E78" i="3"/>
  <c r="D78" i="3"/>
  <c r="C78" i="3"/>
  <c r="N77" i="3"/>
  <c r="M77" i="3"/>
  <c r="L77" i="3"/>
  <c r="K77" i="3"/>
  <c r="J77" i="3"/>
  <c r="I77" i="3"/>
  <c r="H77" i="3"/>
  <c r="G77" i="3"/>
  <c r="F77" i="3"/>
  <c r="E77" i="3"/>
  <c r="D77" i="3"/>
  <c r="C77" i="3"/>
  <c r="N76" i="3"/>
  <c r="M76" i="3"/>
  <c r="L76" i="3"/>
  <c r="K76" i="3"/>
  <c r="J76" i="3"/>
  <c r="I76" i="3"/>
  <c r="H76" i="3"/>
  <c r="G76" i="3"/>
  <c r="F76" i="3"/>
  <c r="E76" i="3"/>
  <c r="D76" i="3"/>
  <c r="C76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O136" i="1"/>
  <c r="O71" i="3" s="1"/>
  <c r="N71" i="3"/>
  <c r="M71" i="3"/>
  <c r="L71" i="3"/>
  <c r="K71" i="3"/>
  <c r="J71" i="3"/>
  <c r="I71" i="3"/>
  <c r="H71" i="3"/>
  <c r="G71" i="3"/>
  <c r="F71" i="3"/>
  <c r="E71" i="3"/>
  <c r="D71" i="3"/>
  <c r="C71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O116" i="1"/>
  <c r="O62" i="3" s="1"/>
  <c r="N62" i="3"/>
  <c r="M62" i="3"/>
  <c r="L62" i="3"/>
  <c r="K62" i="3"/>
  <c r="J62" i="3"/>
  <c r="I62" i="3"/>
  <c r="H62" i="3"/>
  <c r="G62" i="3"/>
  <c r="F62" i="3"/>
  <c r="E62" i="3"/>
  <c r="D62" i="3"/>
  <c r="C62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O96" i="1"/>
  <c r="O53" i="3" s="1"/>
  <c r="N53" i="3"/>
  <c r="M53" i="3"/>
  <c r="L53" i="3"/>
  <c r="K53" i="3"/>
  <c r="J53" i="3"/>
  <c r="I53" i="3"/>
  <c r="H53" i="3"/>
  <c r="G53" i="3"/>
  <c r="F53" i="3"/>
  <c r="E53" i="3"/>
  <c r="D53" i="3"/>
  <c r="C53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O50" i="2"/>
  <c r="Q48" i="2"/>
  <c r="Q47" i="2"/>
  <c r="Q46" i="2"/>
  <c r="Q83" i="2"/>
  <c r="Q81" i="2"/>
  <c r="Q80" i="2"/>
  <c r="Q79" i="2"/>
  <c r="Q78" i="2"/>
  <c r="Q72" i="2"/>
  <c r="Q70" i="2"/>
  <c r="Q69" i="2"/>
  <c r="Q68" i="2"/>
  <c r="Q67" i="2"/>
  <c r="Q61" i="2"/>
  <c r="Q59" i="2"/>
  <c r="Q58" i="2"/>
  <c r="Q57" i="2"/>
  <c r="Q56" i="2"/>
  <c r="F19" i="6"/>
  <c r="I19" i="6"/>
  <c r="L19" i="6"/>
  <c r="O19" i="6"/>
  <c r="R19" i="6"/>
  <c r="U19" i="6"/>
  <c r="X19" i="6"/>
  <c r="V26" i="6"/>
  <c r="V28" i="6" s="1"/>
  <c r="D44" i="6"/>
  <c r="D46" i="6" s="1"/>
  <c r="E44" i="6"/>
  <c r="E46" i="6" s="1"/>
  <c r="W44" i="6"/>
  <c r="O44" i="6" s="1"/>
  <c r="G44" i="6"/>
  <c r="G46" i="6" s="1"/>
  <c r="H44" i="6"/>
  <c r="H46" i="6" s="1"/>
  <c r="J44" i="6"/>
  <c r="J46" i="6" s="1"/>
  <c r="K44" i="6"/>
  <c r="K46" i="6" s="1"/>
  <c r="M44" i="6"/>
  <c r="M46" i="6" s="1"/>
  <c r="N44" i="6"/>
  <c r="P44" i="6"/>
  <c r="P46" i="6" s="1"/>
  <c r="Q44" i="6"/>
  <c r="Q46" i="6" s="1"/>
  <c r="S44" i="6"/>
  <c r="S46" i="6" s="1"/>
  <c r="T44" i="6"/>
  <c r="T46" i="6" s="1"/>
  <c r="V44" i="6"/>
  <c r="V46" i="6" s="1"/>
  <c r="AA44" i="6"/>
  <c r="AA46" i="6" s="1"/>
  <c r="Z44" i="6"/>
  <c r="Z46" i="6" s="1"/>
  <c r="N46" i="6"/>
  <c r="Q137" i="1"/>
  <c r="Q143" i="1"/>
  <c r="Q142" i="1"/>
  <c r="Q135" i="1"/>
  <c r="Q134" i="1"/>
  <c r="Q133" i="1"/>
  <c r="Q132" i="1"/>
  <c r="Q117" i="1"/>
  <c r="Q123" i="1"/>
  <c r="Q122" i="1"/>
  <c r="Q115" i="1"/>
  <c r="Q114" i="1"/>
  <c r="Q113" i="1"/>
  <c r="Q112" i="1"/>
  <c r="Q97" i="1"/>
  <c r="Q103" i="1"/>
  <c r="Q102" i="1"/>
  <c r="Q95" i="1"/>
  <c r="Q94" i="1"/>
  <c r="Q93" i="1"/>
  <c r="Q92" i="1"/>
  <c r="B12" i="5"/>
  <c r="B11" i="5"/>
  <c r="B9" i="5"/>
  <c r="B8" i="5"/>
  <c r="B6" i="5"/>
  <c r="B3" i="5"/>
  <c r="O16" i="1"/>
  <c r="O16" i="3" s="1"/>
  <c r="B6" i="3"/>
  <c r="O54" i="1"/>
  <c r="Q54" i="1" s="1"/>
  <c r="Q50" i="1"/>
  <c r="D45" i="3"/>
  <c r="E45" i="3"/>
  <c r="F45" i="3"/>
  <c r="G45" i="3"/>
  <c r="H45" i="3"/>
  <c r="I45" i="3"/>
  <c r="J45" i="3"/>
  <c r="K45" i="3"/>
  <c r="L45" i="3"/>
  <c r="M45" i="3"/>
  <c r="N45" i="3"/>
  <c r="C45" i="3"/>
  <c r="Q34" i="2"/>
  <c r="D39" i="3"/>
  <c r="E39" i="3"/>
  <c r="F39" i="3"/>
  <c r="G39" i="3"/>
  <c r="H39" i="3"/>
  <c r="I39" i="3"/>
  <c r="J39" i="3"/>
  <c r="K39" i="3"/>
  <c r="L39" i="3"/>
  <c r="M39" i="3"/>
  <c r="N39" i="3"/>
  <c r="O39" i="3"/>
  <c r="C39" i="3"/>
  <c r="D29" i="3"/>
  <c r="E29" i="3"/>
  <c r="F29" i="3"/>
  <c r="G29" i="3"/>
  <c r="H29" i="3"/>
  <c r="I29" i="3"/>
  <c r="J29" i="3"/>
  <c r="K29" i="3"/>
  <c r="L29" i="3"/>
  <c r="M29" i="3"/>
  <c r="N29" i="3"/>
  <c r="O29" i="3"/>
  <c r="C29" i="3"/>
  <c r="D20" i="3"/>
  <c r="E20" i="3"/>
  <c r="F20" i="3"/>
  <c r="G20" i="3"/>
  <c r="H20" i="3"/>
  <c r="I20" i="3"/>
  <c r="J20" i="3"/>
  <c r="K20" i="3"/>
  <c r="L20" i="3"/>
  <c r="M20" i="3"/>
  <c r="N20" i="3"/>
  <c r="O20" i="3"/>
  <c r="C20" i="3"/>
  <c r="D11" i="3"/>
  <c r="E11" i="3"/>
  <c r="F11" i="3"/>
  <c r="G11" i="3"/>
  <c r="H11" i="3"/>
  <c r="I11" i="3"/>
  <c r="J11" i="3"/>
  <c r="K11" i="3"/>
  <c r="L11" i="3"/>
  <c r="M11" i="3"/>
  <c r="N11" i="3"/>
  <c r="O11" i="3"/>
  <c r="C11" i="3"/>
  <c r="D35" i="3"/>
  <c r="E35" i="3"/>
  <c r="F35" i="3"/>
  <c r="G35" i="3"/>
  <c r="H35" i="3"/>
  <c r="I35" i="3"/>
  <c r="J35" i="3"/>
  <c r="K35" i="3"/>
  <c r="L35" i="3"/>
  <c r="M35" i="3"/>
  <c r="N35" i="3"/>
  <c r="O35" i="3"/>
  <c r="C35" i="3"/>
  <c r="D26" i="3"/>
  <c r="E26" i="3"/>
  <c r="F26" i="3"/>
  <c r="G26" i="3"/>
  <c r="H26" i="3"/>
  <c r="I26" i="3"/>
  <c r="J26" i="3"/>
  <c r="K26" i="3"/>
  <c r="L26" i="3"/>
  <c r="M26" i="3"/>
  <c r="N26" i="3"/>
  <c r="O26" i="3"/>
  <c r="C26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Q73" i="1"/>
  <c r="N44" i="3"/>
  <c r="M44" i="3"/>
  <c r="L44" i="3"/>
  <c r="K44" i="3"/>
  <c r="J44" i="3"/>
  <c r="I44" i="3"/>
  <c r="H44" i="3"/>
  <c r="G44" i="3"/>
  <c r="F44" i="3"/>
  <c r="E44" i="3"/>
  <c r="D44" i="3"/>
  <c r="C44" i="3"/>
  <c r="N43" i="3"/>
  <c r="M43" i="3"/>
  <c r="L43" i="3"/>
  <c r="K43" i="3"/>
  <c r="J43" i="3"/>
  <c r="I43" i="3"/>
  <c r="H43" i="3"/>
  <c r="G43" i="3"/>
  <c r="F43" i="3"/>
  <c r="E43" i="3"/>
  <c r="D43" i="3"/>
  <c r="C43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40" i="3"/>
  <c r="M40" i="3"/>
  <c r="L40" i="3"/>
  <c r="K40" i="3"/>
  <c r="J40" i="3"/>
  <c r="I40" i="3"/>
  <c r="H40" i="3"/>
  <c r="G40" i="3"/>
  <c r="F40" i="3"/>
  <c r="E40" i="3"/>
  <c r="D40" i="3"/>
  <c r="C40" i="3"/>
  <c r="Q55" i="1"/>
  <c r="Q53" i="1"/>
  <c r="Q52" i="1"/>
  <c r="Q51" i="1"/>
  <c r="N34" i="3"/>
  <c r="M34" i="3"/>
  <c r="L34" i="3"/>
  <c r="K34" i="3"/>
  <c r="J34" i="3"/>
  <c r="I34" i="3"/>
  <c r="H34" i="3"/>
  <c r="G34" i="3"/>
  <c r="F34" i="3"/>
  <c r="E34" i="3"/>
  <c r="D34" i="3"/>
  <c r="C3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Q35" i="1"/>
  <c r="Q36" i="1"/>
  <c r="Q34" i="1"/>
  <c r="Q33" i="1"/>
  <c r="Q32" i="1"/>
  <c r="Q31" i="1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Q17" i="1"/>
  <c r="N16" i="3"/>
  <c r="M16" i="3"/>
  <c r="L16" i="3"/>
  <c r="K16" i="3"/>
  <c r="J16" i="3"/>
  <c r="I16" i="3"/>
  <c r="H16" i="3"/>
  <c r="G16" i="3"/>
  <c r="F16" i="3"/>
  <c r="E16" i="3"/>
  <c r="D16" i="3"/>
  <c r="C16" i="3"/>
  <c r="Q15" i="1"/>
  <c r="Q14" i="1"/>
  <c r="Q13" i="1"/>
  <c r="Q12" i="1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O16" i="2"/>
  <c r="Q16" i="2" s="1"/>
  <c r="O56" i="1"/>
  <c r="Q56" i="1" s="1"/>
  <c r="O37" i="1"/>
  <c r="Q37" i="1" s="1"/>
  <c r="O18" i="1"/>
  <c r="Q18" i="1" s="1"/>
  <c r="Q12" i="2"/>
  <c r="Q13" i="2"/>
  <c r="Q14" i="2"/>
  <c r="Q15" i="2"/>
  <c r="Q17" i="2"/>
  <c r="Q23" i="2"/>
  <c r="Q24" i="2"/>
  <c r="Q25" i="2"/>
  <c r="Q26" i="2"/>
  <c r="Q28" i="2"/>
  <c r="Q35" i="2"/>
  <c r="Q36" i="2"/>
  <c r="Q37" i="2"/>
  <c r="Q39" i="2"/>
  <c r="Q61" i="1"/>
  <c r="Q60" i="1"/>
  <c r="Q42" i="1"/>
  <c r="Q23" i="1"/>
  <c r="Q41" i="1"/>
  <c r="Q22" i="1"/>
  <c r="F48" i="7"/>
  <c r="B2" i="5"/>
  <c r="R44" i="6"/>
  <c r="W46" i="6"/>
  <c r="F46" i="6" s="1"/>
  <c r="L44" i="6"/>
  <c r="B27" i="5"/>
  <c r="M89" i="3"/>
  <c r="D89" i="3"/>
  <c r="C80" i="3"/>
  <c r="B5" i="5"/>
  <c r="L86" i="3"/>
  <c r="I87" i="3"/>
  <c r="H85" i="3"/>
  <c r="J89" i="3"/>
  <c r="H89" i="3"/>
  <c r="U46" i="6" l="1"/>
  <c r="Q72" i="3"/>
  <c r="E57" i="7"/>
  <c r="H57" i="7" s="1"/>
  <c r="F54" i="7"/>
  <c r="I54" i="7" s="1"/>
  <c r="L46" i="6"/>
  <c r="F53" i="7"/>
  <c r="I53" i="7" s="1"/>
  <c r="F55" i="7"/>
  <c r="I55" i="7" s="1"/>
  <c r="F57" i="7"/>
  <c r="I57" i="7" s="1"/>
  <c r="E55" i="7"/>
  <c r="H55" i="7" s="1"/>
  <c r="E54" i="7"/>
  <c r="H54" i="7" s="1"/>
  <c r="E53" i="7"/>
  <c r="H53" i="7" s="1"/>
  <c r="O46" i="6"/>
  <c r="F44" i="6"/>
  <c r="U44" i="6"/>
  <c r="I46" i="6"/>
  <c r="X44" i="6"/>
  <c r="Q27" i="2"/>
  <c r="O118" i="1"/>
  <c r="Q38" i="2"/>
  <c r="O62" i="2"/>
  <c r="Q62" i="2" s="1"/>
  <c r="R46" i="6"/>
  <c r="I18" i="6"/>
  <c r="L18" i="6"/>
  <c r="O18" i="6"/>
  <c r="F18" i="6"/>
  <c r="I15" i="6"/>
  <c r="L15" i="6"/>
  <c r="O15" i="6"/>
  <c r="F15" i="6"/>
  <c r="I12" i="6"/>
  <c r="L12" i="6"/>
  <c r="O12" i="6"/>
  <c r="F12" i="6"/>
  <c r="I14" i="6"/>
  <c r="L14" i="6"/>
  <c r="O14" i="6"/>
  <c r="F14" i="6"/>
  <c r="I13" i="6"/>
  <c r="L13" i="6"/>
  <c r="O13" i="6"/>
  <c r="F13" i="6"/>
  <c r="I17" i="6"/>
  <c r="L17" i="6"/>
  <c r="O17" i="6"/>
  <c r="F17" i="6"/>
  <c r="I16" i="6"/>
  <c r="L16" i="6"/>
  <c r="O16" i="6"/>
  <c r="F16" i="6"/>
  <c r="X46" i="6"/>
  <c r="Q24" i="1"/>
  <c r="Q62" i="1"/>
  <c r="O44" i="1"/>
  <c r="Q44" i="1" s="1"/>
  <c r="R18" i="6"/>
  <c r="O25" i="1"/>
  <c r="Q25" i="1" s="1"/>
  <c r="Q58" i="3"/>
  <c r="O63" i="1"/>
  <c r="Q63" i="1" s="1"/>
  <c r="O34" i="3"/>
  <c r="Q43" i="1"/>
  <c r="Q96" i="1"/>
  <c r="Q98" i="1" s="1"/>
  <c r="Q54" i="3"/>
  <c r="Q33" i="3"/>
  <c r="O105" i="2"/>
  <c r="Q17" i="3"/>
  <c r="Q31" i="3"/>
  <c r="Q32" i="3"/>
  <c r="O125" i="1"/>
  <c r="Q71" i="2"/>
  <c r="O100" i="2"/>
  <c r="O102" i="2"/>
  <c r="Q102" i="2" s="1"/>
  <c r="Q12" i="3"/>
  <c r="U13" i="6"/>
  <c r="O167" i="1"/>
  <c r="O168" i="1" s="1"/>
  <c r="O157" i="1"/>
  <c r="O80" i="3" s="1"/>
  <c r="Q80" i="3" s="1"/>
  <c r="O178" i="1"/>
  <c r="Q14" i="3"/>
  <c r="W28" i="6"/>
  <c r="I28" i="6" s="1"/>
  <c r="I26" i="6"/>
  <c r="X14" i="6"/>
  <c r="U14" i="6"/>
  <c r="R13" i="6"/>
  <c r="R14" i="6"/>
  <c r="X13" i="6"/>
  <c r="X16" i="6"/>
  <c r="X18" i="6"/>
  <c r="U16" i="6"/>
  <c r="X15" i="6"/>
  <c r="U18" i="6"/>
  <c r="Q15" i="3"/>
  <c r="O40" i="3"/>
  <c r="Q120" i="1"/>
  <c r="O163" i="1"/>
  <c r="O173" i="1" s="1"/>
  <c r="O108" i="1"/>
  <c r="Q108" i="1" s="1"/>
  <c r="Q59" i="3"/>
  <c r="Q69" i="3"/>
  <c r="Q61" i="3"/>
  <c r="Q67" i="3"/>
  <c r="Q35" i="3"/>
  <c r="O191" i="1"/>
  <c r="Q191" i="1" s="1"/>
  <c r="O84" i="1"/>
  <c r="O85" i="1" s="1"/>
  <c r="Q85" i="1" s="1"/>
  <c r="O189" i="1"/>
  <c r="Q50" i="2"/>
  <c r="O88" i="1"/>
  <c r="Q88" i="1" s="1"/>
  <c r="Q34" i="3"/>
  <c r="Q24" i="3"/>
  <c r="Q75" i="1"/>
  <c r="Q40" i="3" s="1"/>
  <c r="O45" i="3"/>
  <c r="Q45" i="3" s="1"/>
  <c r="Q16" i="1"/>
  <c r="Q16" i="3" s="1"/>
  <c r="Q82" i="2"/>
  <c r="O103" i="2"/>
  <c r="Q103" i="2" s="1"/>
  <c r="O101" i="2"/>
  <c r="Q101" i="2" s="1"/>
  <c r="Q144" i="1"/>
  <c r="Q145" i="1" s="1"/>
  <c r="Q104" i="1"/>
  <c r="Q105" i="1" s="1"/>
  <c r="O105" i="1"/>
  <c r="Q136" i="1"/>
  <c r="Q138" i="1" s="1"/>
  <c r="Q116" i="1"/>
  <c r="Q118" i="1" s="1"/>
  <c r="O98" i="1"/>
  <c r="Q49" i="3"/>
  <c r="Q26" i="3"/>
  <c r="Q125" i="1"/>
  <c r="Q50" i="3"/>
  <c r="Q63" i="3"/>
  <c r="Q51" i="3"/>
  <c r="Q70" i="3"/>
  <c r="Q60" i="3"/>
  <c r="Q71" i="3"/>
  <c r="Q30" i="3"/>
  <c r="Q68" i="3"/>
  <c r="J50" i="6"/>
  <c r="X31" i="6"/>
  <c r="L31" i="6"/>
  <c r="K50" i="6"/>
  <c r="R12" i="6"/>
  <c r="R16" i="6"/>
  <c r="U15" i="6"/>
  <c r="R15" i="6"/>
  <c r="X12" i="6"/>
  <c r="R17" i="6"/>
  <c r="X17" i="6"/>
  <c r="U17" i="6"/>
  <c r="U12" i="6"/>
  <c r="O26" i="6"/>
  <c r="F32" i="6"/>
  <c r="R31" i="6"/>
  <c r="F31" i="6"/>
  <c r="H50" i="6"/>
  <c r="V35" i="6"/>
  <c r="R32" i="6"/>
  <c r="W35" i="6"/>
  <c r="R35" i="6" s="1"/>
  <c r="L32" i="6"/>
  <c r="X32" i="6"/>
  <c r="P50" i="6"/>
  <c r="U31" i="6"/>
  <c r="I31" i="6"/>
  <c r="I32" i="6"/>
  <c r="T50" i="6"/>
  <c r="Q45" i="2"/>
  <c r="O49" i="2"/>
  <c r="O51" i="2" s="1"/>
  <c r="O18" i="2"/>
  <c r="Q18" i="2" s="1"/>
  <c r="O43" i="3"/>
  <c r="Q22" i="3"/>
  <c r="Q21" i="3"/>
  <c r="O74" i="1"/>
  <c r="O76" i="1" s="1"/>
  <c r="Q76" i="1" s="1"/>
  <c r="O42" i="3"/>
  <c r="O41" i="3"/>
  <c r="Q71" i="1"/>
  <c r="O180" i="1"/>
  <c r="Q23" i="3"/>
  <c r="O93" i="2"/>
  <c r="O97" i="2"/>
  <c r="O128" i="1"/>
  <c r="Q128" i="1" s="1"/>
  <c r="O79" i="3"/>
  <c r="Q79" i="3" s="1"/>
  <c r="O148" i="1"/>
  <c r="Q148" i="1" s="1"/>
  <c r="O138" i="1"/>
  <c r="O149" i="1"/>
  <c r="Q149" i="1" s="1"/>
  <c r="O77" i="3"/>
  <c r="Q77" i="3" s="1"/>
  <c r="O81" i="3"/>
  <c r="Q81" i="3" s="1"/>
  <c r="O182" i="1"/>
  <c r="O76" i="3"/>
  <c r="Q76" i="3" s="1"/>
  <c r="O78" i="3"/>
  <c r="Q78" i="3" s="1"/>
  <c r="Q100" i="1"/>
  <c r="Q153" i="1"/>
  <c r="O179" i="1"/>
  <c r="O109" i="1"/>
  <c r="Q109" i="1" s="1"/>
  <c r="Q155" i="1"/>
  <c r="Q52" i="3"/>
  <c r="O177" i="1"/>
  <c r="Q13" i="3"/>
  <c r="Q25" i="3"/>
  <c r="Q62" i="3"/>
  <c r="Q53" i="3"/>
  <c r="S50" i="6"/>
  <c r="N50" i="6"/>
  <c r="D5" i="7"/>
  <c r="Q50" i="6"/>
  <c r="M50" i="6"/>
  <c r="D50" i="6"/>
  <c r="G50" i="6"/>
  <c r="C17" i="7"/>
  <c r="Z50" i="6"/>
  <c r="AA50" i="6"/>
  <c r="D11" i="7"/>
  <c r="C11" i="7"/>
  <c r="X26" i="6"/>
  <c r="L26" i="6"/>
  <c r="R26" i="6"/>
  <c r="F26" i="6"/>
  <c r="F28" i="6" s="1"/>
  <c r="E50" i="6"/>
  <c r="W22" i="6"/>
  <c r="X22" i="6" s="1"/>
  <c r="V22" i="6"/>
  <c r="L89" i="3"/>
  <c r="B26" i="5"/>
  <c r="C5" i="7"/>
  <c r="I44" i="6"/>
  <c r="D17" i="7"/>
  <c r="Q75" i="2"/>
  <c r="F56" i="7" l="1"/>
  <c r="I56" i="7" s="1"/>
  <c r="E56" i="7"/>
  <c r="H56" i="7" s="1"/>
  <c r="Q189" i="1"/>
  <c r="O192" i="1"/>
  <c r="Q157" i="1"/>
  <c r="Q159" i="1" s="1"/>
  <c r="Q167" i="1"/>
  <c r="Q168" i="1" s="1"/>
  <c r="Q163" i="1"/>
  <c r="O187" i="1"/>
  <c r="O196" i="1" s="1"/>
  <c r="X28" i="6"/>
  <c r="O86" i="3"/>
  <c r="O159" i="1"/>
  <c r="O172" i="1"/>
  <c r="Q172" i="1" s="1"/>
  <c r="O28" i="6"/>
  <c r="L28" i="6"/>
  <c r="R28" i="6"/>
  <c r="U28" i="6"/>
  <c r="O87" i="1"/>
  <c r="Q87" i="1" s="1"/>
  <c r="Q84" i="1"/>
  <c r="Q41" i="3"/>
  <c r="Q43" i="3"/>
  <c r="Q182" i="1"/>
  <c r="Q42" i="3"/>
  <c r="O104" i="2"/>
  <c r="O106" i="2" s="1"/>
  <c r="U35" i="6"/>
  <c r="X35" i="6"/>
  <c r="L35" i="6"/>
  <c r="F35" i="6"/>
  <c r="I35" i="6"/>
  <c r="O35" i="6"/>
  <c r="Q74" i="1"/>
  <c r="Q44" i="3" s="1"/>
  <c r="O44" i="3"/>
  <c r="O181" i="1"/>
  <c r="O183" i="1" s="1"/>
  <c r="O85" i="3"/>
  <c r="O87" i="3"/>
  <c r="O95" i="2"/>
  <c r="Q95" i="2" s="1"/>
  <c r="Q93" i="2"/>
  <c r="Q97" i="2"/>
  <c r="O108" i="2"/>
  <c r="Q108" i="2" s="1"/>
  <c r="O90" i="3"/>
  <c r="Q90" i="3" s="1"/>
  <c r="O88" i="3"/>
  <c r="W50" i="6"/>
  <c r="X50" i="6" s="1"/>
  <c r="L22" i="6"/>
  <c r="I22" i="6"/>
  <c r="F22" i="6"/>
  <c r="V50" i="6"/>
  <c r="R22" i="6"/>
  <c r="U22" i="6"/>
  <c r="O22" i="6"/>
  <c r="Q100" i="2"/>
  <c r="E86" i="3"/>
  <c r="Q178" i="1"/>
  <c r="N85" i="3"/>
  <c r="Q177" i="1"/>
  <c r="Q51" i="2"/>
  <c r="Q49" i="2"/>
  <c r="Q173" i="1"/>
  <c r="N87" i="3"/>
  <c r="Q179" i="1"/>
  <c r="Q105" i="2"/>
  <c r="K86" i="3"/>
  <c r="I86" i="3"/>
  <c r="G88" i="3"/>
  <c r="Q180" i="1"/>
  <c r="Q187" i="1" l="1"/>
  <c r="O195" i="1"/>
  <c r="Q195" i="1" s="1"/>
  <c r="Q192" i="1"/>
  <c r="Q193" i="1" s="1"/>
  <c r="O193" i="1"/>
  <c r="O89" i="3"/>
  <c r="Q87" i="3"/>
  <c r="Q88" i="3"/>
  <c r="Q85" i="3"/>
  <c r="L50" i="6"/>
  <c r="R50" i="6"/>
  <c r="U50" i="6"/>
  <c r="O50" i="6"/>
  <c r="F50" i="6"/>
  <c r="I50" i="6"/>
  <c r="G89" i="3"/>
  <c r="I89" i="3"/>
  <c r="Q104" i="2"/>
  <c r="Q106" i="2"/>
  <c r="K89" i="3"/>
  <c r="E89" i="3"/>
  <c r="Q181" i="1"/>
  <c r="Q183" i="1" s="1"/>
  <c r="Q86" i="3"/>
  <c r="Q196" i="1"/>
  <c r="N89" i="3"/>
  <c r="Q89" i="3" l="1"/>
</calcChain>
</file>

<file path=xl/sharedStrings.xml><?xml version="1.0" encoding="utf-8"?>
<sst xmlns="http://schemas.openxmlformats.org/spreadsheetml/2006/main" count="674" uniqueCount="142">
  <si>
    <t>60 dpd</t>
  </si>
  <si>
    <t>90 dpd</t>
  </si>
  <si>
    <t>120+ dpd</t>
  </si>
  <si>
    <t>30 dpd</t>
  </si>
  <si>
    <t>O/S</t>
  </si>
  <si>
    <t>% of O/S</t>
  </si>
  <si>
    <t>Total</t>
  </si>
  <si>
    <t>Standardized Risk/Business Intelligence</t>
  </si>
  <si>
    <t>Report Name:</t>
  </si>
  <si>
    <t>Report Date:</t>
  </si>
  <si>
    <t>Prepared By:</t>
  </si>
  <si>
    <t>Section Name:</t>
  </si>
  <si>
    <t>Gross CO</t>
  </si>
  <si>
    <t>Recoveries</t>
  </si>
  <si>
    <t>Net CO</t>
  </si>
  <si>
    <t>12 Mos. Avg</t>
  </si>
  <si>
    <t>Delq By #</t>
  </si>
  <si>
    <t>Delq By %</t>
  </si>
  <si>
    <t>Delq By $</t>
  </si>
  <si>
    <t>Retail Mortgage Delq Trends</t>
  </si>
  <si>
    <t>Sovereign Mortgage</t>
  </si>
  <si>
    <t>Alt - A Mortgage</t>
  </si>
  <si>
    <t>S.A.S.I Mortgage</t>
  </si>
  <si>
    <t>* Nantucket Mortgage is included with Sovereign Mortgage</t>
  </si>
  <si>
    <t>Total - Mortgage</t>
  </si>
  <si>
    <t>SASI</t>
  </si>
  <si>
    <t>VMG</t>
  </si>
  <si>
    <t>Dynamic</t>
  </si>
  <si>
    <t>Static</t>
  </si>
  <si>
    <t>Total - Sov Serv Mortgage</t>
  </si>
  <si>
    <t>Mortgage SBO</t>
  </si>
  <si>
    <t>VMSPF</t>
  </si>
  <si>
    <t>Total - SBO Mortgage</t>
  </si>
  <si>
    <t>Mortgage SBO Delq Trends</t>
  </si>
  <si>
    <t>Prev</t>
  </si>
  <si>
    <t xml:space="preserve">Report </t>
  </si>
  <si>
    <t>30 - 59 Days</t>
  </si>
  <si>
    <t>60 - 89 Days</t>
  </si>
  <si>
    <t>90+ Days</t>
  </si>
  <si>
    <t>120+ Days</t>
  </si>
  <si>
    <t>150+ Days</t>
  </si>
  <si>
    <t>180+ Days</t>
  </si>
  <si>
    <t xml:space="preserve">    Total Delinquent</t>
  </si>
  <si>
    <t>Month</t>
  </si>
  <si>
    <t>Total Portfolio</t>
  </si>
  <si>
    <t>Date</t>
  </si>
  <si>
    <t>#</t>
  </si>
  <si>
    <t>Dollars</t>
  </si>
  <si>
    <t>%</t>
  </si>
  <si>
    <t>Mortgage SBO (Whole Loans)</t>
  </si>
  <si>
    <t>Bank of America</t>
  </si>
  <si>
    <t>Bank of America (fna Countrywide Home Loans)</t>
  </si>
  <si>
    <t>Citimortgage</t>
  </si>
  <si>
    <t>GMAC</t>
  </si>
  <si>
    <t>National City Mortgage</t>
  </si>
  <si>
    <t>Wachovia (First Union)</t>
  </si>
  <si>
    <t>Washington Mutual</t>
  </si>
  <si>
    <t>Wells Fargo</t>
  </si>
  <si>
    <t>SBO Participations Total</t>
  </si>
  <si>
    <t xml:space="preserve"> </t>
  </si>
  <si>
    <t>SBO Mortgage Total</t>
  </si>
  <si>
    <t>Mortgage SBO - Alt A</t>
  </si>
  <si>
    <t>SBO Mortgage Alt A Total</t>
  </si>
  <si>
    <t>Mortgage SBO SASI</t>
  </si>
  <si>
    <t>CitiMortgage (ABN-Amro)</t>
  </si>
  <si>
    <t>SBO Mortgage SASI Total</t>
  </si>
  <si>
    <t>Student Loans</t>
  </si>
  <si>
    <t>PHEAA (Total)</t>
  </si>
  <si>
    <t>RISLA</t>
  </si>
  <si>
    <t>NELNET</t>
  </si>
  <si>
    <t>SLMA</t>
  </si>
  <si>
    <t>SBO Student Loans Subtotal</t>
  </si>
  <si>
    <t>Fiserv Student Loans Subtotal</t>
  </si>
  <si>
    <t>n/a</t>
  </si>
  <si>
    <t>Student Loans Subtotal</t>
  </si>
  <si>
    <t>Other (Premium, LIP, FASB, Fees)</t>
  </si>
  <si>
    <t>N/A</t>
  </si>
  <si>
    <t>Total SBO Delinquency</t>
  </si>
  <si>
    <t>Alt-A SBO</t>
  </si>
  <si>
    <t>SASI SBO</t>
  </si>
  <si>
    <t>Total - Sovereign Mortgage</t>
  </si>
  <si>
    <t>Appendix - SBO Delq Detail</t>
  </si>
  <si>
    <t>Mtg</t>
  </si>
  <si>
    <t>$</t>
  </si>
  <si>
    <t xml:space="preserve">BOA </t>
  </si>
  <si>
    <t>Alta</t>
  </si>
  <si>
    <t>OS</t>
  </si>
  <si>
    <t>AltA</t>
  </si>
  <si>
    <t>Adjusted Normal</t>
  </si>
  <si>
    <t>Pool</t>
  </si>
  <si>
    <t>MBA_Band</t>
  </si>
  <si>
    <t>CountOfDate</t>
  </si>
  <si>
    <t>SumOfUPB</t>
  </si>
  <si>
    <t>Alt-A</t>
  </si>
  <si>
    <t>None</t>
  </si>
  <si>
    <t>Old</t>
  </si>
  <si>
    <t>GL Balance</t>
  </si>
  <si>
    <t>* Mortgage SBO uses data that is a month in arrears from the servicer, except for CO and GL balances which are based off of the current months GL entries</t>
  </si>
  <si>
    <t>New</t>
  </si>
  <si>
    <t>NPL</t>
  </si>
  <si>
    <t xml:space="preserve">* NPLs are no longer forced into the 180 bucket, and are instead reported as their actual delinquency. </t>
  </si>
  <si>
    <t>* Loans discharged through CH 7 bankruptcies are considered NPL as of October 2012</t>
  </si>
  <si>
    <t>effective_date_pk</t>
  </si>
  <si>
    <t>Port</t>
  </si>
  <si>
    <t>MBA_delq_bucket</t>
  </si>
  <si>
    <t>Loan_Cnt</t>
  </si>
  <si>
    <t>Loan_UPB</t>
  </si>
  <si>
    <t>NPL_Cnt</t>
  </si>
  <si>
    <t>NPL_UPB</t>
  </si>
  <si>
    <t>Residential</t>
  </si>
  <si>
    <t>A - Current</t>
  </si>
  <si>
    <t>B - 30+</t>
  </si>
  <si>
    <t>C - 60+</t>
  </si>
  <si>
    <t>D - 90+</t>
  </si>
  <si>
    <t>E - 120+</t>
  </si>
  <si>
    <t>Residential Alt-A</t>
  </si>
  <si>
    <t>Citi_Breakout</t>
  </si>
  <si>
    <t>SBO_ind</t>
  </si>
  <si>
    <t>Loss On Sale</t>
  </si>
  <si>
    <t>Sold - Bayview</t>
  </si>
  <si>
    <t>Sold - GS</t>
  </si>
  <si>
    <t>Serviced (non-owned)</t>
  </si>
  <si>
    <t>Serviced For Other Mortgage Delq Trends</t>
  </si>
  <si>
    <t>Total - Mortgage SFO</t>
  </si>
  <si>
    <t>Serviced_Other</t>
  </si>
  <si>
    <t>* PHH Mortgage (Cendant), Community Preservation (ICB), and Rockland Trust Company have been brought in-house as of December 2015</t>
  </si>
  <si>
    <t>2/29/2016 data</t>
  </si>
  <si>
    <t>effective_date</t>
  </si>
  <si>
    <t>cmp_desc1</t>
  </si>
  <si>
    <t>business_line_desc1</t>
  </si>
  <si>
    <t>portfolio_desc1</t>
  </si>
  <si>
    <t>(No column name)</t>
  </si>
  <si>
    <t>Mortgage</t>
  </si>
  <si>
    <t>Residential SBO</t>
  </si>
  <si>
    <t>Residential HFS</t>
  </si>
  <si>
    <t>4 - Mortgage</t>
  </si>
  <si>
    <t>401 - Residential</t>
  </si>
  <si>
    <t>1 - SASI</t>
  </si>
  <si>
    <t>402 - Residential Alt-A</t>
  </si>
  <si>
    <t>403 - Residential SBO</t>
  </si>
  <si>
    <t>404 - Residential SBO Alt-A</t>
  </si>
  <si>
    <t>406 - Residential Affordable 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</si>
</sst>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16" x14ac:knownFonts="1">
    <font>
      <sz val="10"/>
      <name val="Arial"/>
    </font>
    <font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indexed="16"/>
      <name val="Verdana"/>
      <family val="2"/>
    </font>
    <font>
      <i/>
      <sz val="8"/>
      <name val="Verdana"/>
      <family val="2"/>
    </font>
    <font>
      <b/>
      <sz val="10"/>
      <name val="Arial"/>
      <family val="2"/>
    </font>
    <font>
      <sz val="8"/>
      <color indexed="9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i/>
      <sz val="8"/>
      <name val="Verdan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55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/>
    </xf>
    <xf numFmtId="0" fontId="4" fillId="2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3" fontId="3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Border="1"/>
    <xf numFmtId="10" fontId="8" fillId="0" borderId="0" xfId="3" applyNumberFormat="1" applyFont="1" applyBorder="1"/>
    <xf numFmtId="0" fontId="7" fillId="0" borderId="0" xfId="0" applyFont="1"/>
    <xf numFmtId="3" fontId="3" fillId="0" borderId="0" xfId="0" applyNumberFormat="1" applyFont="1" applyBorder="1"/>
    <xf numFmtId="0" fontId="2" fillId="0" borderId="0" xfId="0" applyFont="1" applyAlignment="1">
      <alignment horizontal="right" indent="1"/>
    </xf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3" fillId="0" borderId="3" xfId="0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3" fontId="8" fillId="0" borderId="5" xfId="0" applyNumberFormat="1" applyFont="1" applyBorder="1"/>
    <xf numFmtId="10" fontId="8" fillId="0" borderId="5" xfId="3" applyNumberFormat="1" applyFont="1" applyBorder="1"/>
    <xf numFmtId="0" fontId="3" fillId="0" borderId="5" xfId="0" applyFont="1" applyBorder="1"/>
    <xf numFmtId="0" fontId="3" fillId="0" borderId="7" xfId="0" applyFont="1" applyBorder="1"/>
    <xf numFmtId="3" fontId="3" fillId="0" borderId="3" xfId="0" applyNumberFormat="1" applyFont="1" applyBorder="1"/>
    <xf numFmtId="3" fontId="8" fillId="0" borderId="3" xfId="0" applyNumberFormat="1" applyFont="1" applyBorder="1"/>
    <xf numFmtId="10" fontId="8" fillId="0" borderId="3" xfId="3" applyNumberFormat="1" applyFont="1" applyBorder="1"/>
    <xf numFmtId="3" fontId="3" fillId="0" borderId="3" xfId="0" applyNumberFormat="1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3" fontId="3" fillId="0" borderId="8" xfId="0" applyNumberFormat="1" applyFont="1" applyBorder="1"/>
    <xf numFmtId="3" fontId="3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3" fontId="3" fillId="0" borderId="9" xfId="0" applyNumberFormat="1" applyFont="1" applyBorder="1"/>
    <xf numFmtId="0" fontId="3" fillId="0" borderId="10" xfId="0" applyFont="1" applyBorder="1" applyAlignment="1">
      <alignment horizontal="left"/>
    </xf>
    <xf numFmtId="3" fontId="3" fillId="0" borderId="10" xfId="0" applyNumberFormat="1" applyFont="1" applyBorder="1"/>
    <xf numFmtId="3" fontId="3" fillId="0" borderId="11" xfId="0" applyNumberFormat="1" applyFont="1" applyBorder="1"/>
    <xf numFmtId="3" fontId="3" fillId="0" borderId="12" xfId="0" applyNumberFormat="1" applyFont="1" applyBorder="1"/>
    <xf numFmtId="3" fontId="8" fillId="0" borderId="12" xfId="0" applyNumberFormat="1" applyFont="1" applyBorder="1"/>
    <xf numFmtId="3" fontId="3" fillId="0" borderId="13" xfId="0" applyNumberFormat="1" applyFont="1" applyBorder="1"/>
    <xf numFmtId="3" fontId="3" fillId="0" borderId="14" xfId="0" applyNumberFormat="1" applyFont="1" applyBorder="1"/>
    <xf numFmtId="3" fontId="3" fillId="0" borderId="15" xfId="0" applyNumberFormat="1" applyFont="1" applyBorder="1"/>
    <xf numFmtId="3" fontId="8" fillId="0" borderId="15" xfId="0" applyNumberFormat="1" applyFont="1" applyBorder="1"/>
    <xf numFmtId="10" fontId="8" fillId="0" borderId="15" xfId="3" applyNumberFormat="1" applyFont="1" applyBorder="1"/>
    <xf numFmtId="10" fontId="3" fillId="0" borderId="0" xfId="0" applyNumberFormat="1" applyFont="1"/>
    <xf numFmtId="10" fontId="3" fillId="0" borderId="8" xfId="0" applyNumberFormat="1" applyFont="1" applyBorder="1"/>
    <xf numFmtId="10" fontId="3" fillId="0" borderId="4" xfId="0" applyNumberFormat="1" applyFont="1" applyBorder="1"/>
    <xf numFmtId="10" fontId="3" fillId="0" borderId="5" xfId="0" applyNumberFormat="1" applyFont="1" applyBorder="1"/>
    <xf numFmtId="10" fontId="3" fillId="0" borderId="6" xfId="0" applyNumberFormat="1" applyFont="1" applyBorder="1"/>
    <xf numFmtId="10" fontId="3" fillId="0" borderId="3" xfId="0" applyNumberFormat="1" applyFont="1" applyBorder="1"/>
    <xf numFmtId="10" fontId="3" fillId="0" borderId="0" xfId="0" applyNumberFormat="1" applyFont="1" applyBorder="1"/>
    <xf numFmtId="10" fontId="3" fillId="0" borderId="11" xfId="0" applyNumberFormat="1" applyFont="1" applyBorder="1"/>
    <xf numFmtId="10" fontId="3" fillId="0" borderId="12" xfId="0" applyNumberFormat="1" applyFont="1" applyBorder="1"/>
    <xf numFmtId="10" fontId="3" fillId="0" borderId="9" xfId="0" applyNumberFormat="1" applyFont="1" applyBorder="1"/>
    <xf numFmtId="10" fontId="3" fillId="0" borderId="13" xfId="0" applyNumberFormat="1" applyFont="1" applyBorder="1"/>
    <xf numFmtId="10" fontId="3" fillId="0" borderId="10" xfId="0" applyNumberFormat="1" applyFont="1" applyBorder="1"/>
    <xf numFmtId="10" fontId="3" fillId="0" borderId="14" xfId="0" applyNumberFormat="1" applyFont="1" applyBorder="1"/>
    <xf numFmtId="164" fontId="2" fillId="0" borderId="16" xfId="0" applyNumberFormat="1" applyFont="1" applyBorder="1" applyAlignment="1">
      <alignment horizontal="center"/>
    </xf>
    <xf numFmtId="0" fontId="9" fillId="0" borderId="0" xfId="0" applyFont="1"/>
    <xf numFmtId="3" fontId="3" fillId="0" borderId="0" xfId="0" applyNumberFormat="1" applyFont="1" applyFill="1"/>
    <xf numFmtId="3" fontId="0" fillId="0" borderId="0" xfId="0" applyNumberFormat="1"/>
    <xf numFmtId="14" fontId="3" fillId="0" borderId="0" xfId="0" applyNumberFormat="1" applyFont="1" applyAlignment="1">
      <alignment horizontal="left"/>
    </xf>
    <xf numFmtId="0" fontId="2" fillId="0" borderId="0" xfId="0" applyFont="1" applyBorder="1"/>
    <xf numFmtId="0" fontId="3" fillId="0" borderId="17" xfId="0" applyFont="1" applyBorder="1" applyAlignment="1">
      <alignment horizontal="left"/>
    </xf>
    <xf numFmtId="3" fontId="3" fillId="0" borderId="17" xfId="0" applyNumberFormat="1" applyFont="1" applyBorder="1"/>
    <xf numFmtId="164" fontId="2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3" fontId="3" fillId="0" borderId="19" xfId="0" applyNumberFormat="1" applyFont="1" applyBorder="1"/>
    <xf numFmtId="0" fontId="3" fillId="0" borderId="20" xfId="0" applyFont="1" applyBorder="1" applyAlignment="1">
      <alignment horizontal="left"/>
    </xf>
    <xf numFmtId="3" fontId="3" fillId="0" borderId="20" xfId="0" applyNumberFormat="1" applyFont="1" applyBorder="1"/>
    <xf numFmtId="0" fontId="8" fillId="0" borderId="17" xfId="0" applyFont="1" applyBorder="1" applyAlignment="1">
      <alignment horizontal="left"/>
    </xf>
    <xf numFmtId="3" fontId="8" fillId="0" borderId="17" xfId="0" applyNumberFormat="1" applyFont="1" applyBorder="1"/>
    <xf numFmtId="3" fontId="3" fillId="0" borderId="21" xfId="0" applyNumberFormat="1" applyFont="1" applyBorder="1"/>
    <xf numFmtId="3" fontId="3" fillId="0" borderId="22" xfId="0" applyNumberFormat="1" applyFont="1" applyBorder="1"/>
    <xf numFmtId="3" fontId="8" fillId="0" borderId="22" xfId="0" applyNumberFormat="1" applyFont="1" applyBorder="1"/>
    <xf numFmtId="10" fontId="8" fillId="0" borderId="22" xfId="3" applyNumberFormat="1" applyFont="1" applyBorder="1"/>
    <xf numFmtId="0" fontId="3" fillId="0" borderId="22" xfId="0" applyFont="1" applyBorder="1"/>
    <xf numFmtId="3" fontId="3" fillId="0" borderId="23" xfId="0" applyNumberFormat="1" applyFont="1" applyBorder="1"/>
    <xf numFmtId="3" fontId="3" fillId="0" borderId="24" xfId="0" applyNumberFormat="1" applyFont="1" applyBorder="1"/>
    <xf numFmtId="3" fontId="8" fillId="0" borderId="24" xfId="0" applyNumberFormat="1" applyFont="1" applyBorder="1"/>
    <xf numFmtId="0" fontId="3" fillId="0" borderId="25" xfId="0" applyFont="1" applyBorder="1" applyAlignment="1">
      <alignment horizontal="left"/>
    </xf>
    <xf numFmtId="3" fontId="3" fillId="0" borderId="25" xfId="0" applyNumberFormat="1" applyFont="1" applyBorder="1"/>
    <xf numFmtId="3" fontId="3" fillId="0" borderId="26" xfId="0" applyNumberFormat="1" applyFont="1" applyBorder="1"/>
    <xf numFmtId="0" fontId="3" fillId="0" borderId="7" xfId="0" applyFont="1" applyBorder="1" applyAlignment="1">
      <alignment horizontal="left"/>
    </xf>
    <xf numFmtId="3" fontId="3" fillId="0" borderId="7" xfId="0" applyNumberFormat="1" applyFont="1" applyBorder="1"/>
    <xf numFmtId="3" fontId="3" fillId="0" borderId="27" xfId="0" applyNumberFormat="1" applyFont="1" applyBorder="1"/>
    <xf numFmtId="0" fontId="8" fillId="0" borderId="7" xfId="0" applyFont="1" applyBorder="1" applyAlignment="1">
      <alignment horizontal="left"/>
    </xf>
    <xf numFmtId="3" fontId="8" fillId="0" borderId="7" xfId="0" applyNumberFormat="1" applyFont="1" applyBorder="1"/>
    <xf numFmtId="3" fontId="8" fillId="0" borderId="27" xfId="0" applyNumberFormat="1" applyFont="1" applyBorder="1"/>
    <xf numFmtId="3" fontId="3" fillId="0" borderId="28" xfId="0" applyNumberFormat="1" applyFont="1" applyBorder="1"/>
    <xf numFmtId="3" fontId="3" fillId="0" borderId="29" xfId="0" applyNumberFormat="1" applyFont="1" applyBorder="1"/>
    <xf numFmtId="3" fontId="3" fillId="0" borderId="30" xfId="0" applyNumberFormat="1" applyFont="1" applyBorder="1"/>
    <xf numFmtId="3" fontId="3" fillId="0" borderId="31" xfId="0" applyNumberFormat="1" applyFont="1" applyBorder="1"/>
    <xf numFmtId="3" fontId="8" fillId="0" borderId="29" xfId="0" applyNumberFormat="1" applyFont="1" applyBorder="1"/>
    <xf numFmtId="10" fontId="8" fillId="0" borderId="29" xfId="3" applyNumberFormat="1" applyFont="1" applyBorder="1"/>
    <xf numFmtId="0" fontId="3" fillId="0" borderId="29" xfId="0" applyFont="1" applyBorder="1"/>
    <xf numFmtId="3" fontId="8" fillId="0" borderId="10" xfId="0" applyNumberFormat="1" applyFont="1" applyBorder="1"/>
    <xf numFmtId="0" fontId="2" fillId="4" borderId="19" xfId="0" applyFont="1" applyFill="1" applyBorder="1"/>
    <xf numFmtId="0" fontId="3" fillId="0" borderId="0" xfId="0" applyFont="1" applyProtection="1"/>
    <xf numFmtId="44" fontId="3" fillId="0" borderId="0" xfId="0" applyNumberFormat="1" applyFont="1" applyProtection="1"/>
    <xf numFmtId="10" fontId="3" fillId="0" borderId="0" xfId="0" applyNumberFormat="1" applyFont="1" applyProtection="1"/>
    <xf numFmtId="44" fontId="3" fillId="0" borderId="0" xfId="0" applyNumberFormat="1" applyFont="1" applyAlignment="1" applyProtection="1"/>
    <xf numFmtId="10" fontId="3" fillId="0" borderId="0" xfId="0" applyNumberFormat="1" applyFont="1" applyAlignment="1" applyProtection="1">
      <alignment horizontal="center"/>
    </xf>
    <xf numFmtId="0" fontId="3" fillId="0" borderId="0" xfId="0" applyFont="1" applyAlignment="1"/>
    <xf numFmtId="14" fontId="3" fillId="0" borderId="0" xfId="0" applyNumberFormat="1" applyFont="1" applyAlignment="1"/>
    <xf numFmtId="0" fontId="11" fillId="0" borderId="32" xfId="0" applyFont="1" applyFill="1" applyBorder="1" applyProtection="1"/>
    <xf numFmtId="0" fontId="11" fillId="5" borderId="11" xfId="0" applyFont="1" applyFill="1" applyBorder="1" applyAlignment="1" applyProtection="1">
      <alignment horizontal="centerContinuous"/>
    </xf>
    <xf numFmtId="38" fontId="4" fillId="5" borderId="33" xfId="0" applyNumberFormat="1" applyFont="1" applyFill="1" applyBorder="1" applyAlignment="1" applyProtection="1">
      <alignment horizontal="centerContinuous"/>
    </xf>
    <xf numFmtId="44" fontId="11" fillId="5" borderId="34" xfId="0" applyNumberFormat="1" applyFont="1" applyFill="1" applyBorder="1" applyAlignment="1" applyProtection="1">
      <alignment horizontal="centerContinuous"/>
    </xf>
    <xf numFmtId="10" fontId="11" fillId="5" borderId="35" xfId="0" applyNumberFormat="1" applyFont="1" applyFill="1" applyBorder="1" applyAlignment="1" applyProtection="1">
      <alignment horizontal="centerContinuous"/>
    </xf>
    <xf numFmtId="38" fontId="11" fillId="5" borderId="33" xfId="0" applyNumberFormat="1" applyFont="1" applyFill="1" applyBorder="1" applyAlignment="1" applyProtection="1">
      <alignment horizontal="centerContinuous"/>
    </xf>
    <xf numFmtId="44" fontId="11" fillId="5" borderId="34" xfId="0" applyNumberFormat="1" applyFont="1" applyFill="1" applyBorder="1" applyAlignment="1" applyProtection="1"/>
    <xf numFmtId="10" fontId="11" fillId="5" borderId="34" xfId="0" applyNumberFormat="1" applyFont="1" applyFill="1" applyBorder="1" applyAlignment="1" applyProtection="1">
      <alignment horizontal="centerContinuous"/>
    </xf>
    <xf numFmtId="10" fontId="4" fillId="5" borderId="34" xfId="0" applyNumberFormat="1" applyFont="1" applyFill="1" applyBorder="1" applyAlignment="1" applyProtection="1">
      <alignment horizontal="center"/>
    </xf>
    <xf numFmtId="44" fontId="11" fillId="5" borderId="36" xfId="0" applyNumberFormat="1" applyFont="1" applyFill="1" applyBorder="1" applyAlignment="1" applyProtection="1"/>
    <xf numFmtId="0" fontId="11" fillId="0" borderId="37" xfId="0" applyFont="1" applyFill="1" applyBorder="1" applyProtection="1"/>
    <xf numFmtId="0" fontId="4" fillId="5" borderId="12" xfId="0" applyFont="1" applyFill="1" applyBorder="1" applyAlignment="1" applyProtection="1">
      <alignment horizontal="center"/>
    </xf>
    <xf numFmtId="38" fontId="4" fillId="5" borderId="38" xfId="0" applyNumberFormat="1" applyFont="1" applyFill="1" applyBorder="1" applyAlignment="1" applyProtection="1">
      <alignment horizontal="center"/>
    </xf>
    <xf numFmtId="10" fontId="4" fillId="5" borderId="0" xfId="0" applyNumberFormat="1" applyFont="1" applyFill="1" applyBorder="1" applyAlignment="1" applyProtection="1">
      <alignment horizontal="center"/>
    </xf>
    <xf numFmtId="0" fontId="4" fillId="0" borderId="39" xfId="0" applyFont="1" applyFill="1" applyBorder="1" applyProtection="1"/>
    <xf numFmtId="44" fontId="4" fillId="5" borderId="0" xfId="0" applyNumberFormat="1" applyFont="1" applyFill="1" applyBorder="1" applyAlignment="1" applyProtection="1">
      <alignment horizontal="center"/>
    </xf>
    <xf numFmtId="10" fontId="4" fillId="5" borderId="15" xfId="0" applyNumberFormat="1" applyFont="1" applyFill="1" applyBorder="1" applyAlignment="1" applyProtection="1">
      <alignment horizontal="center"/>
    </xf>
    <xf numFmtId="44" fontId="4" fillId="5" borderId="40" xfId="0" applyNumberFormat="1" applyFont="1" applyFill="1" applyBorder="1" applyAlignment="1" applyProtection="1">
      <alignment horizontal="center"/>
    </xf>
    <xf numFmtId="0" fontId="4" fillId="6" borderId="41" xfId="0" applyFont="1" applyFill="1" applyBorder="1" applyProtection="1"/>
    <xf numFmtId="0" fontId="3" fillId="5" borderId="42" xfId="0" applyFont="1" applyFill="1" applyBorder="1" applyAlignment="1" applyProtection="1">
      <alignment horizontal="center"/>
    </xf>
    <xf numFmtId="44" fontId="3" fillId="5" borderId="42" xfId="0" applyNumberFormat="1" applyFont="1" applyFill="1" applyBorder="1" applyAlignment="1" applyProtection="1"/>
    <xf numFmtId="10" fontId="3" fillId="5" borderId="42" xfId="0" applyNumberFormat="1" applyFont="1" applyFill="1" applyBorder="1" applyAlignment="1" applyProtection="1">
      <alignment horizontal="center"/>
    </xf>
    <xf numFmtId="44" fontId="3" fillId="5" borderId="43" xfId="0" applyNumberFormat="1" applyFont="1" applyFill="1" applyBorder="1" applyAlignment="1" applyProtection="1"/>
    <xf numFmtId="0" fontId="3" fillId="0" borderId="44" xfId="0" applyFont="1" applyFill="1" applyBorder="1" applyProtection="1"/>
    <xf numFmtId="14" fontId="3" fillId="0" borderId="45" xfId="0" applyNumberFormat="1" applyFont="1" applyFill="1" applyBorder="1" applyAlignment="1" applyProtection="1">
      <alignment horizontal="center"/>
    </xf>
    <xf numFmtId="38" fontId="3" fillId="0" borderId="45" xfId="0" applyNumberFormat="1" applyFont="1" applyFill="1" applyBorder="1" applyAlignment="1" applyProtection="1">
      <alignment horizontal="center"/>
    </xf>
    <xf numFmtId="44" fontId="3" fillId="0" borderId="45" xfId="0" applyNumberFormat="1" applyFont="1" applyFill="1" applyBorder="1" applyAlignment="1" applyProtection="1">
      <alignment horizontal="center"/>
    </xf>
    <xf numFmtId="10" fontId="3" fillId="0" borderId="45" xfId="0" applyNumberFormat="1" applyFont="1" applyFill="1" applyBorder="1" applyAlignment="1" applyProtection="1">
      <alignment horizontal="center"/>
    </xf>
    <xf numFmtId="10" fontId="3" fillId="0" borderId="45" xfId="0" applyNumberFormat="1" applyFont="1" applyBorder="1" applyAlignment="1" applyProtection="1">
      <alignment horizontal="center"/>
    </xf>
    <xf numFmtId="44" fontId="3" fillId="0" borderId="46" xfId="0" applyNumberFormat="1" applyFont="1" applyFill="1" applyBorder="1" applyAlignment="1" applyProtection="1">
      <alignment horizontal="center"/>
    </xf>
    <xf numFmtId="0" fontId="3" fillId="0" borderId="0" xfId="0" applyFont="1" applyFill="1" applyProtection="1"/>
    <xf numFmtId="14" fontId="3" fillId="0" borderId="47" xfId="0" applyNumberFormat="1" applyFont="1" applyFill="1" applyBorder="1" applyAlignment="1" applyProtection="1">
      <alignment horizontal="center"/>
    </xf>
    <xf numFmtId="38" fontId="3" fillId="0" borderId="47" xfId="0" applyNumberFormat="1" applyFont="1" applyFill="1" applyBorder="1" applyAlignment="1" applyProtection="1">
      <alignment horizontal="center"/>
    </xf>
    <xf numFmtId="44" fontId="3" fillId="0" borderId="47" xfId="0" applyNumberFormat="1" applyFont="1" applyFill="1" applyBorder="1" applyAlignment="1" applyProtection="1">
      <alignment horizontal="center"/>
    </xf>
    <xf numFmtId="10" fontId="3" fillId="0" borderId="47" xfId="0" applyNumberFormat="1" applyFont="1" applyFill="1" applyBorder="1" applyAlignment="1" applyProtection="1">
      <alignment horizontal="center"/>
    </xf>
    <xf numFmtId="10" fontId="3" fillId="0" borderId="47" xfId="0" applyNumberFormat="1" applyFont="1" applyBorder="1" applyAlignment="1" applyProtection="1">
      <alignment horizontal="center"/>
    </xf>
    <xf numFmtId="0" fontId="3" fillId="0" borderId="48" xfId="0" applyFont="1" applyBorder="1" applyProtection="1"/>
    <xf numFmtId="14" fontId="12" fillId="0" borderId="47" xfId="0" applyNumberFormat="1" applyFont="1" applyFill="1" applyBorder="1" applyAlignment="1" applyProtection="1">
      <alignment horizontal="center"/>
    </xf>
    <xf numFmtId="44" fontId="3" fillId="0" borderId="47" xfId="0" applyNumberFormat="1" applyFont="1" applyFill="1" applyBorder="1" applyAlignment="1" applyProtection="1"/>
    <xf numFmtId="44" fontId="3" fillId="0" borderId="47" xfId="1" applyNumberFormat="1" applyFont="1" applyFill="1" applyBorder="1" applyAlignment="1" applyProtection="1"/>
    <xf numFmtId="44" fontId="3" fillId="0" borderId="49" xfId="0" applyNumberFormat="1" applyFont="1" applyFill="1" applyBorder="1" applyAlignment="1" applyProtection="1"/>
    <xf numFmtId="0" fontId="2" fillId="0" borderId="0" xfId="0" applyFont="1" applyBorder="1" applyProtection="1"/>
    <xf numFmtId="14" fontId="13" fillId="0" borderId="0" xfId="0" applyNumberFormat="1" applyFont="1" applyFill="1" applyBorder="1" applyAlignment="1" applyProtection="1">
      <alignment horizontal="center"/>
    </xf>
    <xf numFmtId="38" fontId="2" fillId="0" borderId="0" xfId="0" applyNumberFormat="1" applyFont="1" applyFill="1" applyBorder="1" applyAlignment="1" applyProtection="1">
      <alignment horizontal="center"/>
    </xf>
    <xf numFmtId="44" fontId="2" fillId="0" borderId="0" xfId="0" applyNumberFormat="1" applyFont="1" applyFill="1" applyBorder="1" applyAlignment="1" applyProtection="1"/>
    <xf numFmtId="10" fontId="2" fillId="0" borderId="0" xfId="0" applyNumberFormat="1" applyFont="1" applyFill="1" applyBorder="1" applyAlignment="1" applyProtection="1">
      <alignment horizontal="center"/>
    </xf>
    <xf numFmtId="44" fontId="2" fillId="0" borderId="0" xfId="0" applyNumberFormat="1" applyFont="1" applyFill="1" applyBorder="1" applyAlignment="1" applyProtection="1">
      <alignment horizontal="center"/>
    </xf>
    <xf numFmtId="44" fontId="2" fillId="0" borderId="0" xfId="0" applyNumberFormat="1" applyFont="1" applyProtection="1"/>
    <xf numFmtId="0" fontId="2" fillId="0" borderId="0" xfId="0" applyFont="1" applyProtection="1"/>
    <xf numFmtId="0" fontId="3" fillId="0" borderId="50" xfId="0" applyFont="1" applyFill="1" applyBorder="1" applyProtection="1"/>
    <xf numFmtId="0" fontId="3" fillId="0" borderId="51" xfId="0" applyFont="1" applyBorder="1" applyAlignment="1" applyProtection="1">
      <alignment horizontal="center"/>
    </xf>
    <xf numFmtId="44" fontId="3" fillId="0" borderId="51" xfId="0" applyNumberFormat="1" applyFont="1" applyBorder="1" applyAlignment="1" applyProtection="1"/>
    <xf numFmtId="10" fontId="3" fillId="0" borderId="51" xfId="0" applyNumberFormat="1" applyFont="1" applyBorder="1" applyAlignment="1" applyProtection="1">
      <alignment horizontal="center"/>
    </xf>
    <xf numFmtId="44" fontId="3" fillId="0" borderId="52" xfId="0" applyNumberFormat="1" applyFont="1" applyBorder="1" applyAlignment="1" applyProtection="1"/>
    <xf numFmtId="38" fontId="3" fillId="0" borderId="0" xfId="0" applyNumberFormat="1" applyFont="1" applyProtection="1"/>
    <xf numFmtId="44" fontId="3" fillId="0" borderId="45" xfId="0" applyNumberFormat="1" applyFont="1" applyFill="1" applyBorder="1" applyAlignment="1" applyProtection="1"/>
    <xf numFmtId="44" fontId="3" fillId="0" borderId="45" xfId="1" applyNumberFormat="1" applyFont="1" applyFill="1" applyBorder="1" applyAlignment="1" applyProtection="1"/>
    <xf numFmtId="44" fontId="3" fillId="0" borderId="46" xfId="0" applyNumberFormat="1" applyFont="1" applyFill="1" applyBorder="1" applyAlignment="1" applyProtection="1"/>
    <xf numFmtId="0" fontId="3" fillId="0" borderId="44" xfId="0" applyFont="1" applyFill="1" applyBorder="1" applyAlignment="1" applyProtection="1">
      <alignment horizontal="left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44" fontId="3" fillId="0" borderId="0" xfId="0" applyNumberFormat="1" applyFont="1" applyBorder="1" applyAlignment="1" applyProtection="1"/>
    <xf numFmtId="10" fontId="3" fillId="0" borderId="0" xfId="0" applyNumberFormat="1" applyFont="1" applyBorder="1" applyAlignment="1" applyProtection="1">
      <alignment horizontal="center"/>
    </xf>
    <xf numFmtId="0" fontId="4" fillId="7" borderId="41" xfId="0" applyFont="1" applyFill="1" applyBorder="1" applyProtection="1"/>
    <xf numFmtId="0" fontId="3" fillId="2" borderId="42" xfId="0" applyFont="1" applyFill="1" applyBorder="1" applyAlignment="1" applyProtection="1">
      <alignment horizontal="center"/>
    </xf>
    <xf numFmtId="44" fontId="3" fillId="2" borderId="42" xfId="0" applyNumberFormat="1" applyFont="1" applyFill="1" applyBorder="1" applyAlignment="1" applyProtection="1"/>
    <xf numFmtId="10" fontId="3" fillId="2" borderId="42" xfId="0" applyNumberFormat="1" applyFont="1" applyFill="1" applyBorder="1" applyAlignment="1" applyProtection="1">
      <alignment horizontal="center"/>
    </xf>
    <xf numFmtId="44" fontId="3" fillId="2" borderId="43" xfId="0" applyNumberFormat="1" applyFont="1" applyFill="1" applyBorder="1" applyAlignment="1" applyProtection="1"/>
    <xf numFmtId="14" fontId="3" fillId="0" borderId="45" xfId="0" applyNumberFormat="1" applyFont="1" applyBorder="1" applyAlignment="1" applyProtection="1">
      <alignment horizontal="center"/>
    </xf>
    <xf numFmtId="38" fontId="3" fillId="0" borderId="45" xfId="0" applyNumberFormat="1" applyFont="1" applyBorder="1" applyAlignment="1" applyProtection="1">
      <alignment horizontal="center"/>
    </xf>
    <xf numFmtId="44" fontId="3" fillId="0" borderId="45" xfId="0" applyNumberFormat="1" applyFont="1" applyBorder="1" applyAlignment="1" applyProtection="1"/>
    <xf numFmtId="0" fontId="3" fillId="0" borderId="45" xfId="0" applyFont="1" applyBorder="1" applyAlignment="1" applyProtection="1">
      <alignment horizontal="center"/>
    </xf>
    <xf numFmtId="0" fontId="3" fillId="0" borderId="44" xfId="0" applyFont="1" applyBorder="1" applyProtection="1"/>
    <xf numFmtId="44" fontId="3" fillId="0" borderId="46" xfId="0" applyNumberFormat="1" applyFont="1" applyBorder="1" applyAlignment="1" applyProtection="1"/>
    <xf numFmtId="0" fontId="2" fillId="0" borderId="44" xfId="0" applyFont="1" applyBorder="1" applyProtection="1"/>
    <xf numFmtId="14" fontId="13" fillId="0" borderId="45" xfId="0" applyNumberFormat="1" applyFont="1" applyFill="1" applyBorder="1" applyAlignment="1" applyProtection="1">
      <alignment horizontal="center"/>
    </xf>
    <xf numFmtId="38" fontId="2" fillId="0" borderId="45" xfId="0" applyNumberFormat="1" applyFont="1" applyFill="1" applyBorder="1" applyAlignment="1" applyProtection="1">
      <alignment horizontal="center"/>
    </xf>
    <xf numFmtId="44" fontId="2" fillId="0" borderId="45" xfId="0" applyNumberFormat="1" applyFont="1" applyFill="1" applyBorder="1" applyAlignment="1" applyProtection="1"/>
    <xf numFmtId="10" fontId="2" fillId="0" borderId="45" xfId="0" applyNumberFormat="1" applyFont="1" applyFill="1" applyBorder="1" applyAlignment="1" applyProtection="1">
      <alignment horizontal="center"/>
    </xf>
    <xf numFmtId="44" fontId="2" fillId="0" borderId="45" xfId="1" applyNumberFormat="1" applyFont="1" applyFill="1" applyBorder="1" applyAlignment="1" applyProtection="1"/>
    <xf numFmtId="44" fontId="2" fillId="0" borderId="46" xfId="0" applyNumberFormat="1" applyFont="1" applyFill="1" applyBorder="1" applyAlignment="1" applyProtection="1"/>
    <xf numFmtId="44" fontId="2" fillId="0" borderId="45" xfId="0" applyNumberFormat="1" applyFont="1" applyFill="1" applyBorder="1" applyAlignment="1" applyProtection="1">
      <alignment horizontal="center"/>
    </xf>
    <xf numFmtId="0" fontId="4" fillId="2" borderId="53" xfId="0" applyFont="1" applyFill="1" applyBorder="1" applyProtection="1"/>
    <xf numFmtId="0" fontId="4" fillId="2" borderId="54" xfId="0" applyFont="1" applyFill="1" applyBorder="1" applyAlignment="1" applyProtection="1">
      <alignment horizontal="center"/>
    </xf>
    <xf numFmtId="38" fontId="4" fillId="2" borderId="54" xfId="0" applyNumberFormat="1" applyFont="1" applyFill="1" applyBorder="1" applyAlignment="1" applyProtection="1">
      <alignment horizontal="center"/>
    </xf>
    <xf numFmtId="44" fontId="4" fillId="2" borderId="54" xfId="0" applyNumberFormat="1" applyFont="1" applyFill="1" applyBorder="1" applyAlignment="1" applyProtection="1"/>
    <xf numFmtId="10" fontId="4" fillId="2" borderId="54" xfId="0" applyNumberFormat="1" applyFont="1" applyFill="1" applyBorder="1" applyAlignment="1" applyProtection="1">
      <alignment horizontal="center"/>
    </xf>
    <xf numFmtId="165" fontId="4" fillId="2" borderId="54" xfId="1" applyNumberFormat="1" applyFont="1" applyFill="1" applyBorder="1" applyAlignment="1" applyProtection="1">
      <alignment horizontal="center"/>
    </xf>
    <xf numFmtId="44" fontId="4" fillId="2" borderId="55" xfId="0" applyNumberFormat="1" applyFont="1" applyFill="1" applyBorder="1" applyAlignment="1" applyProtection="1"/>
    <xf numFmtId="0" fontId="4" fillId="0" borderId="0" xfId="0" applyFont="1" applyProtection="1"/>
    <xf numFmtId="0" fontId="3" fillId="0" borderId="41" xfId="0" applyFont="1" applyBorder="1" applyProtection="1"/>
    <xf numFmtId="0" fontId="3" fillId="5" borderId="45" xfId="0" applyFont="1" applyFill="1" applyBorder="1" applyAlignment="1" applyProtection="1">
      <alignment horizontal="center"/>
    </xf>
    <xf numFmtId="44" fontId="3" fillId="5" borderId="45" xfId="0" applyNumberFormat="1" applyFont="1" applyFill="1" applyBorder="1" applyAlignment="1" applyProtection="1"/>
    <xf numFmtId="10" fontId="3" fillId="5" borderId="45" xfId="0" applyNumberFormat="1" applyFont="1" applyFill="1" applyBorder="1" applyAlignment="1" applyProtection="1">
      <alignment horizontal="center"/>
    </xf>
    <xf numFmtId="0" fontId="3" fillId="0" borderId="51" xfId="0" applyFont="1" applyBorder="1" applyProtection="1"/>
    <xf numFmtId="0" fontId="3" fillId="4" borderId="42" xfId="0" applyFont="1" applyFill="1" applyBorder="1" applyAlignment="1" applyProtection="1">
      <alignment horizontal="center"/>
    </xf>
    <xf numFmtId="38" fontId="4" fillId="4" borderId="42" xfId="0" applyNumberFormat="1" applyFont="1" applyFill="1" applyBorder="1" applyAlignment="1" applyProtection="1">
      <alignment horizontal="center"/>
    </xf>
    <xf numFmtId="44" fontId="4" fillId="4" borderId="42" xfId="0" applyNumberFormat="1" applyFont="1" applyFill="1" applyBorder="1" applyAlignment="1" applyProtection="1"/>
    <xf numFmtId="10" fontId="4" fillId="4" borderId="42" xfId="0" applyNumberFormat="1" applyFont="1" applyFill="1" applyBorder="1" applyAlignment="1" applyProtection="1">
      <alignment horizontal="center"/>
    </xf>
    <xf numFmtId="0" fontId="4" fillId="4" borderId="42" xfId="0" applyFont="1" applyFill="1" applyBorder="1" applyAlignment="1" applyProtection="1">
      <alignment horizontal="center"/>
    </xf>
    <xf numFmtId="44" fontId="4" fillId="4" borderId="43" xfId="0" applyNumberFormat="1" applyFont="1" applyFill="1" applyBorder="1" applyAlignment="1" applyProtection="1"/>
    <xf numFmtId="0" fontId="3" fillId="0" borderId="0" xfId="0" applyFont="1" applyFill="1" applyBorder="1" applyProtection="1"/>
    <xf numFmtId="44" fontId="2" fillId="0" borderId="0" xfId="0" applyNumberFormat="1" applyFont="1" applyAlignment="1" applyProtection="1"/>
    <xf numFmtId="10" fontId="2" fillId="0" borderId="0" xfId="0" applyNumberFormat="1" applyFont="1" applyProtection="1"/>
    <xf numFmtId="10" fontId="3" fillId="0" borderId="0" xfId="3" applyNumberFormat="1" applyFont="1" applyProtection="1"/>
    <xf numFmtId="44" fontId="3" fillId="0" borderId="0" xfId="0" applyNumberFormat="1" applyFont="1" applyAlignment="1"/>
    <xf numFmtId="10" fontId="3" fillId="0" borderId="0" xfId="0" applyNumberFormat="1" applyFont="1" applyAlignment="1" applyProtection="1"/>
    <xf numFmtId="0" fontId="3" fillId="0" borderId="0" xfId="0" applyFont="1" applyAlignment="1" applyProtection="1"/>
    <xf numFmtId="38" fontId="3" fillId="0" borderId="0" xfId="0" applyNumberFormat="1" applyFont="1" applyAlignment="1" applyProtection="1"/>
    <xf numFmtId="0" fontId="3" fillId="0" borderId="0" xfId="0" applyFont="1" applyBorder="1" applyAlignment="1">
      <alignment vertical="top" wrapText="1"/>
    </xf>
    <xf numFmtId="38" fontId="3" fillId="0" borderId="0" xfId="0" applyNumberFormat="1" applyFont="1" applyBorder="1" applyAlignment="1">
      <alignment vertical="top" wrapText="1"/>
    </xf>
    <xf numFmtId="10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3" fillId="0" borderId="0" xfId="0" applyFont="1" applyBorder="1" applyAlignment="1"/>
    <xf numFmtId="44" fontId="3" fillId="0" borderId="0" xfId="0" applyNumberFormat="1" applyFont="1" applyBorder="1" applyAlignment="1"/>
    <xf numFmtId="44" fontId="2" fillId="0" borderId="0" xfId="0" applyNumberFormat="1" applyFont="1" applyBorder="1" applyAlignment="1" applyProtection="1"/>
    <xf numFmtId="10" fontId="3" fillId="0" borderId="0" xfId="0" applyNumberFormat="1" applyFont="1" applyBorder="1" applyProtection="1"/>
    <xf numFmtId="44" fontId="3" fillId="0" borderId="0" xfId="2" applyFont="1" applyBorder="1" applyProtection="1"/>
    <xf numFmtId="44" fontId="3" fillId="0" borderId="0" xfId="0" applyNumberFormat="1" applyFont="1" applyBorder="1" applyProtection="1"/>
    <xf numFmtId="0" fontId="2" fillId="0" borderId="0" xfId="0" applyFont="1" applyAlignment="1">
      <alignment wrapText="1"/>
    </xf>
    <xf numFmtId="44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10" fontId="8" fillId="0" borderId="7" xfId="3" applyNumberFormat="1" applyFont="1" applyBorder="1"/>
    <xf numFmtId="10" fontId="3" fillId="0" borderId="19" xfId="3" applyNumberFormat="1" applyFont="1" applyBorder="1"/>
    <xf numFmtId="10" fontId="3" fillId="0" borderId="0" xfId="3" applyNumberFormat="1" applyFont="1"/>
    <xf numFmtId="10" fontId="3" fillId="0" borderId="20" xfId="3" applyNumberFormat="1" applyFont="1" applyBorder="1"/>
    <xf numFmtId="10" fontId="3" fillId="0" borderId="17" xfId="3" applyNumberFormat="1" applyFont="1" applyBorder="1"/>
    <xf numFmtId="10" fontId="3" fillId="0" borderId="25" xfId="0" applyNumberFormat="1" applyFont="1" applyBorder="1"/>
    <xf numFmtId="10" fontId="3" fillId="0" borderId="26" xfId="0" applyNumberFormat="1" applyFont="1" applyBorder="1"/>
    <xf numFmtId="10" fontId="3" fillId="0" borderId="7" xfId="0" applyNumberFormat="1" applyFont="1" applyBorder="1"/>
    <xf numFmtId="10" fontId="3" fillId="0" borderId="27" xfId="0" applyNumberFormat="1" applyFont="1" applyBorder="1"/>
    <xf numFmtId="3" fontId="8" fillId="0" borderId="26" xfId="0" applyNumberFormat="1" applyFont="1" applyBorder="1"/>
    <xf numFmtId="3" fontId="8" fillId="0" borderId="13" xfId="0" applyNumberFormat="1" applyFont="1" applyBorder="1"/>
    <xf numFmtId="10" fontId="3" fillId="0" borderId="21" xfId="0" applyNumberFormat="1" applyFont="1" applyBorder="1"/>
    <xf numFmtId="10" fontId="3" fillId="0" borderId="22" xfId="0" applyNumberFormat="1" applyFont="1" applyBorder="1"/>
    <xf numFmtId="3" fontId="8" fillId="0" borderId="23" xfId="0" applyNumberFormat="1" applyFont="1" applyBorder="1"/>
    <xf numFmtId="10" fontId="3" fillId="0" borderId="23" xfId="0" applyNumberFormat="1" applyFont="1" applyBorder="1"/>
    <xf numFmtId="10" fontId="3" fillId="0" borderId="24" xfId="0" applyNumberFormat="1" applyFont="1" applyBorder="1"/>
    <xf numFmtId="38" fontId="10" fillId="0" borderId="0" xfId="2" applyNumberFormat="1" applyFont="1"/>
    <xf numFmtId="0" fontId="0" fillId="8" borderId="0" xfId="0" applyFill="1"/>
    <xf numFmtId="0" fontId="10" fillId="0" borderId="0" xfId="0" applyFont="1"/>
    <xf numFmtId="38" fontId="1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4" fontId="1" fillId="0" borderId="0" xfId="2"/>
    <xf numFmtId="38" fontId="0" fillId="8" borderId="0" xfId="0" applyNumberFormat="1" applyFill="1"/>
    <xf numFmtId="0" fontId="1" fillId="0" borderId="0" xfId="2" applyNumberFormat="1" applyFill="1"/>
    <xf numFmtId="44" fontId="0" fillId="0" borderId="0" xfId="0" applyNumberFormat="1" applyAlignment="1">
      <alignment horizontal="right"/>
    </xf>
    <xf numFmtId="44" fontId="10" fillId="0" borderId="0" xfId="2" applyFont="1"/>
    <xf numFmtId="0" fontId="10" fillId="0" borderId="0" xfId="2" applyNumberFormat="1" applyFont="1"/>
    <xf numFmtId="0" fontId="0" fillId="0" borderId="0" xfId="0" applyFill="1"/>
    <xf numFmtId="38" fontId="0" fillId="0" borderId="0" xfId="0" applyNumberFormat="1"/>
    <xf numFmtId="0" fontId="10" fillId="0" borderId="0" xfId="0" applyFont="1" applyAlignment="1">
      <alignment horizontal="left"/>
    </xf>
    <xf numFmtId="0" fontId="0" fillId="9" borderId="0" xfId="0" applyFill="1"/>
    <xf numFmtId="38" fontId="0" fillId="9" borderId="0" xfId="0" applyNumberFormat="1" applyFill="1"/>
    <xf numFmtId="0" fontId="0" fillId="0" borderId="0" xfId="0" applyFill="1" applyAlignment="1">
      <alignment horizontal="right"/>
    </xf>
    <xf numFmtId="38" fontId="0" fillId="0" borderId="0" xfId="0" applyNumberFormat="1" applyFill="1"/>
    <xf numFmtId="44" fontId="1" fillId="0" borderId="0" xfId="2" applyFill="1"/>
    <xf numFmtId="14" fontId="0" fillId="0" borderId="0" xfId="0" applyNumberFormat="1" applyFill="1"/>
    <xf numFmtId="2" fontId="0" fillId="0" borderId="0" xfId="0" applyNumberFormat="1" applyFill="1"/>
    <xf numFmtId="14" fontId="0" fillId="0" borderId="0" xfId="0" applyNumberFormat="1"/>
    <xf numFmtId="8" fontId="0" fillId="0" borderId="0" xfId="0" applyNumberFormat="1"/>
    <xf numFmtId="44" fontId="0" fillId="0" borderId="0" xfId="0" applyNumberFormat="1"/>
    <xf numFmtId="44" fontId="0" fillId="0" borderId="0" xfId="2" applyFont="1"/>
    <xf numFmtId="40" fontId="0" fillId="0" borderId="0" xfId="0" applyNumberFormat="1"/>
    <xf numFmtId="9" fontId="3" fillId="0" borderId="0" xfId="3" applyFont="1" applyFill="1" applyProtection="1"/>
    <xf numFmtId="5" fontId="3" fillId="0" borderId="0" xfId="0" applyNumberFormat="1" applyFont="1" applyBorder="1"/>
    <xf numFmtId="7" fontId="3" fillId="0" borderId="0" xfId="0" applyNumberFormat="1" applyFont="1" applyBorder="1"/>
    <xf numFmtId="0" fontId="2" fillId="0" borderId="48" xfId="0" applyFont="1" applyFill="1" applyBorder="1" applyProtection="1"/>
    <xf numFmtId="44" fontId="2" fillId="0" borderId="47" xfId="0" applyNumberFormat="1" applyFont="1" applyFill="1" applyBorder="1" applyAlignment="1" applyProtection="1">
      <alignment horizontal="center"/>
    </xf>
    <xf numFmtId="44" fontId="0" fillId="0" borderId="0" xfId="2" applyFont="1" applyFill="1"/>
    <xf numFmtId="0" fontId="3" fillId="0" borderId="0" xfId="0" applyFont="1" applyFill="1" applyAlignment="1"/>
    <xf numFmtId="44" fontId="0" fillId="0" borderId="0" xfId="2" applyNumberFormat="1" applyFont="1"/>
    <xf numFmtId="0" fontId="2" fillId="0" borderId="0" xfId="0" applyFont="1" applyAlignment="1" applyProtection="1">
      <alignment vertical="top" wrapText="1"/>
    </xf>
    <xf numFmtId="1" fontId="8" fillId="0" borderId="23" xfId="0" applyNumberFormat="1" applyFont="1" applyBorder="1"/>
    <xf numFmtId="10" fontId="8" fillId="0" borderId="12" xfId="3" applyNumberFormat="1" applyFont="1" applyBorder="1"/>
    <xf numFmtId="1" fontId="8" fillId="0" borderId="13" xfId="3" applyNumberFormat="1" applyFont="1" applyBorder="1"/>
    <xf numFmtId="0" fontId="14" fillId="0" borderId="0" xfId="0" applyFont="1"/>
    <xf numFmtId="0" fontId="3" fillId="0" borderId="0" xfId="0" applyFont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15" fillId="0" borderId="0" xfId="0" applyNumberFormat="1" applyFont="1" applyFill="1"/>
    <xf numFmtId="44" fontId="15" fillId="0" borderId="0" xfId="2" applyFont="1" applyFill="1"/>
    <xf numFmtId="8" fontId="1" fillId="0" borderId="0" xfId="2" applyNumberFormat="1"/>
    <xf numFmtId="0" fontId="15" fillId="0" borderId="0" xfId="0" applyFont="1" applyAlignment="1">
      <alignment horizontal="center"/>
    </xf>
    <xf numFmtId="0" fontId="1" fillId="0" borderId="0" xfId="0" applyNumberFormat="1" applyFont="1" applyFill="1"/>
    <xf numFmtId="44" fontId="1" fillId="0" borderId="0" xfId="2" applyFont="1" applyFill="1"/>
    <xf numFmtId="14" fontId="15" fillId="0" borderId="0" xfId="0" applyNumberFormat="1" applyFont="1" applyFill="1"/>
    <xf numFmtId="14" fontId="1" fillId="0" borderId="0" xfId="0" applyNumberFormat="1" applyFont="1" applyFill="1"/>
    <xf numFmtId="37" fontId="1" fillId="0" borderId="0" xfId="2" applyNumberFormat="1" applyFont="1" applyFill="1"/>
    <xf numFmtId="37" fontId="10" fillId="0" borderId="0" xfId="0" applyNumberFormat="1" applyFont="1" applyFill="1"/>
    <xf numFmtId="0" fontId="14" fillId="0" borderId="0" xfId="0" applyFont="1" applyAlignment="1">
      <alignment horizontal="left"/>
    </xf>
    <xf numFmtId="3" fontId="9" fillId="0" borderId="0" xfId="0" applyNumberFormat="1" applyFont="1"/>
    <xf numFmtId="8" fontId="0" fillId="0" borderId="0" xfId="2" applyNumberFormat="1" applyFont="1"/>
    <xf numFmtId="0" fontId="3" fillId="0" borderId="0" xfId="0" applyFont="1" applyAlignment="1">
      <alignment horizontal="left"/>
    </xf>
    <xf numFmtId="0" fontId="3" fillId="0" borderId="26" xfId="0" applyFont="1" applyBorder="1"/>
    <xf numFmtId="0" fontId="3" fillId="0" borderId="56" xfId="0" applyFont="1" applyBorder="1"/>
    <xf numFmtId="37" fontId="1" fillId="0" borderId="0" xfId="0" applyNumberFormat="1" applyFont="1" applyFill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8" fontId="4" fillId="5" borderId="38" xfId="0" applyNumberFormat="1" applyFont="1" applyFill="1" applyBorder="1" applyAlignment="1" applyProtection="1">
      <alignment horizontal="center"/>
    </xf>
    <xf numFmtId="38" fontId="4" fillId="5" borderId="0" xfId="0" applyNumberFormat="1" applyFont="1" applyFill="1" applyBorder="1" applyAlignment="1" applyProtection="1">
      <alignment horizontal="center"/>
    </xf>
    <xf numFmtId="38" fontId="4" fillId="5" borderId="15" xfId="0" applyNumberFormat="1" applyFont="1" applyFill="1" applyBorder="1" applyAlignment="1" applyProtection="1">
      <alignment horizontal="center"/>
    </xf>
    <xf numFmtId="38" fontId="4" fillId="5" borderId="40" xfId="0" applyNumberFormat="1" applyFont="1" applyFill="1" applyBorder="1" applyAlignment="1" applyProtection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1535906</xdr:colOff>
      <xdr:row>3</xdr:row>
      <xdr:rowOff>6631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1535906</xdr:colOff>
      <xdr:row>3</xdr:row>
      <xdr:rowOff>6631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1535906</xdr:colOff>
      <xdr:row>3</xdr:row>
      <xdr:rowOff>6631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1535906</xdr:colOff>
      <xdr:row>3</xdr:row>
      <xdr:rowOff>6631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5906" cy="444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0</xdr:row>
      <xdr:rowOff>0</xdr:rowOff>
    </xdr:from>
    <xdr:to>
      <xdr:col>1</xdr:col>
      <xdr:colOff>1580730</xdr:colOff>
      <xdr:row>1</xdr:row>
      <xdr:rowOff>21338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71" y="0"/>
          <a:ext cx="1535906" cy="44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28"/>
  <sheetViews>
    <sheetView showGridLines="0" tabSelected="1" zoomScale="80" zoomScaleNormal="80" workbookViewId="0">
      <selection activeCell="B7" sqref="B7:E7"/>
    </sheetView>
  </sheetViews>
  <sheetFormatPr defaultRowHeight="10.5" x14ac:dyDescent="0.15"/>
  <cols>
    <col min="1" max="1" width="25.42578125" style="2" customWidth="1"/>
    <col min="2" max="2" width="10" style="2" customWidth="1"/>
    <col min="3" max="4" width="14" style="2" bestFit="1" customWidth="1"/>
    <col min="5" max="14" width="13.85546875" style="2" bestFit="1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9.140625" style="9"/>
    <col min="19" max="19" width="15.7109375" style="9" bestFit="1" customWidth="1"/>
    <col min="20" max="16384" width="9.140625" style="9"/>
  </cols>
  <sheetData>
    <row r="1" spans="1:19" ht="11.25" x14ac:dyDescent="0.2">
      <c r="A1" s="7"/>
    </row>
    <row r="2" spans="1:19" ht="12.75" x14ac:dyDescent="0.2">
      <c r="A2" s="1"/>
    </row>
    <row r="4" spans="1:19" x14ac:dyDescent="0.15">
      <c r="A4" s="6" t="s">
        <v>8</v>
      </c>
      <c r="B4" s="309" t="s">
        <v>19</v>
      </c>
      <c r="C4" s="309"/>
      <c r="D4" s="309"/>
      <c r="E4" s="309"/>
    </row>
    <row r="5" spans="1:19" x14ac:dyDescent="0.15">
      <c r="A5" s="6" t="s">
        <v>11</v>
      </c>
      <c r="B5" s="3" t="s">
        <v>18</v>
      </c>
      <c r="C5" s="3"/>
      <c r="D5" s="3"/>
      <c r="E5" s="3"/>
    </row>
    <row r="6" spans="1:19" ht="12" x14ac:dyDescent="0.2">
      <c r="A6" s="6" t="s">
        <v>9</v>
      </c>
      <c r="B6" s="308">
        <v>42460</v>
      </c>
      <c r="C6" s="308"/>
      <c r="D6" s="308"/>
      <c r="E6" s="308"/>
      <c r="G6" s="17"/>
    </row>
    <row r="7" spans="1:19" x14ac:dyDescent="0.15">
      <c r="A7" s="6" t="s">
        <v>10</v>
      </c>
      <c r="B7" s="309" t="s">
        <v>7</v>
      </c>
      <c r="C7" s="309"/>
      <c r="D7" s="309"/>
      <c r="E7" s="309"/>
    </row>
    <row r="11" spans="1:19" s="5" customFormat="1" ht="11.25" thickBot="1" x14ac:dyDescent="0.2">
      <c r="A11" s="21"/>
      <c r="B11" s="21"/>
      <c r="C11" s="21">
        <v>42094</v>
      </c>
      <c r="D11" s="21">
        <v>42124</v>
      </c>
      <c r="E11" s="21">
        <v>42155</v>
      </c>
      <c r="F11" s="21">
        <v>42185</v>
      </c>
      <c r="G11" s="21">
        <v>42216</v>
      </c>
      <c r="H11" s="21">
        <v>42247</v>
      </c>
      <c r="I11" s="21">
        <v>42277</v>
      </c>
      <c r="J11" s="21">
        <v>42308</v>
      </c>
      <c r="K11" s="21">
        <v>42338</v>
      </c>
      <c r="L11" s="21">
        <v>42369</v>
      </c>
      <c r="M11" s="21">
        <v>42400</v>
      </c>
      <c r="N11" s="21">
        <v>42429</v>
      </c>
      <c r="O11" s="21">
        <v>42460</v>
      </c>
      <c r="Q11" s="21" t="s">
        <v>15</v>
      </c>
    </row>
    <row r="12" spans="1:19" x14ac:dyDescent="0.15">
      <c r="A12" s="20" t="s">
        <v>20</v>
      </c>
      <c r="B12" s="3" t="s">
        <v>3</v>
      </c>
      <c r="C12" s="13">
        <v>65240108.4375</v>
      </c>
      <c r="D12" s="13">
        <v>61824757.034000002</v>
      </c>
      <c r="E12" s="13">
        <v>65217086.1105</v>
      </c>
      <c r="F12" s="13">
        <v>62927391.625500001</v>
      </c>
      <c r="G12" s="13">
        <v>59358440.586000003</v>
      </c>
      <c r="H12" s="13">
        <v>64040224.380000003</v>
      </c>
      <c r="I12" s="13">
        <v>64963821.9745</v>
      </c>
      <c r="J12" s="13">
        <v>68456940.527999997</v>
      </c>
      <c r="K12" s="13">
        <v>63188900.263499998</v>
      </c>
      <c r="L12" s="13">
        <v>64746455.877499998</v>
      </c>
      <c r="M12" s="13">
        <v>80190021.503600001</v>
      </c>
      <c r="N12" s="13">
        <v>59543473.807300001</v>
      </c>
      <c r="O12" s="13">
        <v>60784948.906900004</v>
      </c>
      <c r="P12" s="30"/>
      <c r="Q12" s="23">
        <f t="shared" ref="Q12:Q20" si="0">AVERAGE(D12:O12)</f>
        <v>64603538.549774997</v>
      </c>
    </row>
    <row r="13" spans="1:19" x14ac:dyDescent="0.15">
      <c r="B13" s="3" t="s">
        <v>0</v>
      </c>
      <c r="C13" s="13">
        <v>20126331.978</v>
      </c>
      <c r="D13" s="13">
        <v>21615745.469999999</v>
      </c>
      <c r="E13" s="13">
        <v>22253424.193</v>
      </c>
      <c r="F13" s="13">
        <v>23966504.059999999</v>
      </c>
      <c r="G13" s="13">
        <v>25325306.370000001</v>
      </c>
      <c r="H13" s="13">
        <v>26822637.649999999</v>
      </c>
      <c r="I13" s="13">
        <v>29444140.239999998</v>
      </c>
      <c r="J13" s="13">
        <v>23219796.364999998</v>
      </c>
      <c r="K13" s="13">
        <v>26351305.829999998</v>
      </c>
      <c r="L13" s="13">
        <v>24473787.242400002</v>
      </c>
      <c r="M13" s="13">
        <v>27721266.4811</v>
      </c>
      <c r="N13" s="13">
        <v>30075745.7951</v>
      </c>
      <c r="O13" s="13">
        <v>17457473.881999999</v>
      </c>
      <c r="P13" s="30"/>
      <c r="Q13" s="24">
        <f t="shared" si="0"/>
        <v>24893927.798216671</v>
      </c>
    </row>
    <row r="14" spans="1:19" x14ac:dyDescent="0.15">
      <c r="B14" s="3" t="s">
        <v>1</v>
      </c>
      <c r="C14" s="13">
        <v>9998712.4900000002</v>
      </c>
      <c r="D14" s="13">
        <v>9581140.4700000007</v>
      </c>
      <c r="E14" s="13">
        <v>13327743.91</v>
      </c>
      <c r="F14" s="13">
        <v>13099121.09</v>
      </c>
      <c r="G14" s="13">
        <v>10759847.85</v>
      </c>
      <c r="H14" s="13">
        <v>13094789.220000001</v>
      </c>
      <c r="I14" s="13">
        <v>9469311.3399999999</v>
      </c>
      <c r="J14" s="13">
        <v>11492671.539999999</v>
      </c>
      <c r="K14" s="13">
        <v>8606108.0299999993</v>
      </c>
      <c r="L14" s="13">
        <v>8464011.0800000001</v>
      </c>
      <c r="M14" s="13">
        <v>10691821.051999999</v>
      </c>
      <c r="N14" s="13">
        <v>8223392.5099999998</v>
      </c>
      <c r="O14" s="13">
        <v>11703651.791999999</v>
      </c>
      <c r="P14" s="30"/>
      <c r="Q14" s="24">
        <f t="shared" si="0"/>
        <v>10709467.490333332</v>
      </c>
    </row>
    <row r="15" spans="1:19" x14ac:dyDescent="0.15">
      <c r="A15" s="9"/>
      <c r="B15" s="34" t="s">
        <v>2</v>
      </c>
      <c r="C15" s="35">
        <v>68787271.269500002</v>
      </c>
      <c r="D15" s="35">
        <v>65988736.619499996</v>
      </c>
      <c r="E15" s="35">
        <v>62417618.149499997</v>
      </c>
      <c r="F15" s="35">
        <v>61413476.409500003</v>
      </c>
      <c r="G15" s="35">
        <v>62020144.2795</v>
      </c>
      <c r="H15" s="35">
        <v>59678368.289499998</v>
      </c>
      <c r="I15" s="35">
        <v>63379893.990000002</v>
      </c>
      <c r="J15" s="35">
        <v>61255775.020000003</v>
      </c>
      <c r="K15" s="35">
        <v>62553779.520000003</v>
      </c>
      <c r="L15" s="35">
        <v>60751725.723999999</v>
      </c>
      <c r="M15" s="35">
        <v>59146538.857900001</v>
      </c>
      <c r="N15" s="35">
        <v>59377464.417900003</v>
      </c>
      <c r="O15" s="35">
        <v>57438383.0779</v>
      </c>
      <c r="P15" s="30"/>
      <c r="Q15" s="87">
        <f t="shared" si="0"/>
        <v>61285158.696266674</v>
      </c>
      <c r="S15" s="18"/>
    </row>
    <row r="16" spans="1:19" x14ac:dyDescent="0.15">
      <c r="A16" s="9"/>
      <c r="B16" s="3" t="s">
        <v>6</v>
      </c>
      <c r="C16" s="13">
        <f t="shared" ref="C16:M16" si="1">SUM(C12:C15)</f>
        <v>164152424.17500001</v>
      </c>
      <c r="D16" s="13">
        <f t="shared" si="1"/>
        <v>159010379.59350002</v>
      </c>
      <c r="E16" s="13">
        <f t="shared" si="1"/>
        <v>163215872.36299998</v>
      </c>
      <c r="F16" s="13">
        <f t="shared" si="1"/>
        <v>161406493.185</v>
      </c>
      <c r="G16" s="13">
        <f t="shared" si="1"/>
        <v>157463739.0855</v>
      </c>
      <c r="H16" s="13">
        <f t="shared" si="1"/>
        <v>163636019.5395</v>
      </c>
      <c r="I16" s="13">
        <f t="shared" si="1"/>
        <v>167257167.54449999</v>
      </c>
      <c r="J16" s="13">
        <f t="shared" si="1"/>
        <v>164425183.45300001</v>
      </c>
      <c r="K16" s="13">
        <f t="shared" si="1"/>
        <v>160700093.6435</v>
      </c>
      <c r="L16" s="13">
        <f t="shared" si="1"/>
        <v>158435979.92390001</v>
      </c>
      <c r="M16" s="13">
        <f t="shared" si="1"/>
        <v>177749647.8946</v>
      </c>
      <c r="N16" s="13">
        <f t="shared" ref="N16:O16" si="2">SUM(N12:N15)</f>
        <v>157220076.53030002</v>
      </c>
      <c r="O16" s="13">
        <f t="shared" si="2"/>
        <v>147384457.65880001</v>
      </c>
      <c r="P16" s="30"/>
      <c r="Q16" s="90">
        <f t="shared" si="0"/>
        <v>161492092.53459167</v>
      </c>
    </row>
    <row r="17" spans="1:17" x14ac:dyDescent="0.15">
      <c r="A17" s="9"/>
      <c r="B17" s="11" t="s">
        <v>4</v>
      </c>
      <c r="C17" s="14">
        <v>5470391953.0239992</v>
      </c>
      <c r="D17" s="14">
        <v>5526458582.9260015</v>
      </c>
      <c r="E17" s="14">
        <v>5301680630.8374996</v>
      </c>
      <c r="F17" s="14">
        <v>5287883294.1080008</v>
      </c>
      <c r="G17" s="14">
        <v>5307530110.2765007</v>
      </c>
      <c r="H17" s="14">
        <v>5320110418.8345003</v>
      </c>
      <c r="I17" s="14">
        <v>5345970527.5874996</v>
      </c>
      <c r="J17" s="14">
        <v>5356354873.9785004</v>
      </c>
      <c r="K17" s="14">
        <v>5205407542.0120001</v>
      </c>
      <c r="L17" s="14">
        <v>5265004197.8611994</v>
      </c>
      <c r="M17" s="14">
        <v>5296126279.6651001</v>
      </c>
      <c r="N17" s="14">
        <v>5278677048.1135998</v>
      </c>
      <c r="O17" s="14">
        <v>5260358339.7932997</v>
      </c>
      <c r="P17" s="31"/>
      <c r="Q17" s="26">
        <f t="shared" si="0"/>
        <v>5312630153.8328085</v>
      </c>
    </row>
    <row r="18" spans="1:17" x14ac:dyDescent="0.15">
      <c r="A18" s="9"/>
      <c r="B18" s="12" t="s">
        <v>5</v>
      </c>
      <c r="C18" s="16">
        <f t="shared" ref="C18:M18" si="3">IF(C17=0,0,C16/C17)</f>
        <v>3.0007433760620674E-2</v>
      </c>
      <c r="D18" s="16">
        <f t="shared" si="3"/>
        <v>2.8772563334639425E-2</v>
      </c>
      <c r="E18" s="16">
        <f t="shared" si="3"/>
        <v>3.0785685469933141E-2</v>
      </c>
      <c r="F18" s="16">
        <f t="shared" si="3"/>
        <v>3.05238380288851E-2</v>
      </c>
      <c r="G18" s="16">
        <f t="shared" si="3"/>
        <v>2.9667987899044963E-2</v>
      </c>
      <c r="H18" s="16">
        <f t="shared" si="3"/>
        <v>3.0758011893923895E-2</v>
      </c>
      <c r="I18" s="16">
        <f t="shared" si="3"/>
        <v>3.1286586164547915E-2</v>
      </c>
      <c r="J18" s="16">
        <f t="shared" si="3"/>
        <v>3.0697216170606546E-2</v>
      </c>
      <c r="K18" s="16">
        <f t="shared" si="3"/>
        <v>3.0871760250569355E-2</v>
      </c>
      <c r="L18" s="16">
        <f t="shared" si="3"/>
        <v>3.0092279886170158E-2</v>
      </c>
      <c r="M18" s="16">
        <f t="shared" si="3"/>
        <v>3.3562199711340716E-2</v>
      </c>
      <c r="N18" s="16">
        <f t="shared" ref="N18:O18" si="4">IF(N17=0,0,N16/N17)</f>
        <v>2.9783992295282499E-2</v>
      </c>
      <c r="O18" s="16">
        <f t="shared" si="4"/>
        <v>2.8017950135425816E-2</v>
      </c>
      <c r="P18" s="32"/>
      <c r="Q18" s="27">
        <f t="shared" si="0"/>
        <v>3.0401672603364124E-2</v>
      </c>
    </row>
    <row r="19" spans="1:17" x14ac:dyDescent="0.15">
      <c r="A19" s="9"/>
      <c r="B19" s="12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32"/>
      <c r="Q19" s="27"/>
    </row>
    <row r="20" spans="1:17" x14ac:dyDescent="0.15">
      <c r="A20" s="9"/>
      <c r="B20" s="12" t="s">
        <v>99</v>
      </c>
      <c r="C20" s="14">
        <v>91920027.82100001</v>
      </c>
      <c r="D20" s="14">
        <v>89961555.249500006</v>
      </c>
      <c r="E20" s="14">
        <v>90316725.869000003</v>
      </c>
      <c r="F20" s="14">
        <v>87889712.434500009</v>
      </c>
      <c r="G20" s="14">
        <v>87039614.520500004</v>
      </c>
      <c r="H20" s="14">
        <v>85466766.835500002</v>
      </c>
      <c r="I20" s="14">
        <v>84958666.864500001</v>
      </c>
      <c r="J20" s="14">
        <v>84550084.428499997</v>
      </c>
      <c r="K20" s="14">
        <v>83366398.574499995</v>
      </c>
      <c r="L20" s="14">
        <v>86240522.679199994</v>
      </c>
      <c r="M20" s="14">
        <v>87021281.825100005</v>
      </c>
      <c r="N20" s="14">
        <v>83214818.667400002</v>
      </c>
      <c r="O20" s="14">
        <v>85639766.856099993</v>
      </c>
      <c r="P20" s="32"/>
      <c r="Q20" s="26">
        <f t="shared" si="0"/>
        <v>86305492.900358319</v>
      </c>
    </row>
    <row r="21" spans="1:17" x14ac:dyDescent="0.15">
      <c r="A21" s="9"/>
      <c r="B21" s="1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22"/>
      <c r="Q21" s="28"/>
    </row>
    <row r="22" spans="1:17" x14ac:dyDescent="0.15">
      <c r="A22" s="19"/>
      <c r="B22" s="10" t="s">
        <v>12</v>
      </c>
      <c r="C22" s="18">
        <v>528498.68389999995</v>
      </c>
      <c r="D22" s="18">
        <v>1398337.7153</v>
      </c>
      <c r="E22" s="18">
        <v>-59833.290000000008</v>
      </c>
      <c r="F22" s="18">
        <v>239654.78540000008</v>
      </c>
      <c r="G22" s="18">
        <v>935747.66999999993</v>
      </c>
      <c r="H22" s="18">
        <v>1271562.3900000334</v>
      </c>
      <c r="I22" s="18">
        <v>237620.88000000003</v>
      </c>
      <c r="J22" s="18">
        <v>501530.8600000001</v>
      </c>
      <c r="K22" s="18">
        <v>445767.20480000007</v>
      </c>
      <c r="L22" s="18">
        <v>1175162.369388666</v>
      </c>
      <c r="M22" s="18">
        <v>944284.83591133612</v>
      </c>
      <c r="N22" s="18">
        <v>537723.56000000029</v>
      </c>
      <c r="O22" s="18">
        <v>-139055.35670286888</v>
      </c>
      <c r="P22" s="30"/>
      <c r="Q22" s="24">
        <f>AVERAGE(D22:O22)</f>
        <v>624041.96867476404</v>
      </c>
    </row>
    <row r="23" spans="1:17" x14ac:dyDescent="0.15">
      <c r="A23" s="9"/>
      <c r="B23" s="34" t="s">
        <v>13</v>
      </c>
      <c r="C23" s="36">
        <v>987414.91</v>
      </c>
      <c r="D23" s="36">
        <v>221363.53</v>
      </c>
      <c r="E23" s="36">
        <v>260932.17</v>
      </c>
      <c r="F23" s="36">
        <v>145077.38</v>
      </c>
      <c r="G23" s="36">
        <v>162381.40000000002</v>
      </c>
      <c r="H23" s="36">
        <v>340670.69000000507</v>
      </c>
      <c r="I23" s="36">
        <v>222524.88</v>
      </c>
      <c r="J23" s="36">
        <v>225837.96000000002</v>
      </c>
      <c r="K23" s="36">
        <v>335817.38</v>
      </c>
      <c r="L23" s="36">
        <v>21671.65</v>
      </c>
      <c r="M23" s="36">
        <v>62581.740000000224</v>
      </c>
      <c r="N23" s="36">
        <v>204047.84</v>
      </c>
      <c r="O23" s="36">
        <v>82709.17</v>
      </c>
      <c r="P23" s="33"/>
      <c r="Q23" s="87">
        <f>AVERAGE(D23:O23)</f>
        <v>190467.98250000039</v>
      </c>
    </row>
    <row r="24" spans="1:17" x14ac:dyDescent="0.15">
      <c r="A24" s="9"/>
      <c r="B24" s="12" t="s">
        <v>14</v>
      </c>
      <c r="C24" s="15">
        <f t="shared" ref="C24:M24" si="5">C22-C23</f>
        <v>-458916.22610000009</v>
      </c>
      <c r="D24" s="15">
        <f t="shared" si="5"/>
        <v>1176974.1853</v>
      </c>
      <c r="E24" s="15">
        <f t="shared" si="5"/>
        <v>-320765.46000000002</v>
      </c>
      <c r="F24" s="15">
        <f t="shared" si="5"/>
        <v>94577.405400000076</v>
      </c>
      <c r="G24" s="15">
        <f t="shared" si="5"/>
        <v>773366.2699999999</v>
      </c>
      <c r="H24" s="15">
        <f t="shared" si="5"/>
        <v>930891.70000002836</v>
      </c>
      <c r="I24" s="15">
        <f t="shared" si="5"/>
        <v>15096.000000000029</v>
      </c>
      <c r="J24" s="15">
        <f t="shared" si="5"/>
        <v>275692.90000000008</v>
      </c>
      <c r="K24" s="15">
        <f t="shared" si="5"/>
        <v>109949.82480000006</v>
      </c>
      <c r="L24" s="15">
        <f t="shared" si="5"/>
        <v>1153490.7193886661</v>
      </c>
      <c r="M24" s="15">
        <f t="shared" si="5"/>
        <v>881703.0959113359</v>
      </c>
      <c r="N24" s="15">
        <f t="shared" ref="N24:O24" si="6">N22-N23</f>
        <v>333675.72000000032</v>
      </c>
      <c r="O24" s="15">
        <f t="shared" si="6"/>
        <v>-221764.52670286887</v>
      </c>
      <c r="P24" s="31"/>
      <c r="Q24" s="93">
        <f>AVERAGE(D24:O24)</f>
        <v>433573.98617476347</v>
      </c>
    </row>
    <row r="25" spans="1:17" x14ac:dyDescent="0.15">
      <c r="A25" s="9"/>
      <c r="B25" s="12" t="s">
        <v>5</v>
      </c>
      <c r="C25" s="16">
        <f t="shared" ref="C25:M25" si="7">IF(C17=0,0,C24/C17)</f>
        <v>-8.3890922266788219E-5</v>
      </c>
      <c r="D25" s="16">
        <f t="shared" si="7"/>
        <v>2.1297077823694593E-4</v>
      </c>
      <c r="E25" s="16">
        <f t="shared" si="7"/>
        <v>-6.0502599521791475E-5</v>
      </c>
      <c r="F25" s="16">
        <f t="shared" si="7"/>
        <v>1.7885683200569593E-5</v>
      </c>
      <c r="G25" s="16">
        <f t="shared" si="7"/>
        <v>1.4571114132778997E-4</v>
      </c>
      <c r="H25" s="16">
        <f t="shared" si="7"/>
        <v>1.7497601115654341E-4</v>
      </c>
      <c r="I25" s="16">
        <f t="shared" si="7"/>
        <v>2.8238090580743382E-6</v>
      </c>
      <c r="J25" s="16">
        <f t="shared" si="7"/>
        <v>5.147024543488204E-5</v>
      </c>
      <c r="K25" s="16">
        <f t="shared" si="7"/>
        <v>2.1122231816166718E-5</v>
      </c>
      <c r="L25" s="16">
        <f t="shared" si="7"/>
        <v>2.1908638170834663E-4</v>
      </c>
      <c r="M25" s="16">
        <f t="shared" si="7"/>
        <v>1.664807539232411E-4</v>
      </c>
      <c r="N25" s="16">
        <f t="shared" ref="N25:O25" si="8">IF(N17=0,0,N24/N17)</f>
        <v>6.3211997430159789E-5</v>
      </c>
      <c r="O25" s="16">
        <f t="shared" si="8"/>
        <v>-4.215768439675972E-5</v>
      </c>
      <c r="P25" s="32"/>
      <c r="Q25" s="27">
        <f>AVERAGE(D25:O25)</f>
        <v>8.1089895781180686E-5</v>
      </c>
    </row>
    <row r="26" spans="1:17" x14ac:dyDescent="0.15">
      <c r="A26" s="9"/>
      <c r="B26" s="12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4"/>
    </row>
    <row r="27" spans="1:17" x14ac:dyDescent="0.15">
      <c r="A27" s="9"/>
      <c r="B27" s="10" t="s">
        <v>26</v>
      </c>
      <c r="C27" s="13">
        <v>-5418677.7095999885</v>
      </c>
      <c r="D27" s="13">
        <f t="shared" ref="D27" si="9">SUM(D20)-SUM(C20)+D24</f>
        <v>-781498.38620000333</v>
      </c>
      <c r="E27" s="13">
        <f t="shared" ref="E27" si="10">SUM(E20)-SUM(D20)+E24</f>
        <v>34405.159499996284</v>
      </c>
      <c r="F27" s="13">
        <f t="shared" ref="F27" si="11">SUM(F20)-SUM(E20)+F24</f>
        <v>-2332436.0290999939</v>
      </c>
      <c r="G27" s="13">
        <f t="shared" ref="G27" si="12">SUM(G20)-SUM(F20)+G24</f>
        <v>-76731.644000004628</v>
      </c>
      <c r="H27" s="13">
        <f t="shared" ref="H27" si="13">SUM(H20)-SUM(G20)+H24</f>
        <v>-641955.98499997403</v>
      </c>
      <c r="I27" s="13">
        <f t="shared" ref="I27" si="14">SUM(I20)-SUM(H20)+I24</f>
        <v>-493003.97100000083</v>
      </c>
      <c r="J27" s="13">
        <f t="shared" ref="J27" si="15">SUM(J20)-SUM(I20)+J24</f>
        <v>-132889.53600000433</v>
      </c>
      <c r="K27" s="13">
        <f t="shared" ref="K27" si="16">SUM(K20)-SUM(J20)+K24</f>
        <v>-1073736.0292000021</v>
      </c>
      <c r="L27" s="13">
        <f t="shared" ref="L27" si="17">SUM(L20)-SUM(K20)+L24</f>
        <v>4027614.8240886652</v>
      </c>
      <c r="M27" s="13">
        <f t="shared" ref="M27" si="18">SUM(M20)-SUM(L20)+M24</f>
        <v>1662462.241811347</v>
      </c>
      <c r="N27" s="13">
        <f t="shared" ref="N27" si="19">SUM(N20)-SUM(M20)+N24</f>
        <v>-3472787.437700002</v>
      </c>
      <c r="O27" s="13">
        <f t="shared" ref="O27" si="20">SUM(O20)-SUM(N20)+O24</f>
        <v>2203183.6619971218</v>
      </c>
      <c r="P27" s="32"/>
      <c r="Q27" s="24">
        <f>AVERAGE(D27:O27)</f>
        <v>-89781.094233571246</v>
      </c>
    </row>
    <row r="28" spans="1:17" x14ac:dyDescent="0.15">
      <c r="A28" s="9"/>
      <c r="B28" s="10" t="s">
        <v>31</v>
      </c>
      <c r="C28" s="13">
        <v>-4431262.7995999893</v>
      </c>
      <c r="D28" s="13">
        <f t="shared" ref="D28" si="21">SUM(D20)-SUM(C20)+D22</f>
        <v>-560134.8562000033</v>
      </c>
      <c r="E28" s="13">
        <f t="shared" ref="E28" si="22">SUM(E20)-SUM(D20)+E22</f>
        <v>295337.32949999627</v>
      </c>
      <c r="F28" s="13">
        <f t="shared" ref="F28" si="23">SUM(F20)-SUM(E20)+F22</f>
        <v>-2187358.649099994</v>
      </c>
      <c r="G28" s="13">
        <f t="shared" ref="G28" si="24">SUM(G20)-SUM(F20)+G22</f>
        <v>85649.755999995396</v>
      </c>
      <c r="H28" s="13">
        <f t="shared" ref="H28" si="25">SUM(H20)-SUM(G20)+H22</f>
        <v>-301285.29499996896</v>
      </c>
      <c r="I28" s="13">
        <f t="shared" ref="I28" si="26">SUM(I20)-SUM(H20)+I22</f>
        <v>-270479.09100000083</v>
      </c>
      <c r="J28" s="13">
        <f t="shared" ref="J28" si="27">SUM(J20)-SUM(I20)+J22</f>
        <v>92948.423999995692</v>
      </c>
      <c r="K28" s="13">
        <f t="shared" ref="K28" si="28">SUM(K20)-SUM(J20)+K22</f>
        <v>-737918.64920000208</v>
      </c>
      <c r="L28" s="13">
        <f t="shared" ref="L28" si="29">SUM(L20)-SUM(K20)+L22</f>
        <v>4049286.4740886651</v>
      </c>
      <c r="M28" s="13">
        <f t="shared" ref="M28" si="30">SUM(M20)-SUM(L20)+M22</f>
        <v>1725043.9818113472</v>
      </c>
      <c r="N28" s="13">
        <f t="shared" ref="N28" si="31">SUM(N20)-SUM(M20)+N22</f>
        <v>-3268739.5977000017</v>
      </c>
      <c r="O28" s="13">
        <f t="shared" ref="O28" si="32">SUM(O20)-SUM(N20)+O22</f>
        <v>2285892.8319971217</v>
      </c>
      <c r="P28" s="32"/>
      <c r="Q28" s="25">
        <f>AVERAGE(D28:O28)</f>
        <v>100686.88826642915</v>
      </c>
    </row>
    <row r="29" spans="1:17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29"/>
    </row>
    <row r="30" spans="1:17" s="5" customFormat="1" ht="11.25" thickBot="1" x14ac:dyDescent="0.2">
      <c r="A30" s="21"/>
      <c r="B30" s="21"/>
      <c r="C30" s="21">
        <v>42094</v>
      </c>
      <c r="D30" s="21">
        <v>42124</v>
      </c>
      <c r="E30" s="21">
        <v>42155</v>
      </c>
      <c r="F30" s="21">
        <v>42185</v>
      </c>
      <c r="G30" s="21">
        <v>42216</v>
      </c>
      <c r="H30" s="21">
        <v>42247</v>
      </c>
      <c r="I30" s="21">
        <v>42277</v>
      </c>
      <c r="J30" s="21">
        <v>42308</v>
      </c>
      <c r="K30" s="21">
        <v>42338</v>
      </c>
      <c r="L30" s="21">
        <v>42369</v>
      </c>
      <c r="M30" s="21">
        <v>42400</v>
      </c>
      <c r="N30" s="21">
        <v>42429</v>
      </c>
      <c r="O30" s="21">
        <v>42460</v>
      </c>
      <c r="Q30" s="21" t="s">
        <v>15</v>
      </c>
    </row>
    <row r="31" spans="1:17" x14ac:dyDescent="0.15">
      <c r="A31" s="20" t="s">
        <v>21</v>
      </c>
      <c r="B31" s="3" t="s">
        <v>3</v>
      </c>
      <c r="C31" s="13">
        <v>19224665.09</v>
      </c>
      <c r="D31" s="13">
        <v>16293335.27</v>
      </c>
      <c r="E31" s="13">
        <v>18773994.82</v>
      </c>
      <c r="F31" s="13">
        <v>16907492.149999999</v>
      </c>
      <c r="G31" s="13">
        <v>15743228.560000001</v>
      </c>
      <c r="H31" s="13">
        <v>19731096.359999999</v>
      </c>
      <c r="I31" s="13">
        <v>17401468.629999999</v>
      </c>
      <c r="J31" s="13">
        <v>15240335.93</v>
      </c>
      <c r="K31" s="13">
        <v>20931709.149999999</v>
      </c>
      <c r="L31" s="13">
        <v>15544477.118799999</v>
      </c>
      <c r="M31" s="13">
        <v>18039958.5053</v>
      </c>
      <c r="N31" s="13">
        <v>15009017.805299999</v>
      </c>
      <c r="O31" s="13">
        <v>15079258.7334</v>
      </c>
      <c r="P31" s="30"/>
      <c r="Q31" s="23">
        <f t="shared" ref="Q31:Q39" si="33">AVERAGE(D31:O31)</f>
        <v>17057947.752733331</v>
      </c>
    </row>
    <row r="32" spans="1:17" x14ac:dyDescent="0.15">
      <c r="B32" s="3" t="s">
        <v>0</v>
      </c>
      <c r="C32" s="13">
        <v>8421913.9399999995</v>
      </c>
      <c r="D32" s="13">
        <v>8502593.1999999993</v>
      </c>
      <c r="E32" s="13">
        <v>8114642.1200000001</v>
      </c>
      <c r="F32" s="13">
        <v>6174826.4299999997</v>
      </c>
      <c r="G32" s="13">
        <v>5782418.4900000002</v>
      </c>
      <c r="H32" s="13">
        <v>4276130.0999999996</v>
      </c>
      <c r="I32" s="13">
        <v>6317860.2599999998</v>
      </c>
      <c r="J32" s="13">
        <v>5922260.5999999996</v>
      </c>
      <c r="K32" s="13">
        <v>6650709</v>
      </c>
      <c r="L32" s="13">
        <v>6607120.6100000003</v>
      </c>
      <c r="M32" s="13">
        <v>7008441.1600000001</v>
      </c>
      <c r="N32" s="13">
        <v>6541373.9400000004</v>
      </c>
      <c r="O32" s="13">
        <v>4356474.1164999995</v>
      </c>
      <c r="P32" s="30"/>
      <c r="Q32" s="24">
        <f t="shared" si="33"/>
        <v>6354570.8355416665</v>
      </c>
    </row>
    <row r="33" spans="1:17" x14ac:dyDescent="0.15">
      <c r="B33" s="3" t="s">
        <v>1</v>
      </c>
      <c r="C33" s="13">
        <v>3551069.01</v>
      </c>
      <c r="D33" s="13">
        <v>3888945.43</v>
      </c>
      <c r="E33" s="13">
        <v>3044907.53</v>
      </c>
      <c r="F33" s="13">
        <v>3866929.75</v>
      </c>
      <c r="G33" s="13">
        <v>2991401.81</v>
      </c>
      <c r="H33" s="13">
        <v>3381199.31</v>
      </c>
      <c r="I33" s="13">
        <v>3547150.08</v>
      </c>
      <c r="J33" s="13">
        <v>3939956.22</v>
      </c>
      <c r="K33" s="13">
        <v>3329472.48</v>
      </c>
      <c r="L33" s="13">
        <v>3819006.5518</v>
      </c>
      <c r="M33" s="13">
        <v>3669788.5218000002</v>
      </c>
      <c r="N33" s="13">
        <v>4082490.4218000001</v>
      </c>
      <c r="O33" s="13">
        <v>5610122.1118000001</v>
      </c>
      <c r="P33" s="30"/>
      <c r="Q33" s="24">
        <f t="shared" si="33"/>
        <v>3764280.8514333344</v>
      </c>
    </row>
    <row r="34" spans="1:17" x14ac:dyDescent="0.15">
      <c r="A34" s="9"/>
      <c r="B34" s="34" t="s">
        <v>2</v>
      </c>
      <c r="C34" s="35">
        <v>40601644.229999997</v>
      </c>
      <c r="D34" s="35">
        <v>39977427.280000001</v>
      </c>
      <c r="E34" s="35">
        <v>36867755.240000002</v>
      </c>
      <c r="F34" s="35">
        <v>34943694.82</v>
      </c>
      <c r="G34" s="35">
        <v>34233986.520000003</v>
      </c>
      <c r="H34" s="35">
        <v>32881470.640000001</v>
      </c>
      <c r="I34" s="35">
        <v>31017772.91</v>
      </c>
      <c r="J34" s="35">
        <v>30760835.039999999</v>
      </c>
      <c r="K34" s="35">
        <v>29442905.050000001</v>
      </c>
      <c r="L34" s="35">
        <v>27445751.890000001</v>
      </c>
      <c r="M34" s="35">
        <v>28742777.559999999</v>
      </c>
      <c r="N34" s="35">
        <v>27567820.02</v>
      </c>
      <c r="O34" s="35">
        <v>26724253.329999998</v>
      </c>
      <c r="P34" s="30"/>
      <c r="Q34" s="87">
        <f t="shared" si="33"/>
        <v>31717204.191666663</v>
      </c>
    </row>
    <row r="35" spans="1:17" x14ac:dyDescent="0.15">
      <c r="A35" s="9"/>
      <c r="B35" s="3" t="s">
        <v>6</v>
      </c>
      <c r="C35" s="13">
        <f t="shared" ref="C35:M35" si="34">SUM(C31:C34)</f>
        <v>71799292.269999996</v>
      </c>
      <c r="D35" s="13">
        <f t="shared" si="34"/>
        <v>68662301.180000007</v>
      </c>
      <c r="E35" s="13">
        <f t="shared" si="34"/>
        <v>66801299.710000008</v>
      </c>
      <c r="F35" s="13">
        <f t="shared" si="34"/>
        <v>61892943.149999999</v>
      </c>
      <c r="G35" s="13">
        <f t="shared" si="34"/>
        <v>58751035.380000003</v>
      </c>
      <c r="H35" s="13">
        <f t="shared" si="34"/>
        <v>60269896.409999996</v>
      </c>
      <c r="I35" s="13">
        <f t="shared" si="34"/>
        <v>58284251.879999995</v>
      </c>
      <c r="J35" s="13">
        <f t="shared" si="34"/>
        <v>55863387.789999999</v>
      </c>
      <c r="K35" s="13">
        <f t="shared" si="34"/>
        <v>60354795.68</v>
      </c>
      <c r="L35" s="13">
        <f t="shared" si="34"/>
        <v>53416356.170599997</v>
      </c>
      <c r="M35" s="13">
        <f t="shared" si="34"/>
        <v>57460965.747099996</v>
      </c>
      <c r="N35" s="13">
        <f t="shared" ref="N35:O35" si="35">SUM(N31:N34)</f>
        <v>53200702.187099993</v>
      </c>
      <c r="O35" s="13">
        <f t="shared" si="35"/>
        <v>51770108.291699998</v>
      </c>
      <c r="P35" s="30"/>
      <c r="Q35" s="90">
        <f t="shared" si="33"/>
        <v>58894003.631375007</v>
      </c>
    </row>
    <row r="36" spans="1:17" x14ac:dyDescent="0.15">
      <c r="A36" s="9"/>
      <c r="B36" s="11" t="s">
        <v>4</v>
      </c>
      <c r="C36" s="14">
        <v>537511364.75</v>
      </c>
      <c r="D36" s="14">
        <v>529889015.97000003</v>
      </c>
      <c r="E36" s="14">
        <v>522729900.81999999</v>
      </c>
      <c r="F36" s="14">
        <v>513851054.56999999</v>
      </c>
      <c r="G36" s="14">
        <v>505573812.68000001</v>
      </c>
      <c r="H36" s="14">
        <v>498872170.75</v>
      </c>
      <c r="I36" s="14">
        <v>489330307.40999997</v>
      </c>
      <c r="J36" s="14">
        <v>480538673.80000007</v>
      </c>
      <c r="K36" s="14">
        <v>473270375.18000001</v>
      </c>
      <c r="L36" s="14">
        <v>463970525.1692</v>
      </c>
      <c r="M36" s="14">
        <v>458721450.61919999</v>
      </c>
      <c r="N36" s="14">
        <v>454311083.61919999</v>
      </c>
      <c r="O36" s="14">
        <v>447600556.98379999</v>
      </c>
      <c r="P36" s="31"/>
      <c r="Q36" s="26">
        <f t="shared" si="33"/>
        <v>486554910.63094997</v>
      </c>
    </row>
    <row r="37" spans="1:17" x14ac:dyDescent="0.15">
      <c r="A37" s="9"/>
      <c r="B37" s="12" t="s">
        <v>5</v>
      </c>
      <c r="C37" s="16">
        <f t="shared" ref="C37:M37" si="36">IF(C36=0,0,C35/C36)</f>
        <v>0.13357725432167245</v>
      </c>
      <c r="D37" s="16">
        <f t="shared" si="36"/>
        <v>0.12957864592514476</v>
      </c>
      <c r="E37" s="16">
        <f t="shared" si="36"/>
        <v>0.12779314824962112</v>
      </c>
      <c r="F37" s="16">
        <f t="shared" si="36"/>
        <v>0.12044918970107622</v>
      </c>
      <c r="G37" s="16">
        <f t="shared" si="36"/>
        <v>0.11620664264346724</v>
      </c>
      <c r="H37" s="16">
        <f t="shared" si="36"/>
        <v>0.12081230412069442</v>
      </c>
      <c r="I37" s="16">
        <f t="shared" si="36"/>
        <v>0.11911024311675181</v>
      </c>
      <c r="J37" s="16">
        <f t="shared" si="36"/>
        <v>0.11625159604375633</v>
      </c>
      <c r="K37" s="16">
        <f t="shared" si="36"/>
        <v>0.12752709412044885</v>
      </c>
      <c r="L37" s="16">
        <f t="shared" si="36"/>
        <v>0.1151287706285226</v>
      </c>
      <c r="M37" s="16">
        <f t="shared" si="36"/>
        <v>0.12526330667453409</v>
      </c>
      <c r="N37" s="16">
        <f t="shared" ref="N37:O37" si="37">IF(N36=0,0,N35/N36)</f>
        <v>0.11710192444191479</v>
      </c>
      <c r="O37" s="16">
        <f t="shared" si="37"/>
        <v>0.1156614027483744</v>
      </c>
      <c r="P37" s="32"/>
      <c r="Q37" s="27">
        <f t="shared" si="33"/>
        <v>0.12090702236785889</v>
      </c>
    </row>
    <row r="38" spans="1:17" x14ac:dyDescent="0.15">
      <c r="A38" s="9"/>
      <c r="B38" s="1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32"/>
      <c r="Q38" s="27"/>
    </row>
    <row r="39" spans="1:17" x14ac:dyDescent="0.15">
      <c r="A39" s="9"/>
      <c r="B39" s="12" t="s">
        <v>99</v>
      </c>
      <c r="C39" s="14">
        <v>51197403.030000001</v>
      </c>
      <c r="D39" s="14">
        <v>50286274.310000002</v>
      </c>
      <c r="E39" s="14">
        <v>47461594.219999999</v>
      </c>
      <c r="F39" s="14">
        <v>46052351.560000002</v>
      </c>
      <c r="G39" s="14">
        <v>43808693.5</v>
      </c>
      <c r="H39" s="14">
        <v>43149574.370000005</v>
      </c>
      <c r="I39" s="14">
        <v>41461825.439999998</v>
      </c>
      <c r="J39" s="14">
        <v>41498344.729999997</v>
      </c>
      <c r="K39" s="14">
        <v>39965940.759999998</v>
      </c>
      <c r="L39" s="14">
        <v>40246256.813100003</v>
      </c>
      <c r="M39" s="14">
        <v>40750588.053099997</v>
      </c>
      <c r="N39" s="14">
        <v>40051148.7531</v>
      </c>
      <c r="O39" s="14">
        <v>40395076.5277</v>
      </c>
      <c r="P39" s="32"/>
      <c r="Q39" s="26">
        <f t="shared" si="33"/>
        <v>42927305.753083326</v>
      </c>
    </row>
    <row r="40" spans="1:17" x14ac:dyDescent="0.15">
      <c r="A40" s="9"/>
      <c r="B40" s="10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22"/>
      <c r="Q40" s="28"/>
    </row>
    <row r="41" spans="1:17" x14ac:dyDescent="0.15">
      <c r="A41" s="19"/>
      <c r="B41" s="10" t="s">
        <v>12</v>
      </c>
      <c r="C41" s="18">
        <v>708245.28</v>
      </c>
      <c r="D41" s="18">
        <v>316306.64</v>
      </c>
      <c r="E41" s="18">
        <v>791414.49</v>
      </c>
      <c r="F41" s="18">
        <v>636567.89</v>
      </c>
      <c r="G41" s="18">
        <v>373884.81</v>
      </c>
      <c r="H41" s="18">
        <v>464603.94999999995</v>
      </c>
      <c r="I41" s="18">
        <v>647534.67999999993</v>
      </c>
      <c r="J41" s="18">
        <v>178468.26999999993</v>
      </c>
      <c r="K41" s="18">
        <v>148503.64000000001</v>
      </c>
      <c r="L41" s="18">
        <v>792553.15317426086</v>
      </c>
      <c r="M41" s="18">
        <v>47930.269225739234</v>
      </c>
      <c r="N41" s="18">
        <v>439149.11</v>
      </c>
      <c r="O41" s="18">
        <v>272435.33540966117</v>
      </c>
      <c r="P41" s="30"/>
      <c r="Q41" s="24">
        <f>AVERAGE(D41:O41)</f>
        <v>425779.35315080505</v>
      </c>
    </row>
    <row r="42" spans="1:17" x14ac:dyDescent="0.15">
      <c r="A42" s="9"/>
      <c r="B42" s="34" t="s">
        <v>13</v>
      </c>
      <c r="C42" s="36">
        <v>161800</v>
      </c>
      <c r="D42" s="36">
        <v>12703.13</v>
      </c>
      <c r="E42" s="36">
        <v>354031.56</v>
      </c>
      <c r="F42" s="36">
        <v>68328.23</v>
      </c>
      <c r="G42" s="36">
        <v>119687.51</v>
      </c>
      <c r="H42" s="36">
        <v>27881.78</v>
      </c>
      <c r="I42" s="36">
        <v>1220</v>
      </c>
      <c r="J42" s="36">
        <v>375</v>
      </c>
      <c r="K42" s="36">
        <v>0</v>
      </c>
      <c r="L42" s="36">
        <v>40290.93</v>
      </c>
      <c r="M42" s="36">
        <v>125</v>
      </c>
      <c r="N42" s="36">
        <v>11023.15</v>
      </c>
      <c r="O42" s="36">
        <v>204460</v>
      </c>
      <c r="P42" s="33"/>
      <c r="Q42" s="87">
        <f>AVERAGE(D42:O42)</f>
        <v>70010.52416666667</v>
      </c>
    </row>
    <row r="43" spans="1:17" x14ac:dyDescent="0.15">
      <c r="A43" s="9"/>
      <c r="B43" s="12" t="s">
        <v>14</v>
      </c>
      <c r="C43" s="15">
        <f t="shared" ref="C43:M43" si="38">C41-C42</f>
        <v>546445.28</v>
      </c>
      <c r="D43" s="15">
        <f t="shared" si="38"/>
        <v>303603.51</v>
      </c>
      <c r="E43" s="15">
        <f t="shared" si="38"/>
        <v>437382.93</v>
      </c>
      <c r="F43" s="15">
        <f t="shared" si="38"/>
        <v>568239.66</v>
      </c>
      <c r="G43" s="15">
        <f t="shared" si="38"/>
        <v>254197.3</v>
      </c>
      <c r="H43" s="15">
        <f t="shared" si="38"/>
        <v>436722.16999999993</v>
      </c>
      <c r="I43" s="15">
        <f t="shared" si="38"/>
        <v>646314.67999999993</v>
      </c>
      <c r="J43" s="15">
        <f t="shared" si="38"/>
        <v>178093.26999999993</v>
      </c>
      <c r="K43" s="15">
        <f t="shared" si="38"/>
        <v>148503.64000000001</v>
      </c>
      <c r="L43" s="15">
        <f t="shared" si="38"/>
        <v>752262.22317426081</v>
      </c>
      <c r="M43" s="15">
        <f t="shared" si="38"/>
        <v>47805.269225739234</v>
      </c>
      <c r="N43" s="15">
        <f t="shared" ref="N43:O43" si="39">N41-N42</f>
        <v>428125.95999999996</v>
      </c>
      <c r="O43" s="15">
        <f t="shared" si="39"/>
        <v>67975.335409661173</v>
      </c>
      <c r="P43" s="31"/>
      <c r="Q43" s="93">
        <f>AVERAGE(D43:O43)</f>
        <v>355768.8289841385</v>
      </c>
    </row>
    <row r="44" spans="1:17" x14ac:dyDescent="0.15">
      <c r="A44" s="9"/>
      <c r="B44" s="12" t="s">
        <v>5</v>
      </c>
      <c r="C44" s="16">
        <f t="shared" ref="C44:M44" si="40">IF(C36=0,0,C43/C36)</f>
        <v>1.0166208862470382E-3</v>
      </c>
      <c r="D44" s="16">
        <f t="shared" si="40"/>
        <v>5.7295679066725303E-4</v>
      </c>
      <c r="E44" s="16">
        <f t="shared" si="40"/>
        <v>8.3672835495708728E-4</v>
      </c>
      <c r="F44" s="16">
        <f t="shared" si="40"/>
        <v>1.1058450789315076E-3</v>
      </c>
      <c r="G44" s="16">
        <f t="shared" si="40"/>
        <v>5.0278968891312545E-4</v>
      </c>
      <c r="H44" s="16">
        <f t="shared" si="40"/>
        <v>8.7541898627745802E-4</v>
      </c>
      <c r="I44" s="16">
        <f t="shared" si="40"/>
        <v>1.3208147343681002E-3</v>
      </c>
      <c r="J44" s="16">
        <f t="shared" si="40"/>
        <v>3.7061173160460808E-4</v>
      </c>
      <c r="K44" s="16">
        <f t="shared" si="40"/>
        <v>3.1378182068446452E-4</v>
      </c>
      <c r="L44" s="16">
        <f t="shared" si="40"/>
        <v>1.6213577853893349E-3</v>
      </c>
      <c r="M44" s="16">
        <f t="shared" si="40"/>
        <v>1.042141568945813E-4</v>
      </c>
      <c r="N44" s="16">
        <f t="shared" ref="N44:O44" si="41">IF(N36=0,0,N43/N36)</f>
        <v>9.4236300948108019E-4</v>
      </c>
      <c r="O44" s="16">
        <f t="shared" si="41"/>
        <v>1.5186606528758498E-4</v>
      </c>
      <c r="P44" s="32"/>
      <c r="Q44" s="27">
        <f>AVERAGE(D44:O44)</f>
        <v>7.2656235028801554E-4</v>
      </c>
    </row>
    <row r="45" spans="1:17" x14ac:dyDescent="0.15">
      <c r="A45" s="9"/>
      <c r="B45" s="12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24"/>
    </row>
    <row r="46" spans="1:17" x14ac:dyDescent="0.15">
      <c r="A46" s="9"/>
      <c r="B46" s="10" t="s">
        <v>26</v>
      </c>
      <c r="C46" s="13">
        <v>-3358940.0099999988</v>
      </c>
      <c r="D46" s="13">
        <f t="shared" ref="D46" si="42">SUM(D39)-SUM(C39)+D43</f>
        <v>-607525.2099999988</v>
      </c>
      <c r="E46" s="13">
        <f t="shared" ref="E46" si="43">SUM(E39)-SUM(D39)+E43</f>
        <v>-2387297.1600000034</v>
      </c>
      <c r="F46" s="13">
        <f t="shared" ref="F46" si="44">SUM(F39)-SUM(E39)+F43</f>
        <v>-841002.99999999639</v>
      </c>
      <c r="G46" s="13">
        <f t="shared" ref="G46" si="45">SUM(G39)-SUM(F39)+G43</f>
        <v>-1989460.7600000023</v>
      </c>
      <c r="H46" s="13">
        <f t="shared" ref="H46" si="46">SUM(H39)-SUM(G39)+H43</f>
        <v>-222396.95999999531</v>
      </c>
      <c r="I46" s="13">
        <f t="shared" ref="I46" si="47">SUM(I39)-SUM(H39)+I43</f>
        <v>-1041434.2500000072</v>
      </c>
      <c r="J46" s="13">
        <f t="shared" ref="J46" si="48">SUM(J39)-SUM(I39)+J43</f>
        <v>214612.55999999904</v>
      </c>
      <c r="K46" s="13">
        <f t="shared" ref="K46" si="49">SUM(K39)-SUM(J39)+K43</f>
        <v>-1383900.3299999987</v>
      </c>
      <c r="L46" s="13">
        <f t="shared" ref="L46" si="50">SUM(L39)-SUM(K39)+L43</f>
        <v>1032578.2762742656</v>
      </c>
      <c r="M46" s="13">
        <f t="shared" ref="M46" si="51">SUM(M39)-SUM(L39)+M43</f>
        <v>552136.50922573381</v>
      </c>
      <c r="N46" s="13">
        <f t="shared" ref="N46" si="52">SUM(N39)-SUM(M39)+N43</f>
        <v>-271313.33999999706</v>
      </c>
      <c r="O46" s="13">
        <f t="shared" ref="O46" si="53">SUM(O39)-SUM(N39)+O43</f>
        <v>411903.11000966036</v>
      </c>
      <c r="P46" s="32"/>
      <c r="Q46" s="24">
        <f>AVERAGE(D46:O46)</f>
        <v>-544425.04620752844</v>
      </c>
    </row>
    <row r="47" spans="1:17" x14ac:dyDescent="0.15">
      <c r="A47" s="9"/>
      <c r="B47" s="10" t="s">
        <v>31</v>
      </c>
      <c r="C47" s="13">
        <v>-3197140.0099999988</v>
      </c>
      <c r="D47" s="13">
        <f t="shared" ref="D47" si="54">SUM(D39)-SUM(C39)+D41</f>
        <v>-594822.07999999879</v>
      </c>
      <c r="E47" s="13">
        <f t="shared" ref="E47" si="55">SUM(E39)-SUM(D39)+E41</f>
        <v>-2033265.6000000036</v>
      </c>
      <c r="F47" s="13">
        <f t="shared" ref="F47" si="56">SUM(F39)-SUM(E39)+F41</f>
        <v>-772674.76999999641</v>
      </c>
      <c r="G47" s="13">
        <f t="shared" ref="G47" si="57">SUM(G39)-SUM(F39)+G41</f>
        <v>-1869773.2500000023</v>
      </c>
      <c r="H47" s="13">
        <f t="shared" ref="H47" si="58">SUM(H39)-SUM(G39)+H41</f>
        <v>-194515.17999999528</v>
      </c>
      <c r="I47" s="13">
        <f t="shared" ref="I47" si="59">SUM(I39)-SUM(H39)+I41</f>
        <v>-1040214.2500000072</v>
      </c>
      <c r="J47" s="13">
        <f t="shared" ref="J47" si="60">SUM(J39)-SUM(I39)+J41</f>
        <v>214987.55999999904</v>
      </c>
      <c r="K47" s="13">
        <f t="shared" ref="K47" si="61">SUM(K39)-SUM(J39)+K41</f>
        <v>-1383900.3299999987</v>
      </c>
      <c r="L47" s="13">
        <f t="shared" ref="L47" si="62">SUM(L39)-SUM(K39)+L41</f>
        <v>1072869.2062742657</v>
      </c>
      <c r="M47" s="13">
        <f t="shared" ref="M47" si="63">SUM(M39)-SUM(L39)+M41</f>
        <v>552261.50922573381</v>
      </c>
      <c r="N47" s="13">
        <f t="shared" ref="N47" si="64">SUM(N39)-SUM(M39)+N41</f>
        <v>-260290.18999999703</v>
      </c>
      <c r="O47" s="13">
        <f t="shared" ref="O47" si="65">SUM(O39)-SUM(N39)+O41</f>
        <v>616363.11000966036</v>
      </c>
      <c r="P47" s="32"/>
      <c r="Q47" s="25">
        <f>AVERAGE(D47:O47)</f>
        <v>-474414.52204086183</v>
      </c>
    </row>
    <row r="48" spans="1:17" x14ac:dyDescent="0.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29"/>
    </row>
    <row r="49" spans="1:17" s="5" customFormat="1" ht="11.25" thickBot="1" x14ac:dyDescent="0.2">
      <c r="A49" s="21"/>
      <c r="B49" s="21"/>
      <c r="C49" s="21">
        <v>42094</v>
      </c>
      <c r="D49" s="21">
        <v>42124</v>
      </c>
      <c r="E49" s="21">
        <v>42155</v>
      </c>
      <c r="F49" s="21">
        <v>42185</v>
      </c>
      <c r="G49" s="21">
        <v>42216</v>
      </c>
      <c r="H49" s="21">
        <v>42247</v>
      </c>
      <c r="I49" s="21">
        <v>42277</v>
      </c>
      <c r="J49" s="21">
        <v>42308</v>
      </c>
      <c r="K49" s="21">
        <v>42338</v>
      </c>
      <c r="L49" s="21">
        <v>42369</v>
      </c>
      <c r="M49" s="21">
        <v>42400</v>
      </c>
      <c r="N49" s="21">
        <v>42429</v>
      </c>
      <c r="O49" s="21">
        <v>42460</v>
      </c>
      <c r="Q49" s="21" t="s">
        <v>15</v>
      </c>
    </row>
    <row r="50" spans="1:17" x14ac:dyDescent="0.15">
      <c r="A50" s="20" t="s">
        <v>22</v>
      </c>
      <c r="B50" s="3" t="s">
        <v>3</v>
      </c>
      <c r="C50" s="13">
        <v>17053503.239999998</v>
      </c>
      <c r="D50" s="13">
        <v>14918248.59</v>
      </c>
      <c r="E50" s="13">
        <v>15400208.58</v>
      </c>
      <c r="F50" s="13">
        <v>13029981.810000001</v>
      </c>
      <c r="G50" s="13">
        <v>12754299.58</v>
      </c>
      <c r="H50" s="13">
        <v>13627152.289999999</v>
      </c>
      <c r="I50" s="13">
        <v>12433514.199999999</v>
      </c>
      <c r="J50" s="13">
        <v>13977504.050000001</v>
      </c>
      <c r="K50" s="13">
        <v>12183826.27</v>
      </c>
      <c r="L50" s="13">
        <v>13290676.446599999</v>
      </c>
      <c r="M50" s="13">
        <v>14122837.335000001</v>
      </c>
      <c r="N50" s="13">
        <v>12981671.645</v>
      </c>
      <c r="O50" s="13">
        <v>11578033.205</v>
      </c>
      <c r="P50" s="30"/>
      <c r="Q50" s="23">
        <f t="shared" ref="Q50:Q58" si="66">AVERAGE(D50:O50)</f>
        <v>13358162.83346667</v>
      </c>
    </row>
    <row r="51" spans="1:17" x14ac:dyDescent="0.15">
      <c r="B51" s="3" t="s">
        <v>0</v>
      </c>
      <c r="C51" s="13">
        <v>5966729.6200000001</v>
      </c>
      <c r="D51" s="13">
        <v>5257349.09</v>
      </c>
      <c r="E51" s="13">
        <v>5846427.0300000003</v>
      </c>
      <c r="F51" s="13">
        <v>6131251.9900000002</v>
      </c>
      <c r="G51" s="13">
        <v>5446610.5300000003</v>
      </c>
      <c r="H51" s="13">
        <v>6488304.1500000004</v>
      </c>
      <c r="I51" s="13">
        <v>5366575.2</v>
      </c>
      <c r="J51" s="13">
        <v>4491214.42</v>
      </c>
      <c r="K51" s="13">
        <v>5237263.45</v>
      </c>
      <c r="L51" s="13">
        <v>5538563.2999999998</v>
      </c>
      <c r="M51" s="13">
        <v>5237489.9000000004</v>
      </c>
      <c r="N51" s="13">
        <v>4856416.58</v>
      </c>
      <c r="O51" s="13">
        <v>4108001.97</v>
      </c>
      <c r="P51" s="30"/>
      <c r="Q51" s="24">
        <f t="shared" si="66"/>
        <v>5333788.9675000003</v>
      </c>
    </row>
    <row r="52" spans="1:17" x14ac:dyDescent="0.15">
      <c r="B52" s="3" t="s">
        <v>1</v>
      </c>
      <c r="C52" s="13">
        <v>2255906.94</v>
      </c>
      <c r="D52" s="13">
        <v>2566495.04</v>
      </c>
      <c r="E52" s="13">
        <v>1612686.72</v>
      </c>
      <c r="F52" s="13">
        <v>1194497.74</v>
      </c>
      <c r="G52" s="13">
        <v>2094030.13</v>
      </c>
      <c r="H52" s="13">
        <v>1268094.51</v>
      </c>
      <c r="I52" s="13">
        <v>2451803.7799999998</v>
      </c>
      <c r="J52" s="13">
        <v>1641812.81</v>
      </c>
      <c r="K52" s="13">
        <v>1891939.49</v>
      </c>
      <c r="L52" s="13">
        <v>1699694.78</v>
      </c>
      <c r="M52" s="13">
        <v>1501434.22</v>
      </c>
      <c r="N52" s="13">
        <v>1873954.15</v>
      </c>
      <c r="O52" s="13">
        <v>768688.63</v>
      </c>
      <c r="P52" s="30"/>
      <c r="Q52" s="24">
        <f t="shared" si="66"/>
        <v>1713760.9999999998</v>
      </c>
    </row>
    <row r="53" spans="1:17" x14ac:dyDescent="0.15">
      <c r="A53" s="9"/>
      <c r="B53" s="34" t="s">
        <v>2</v>
      </c>
      <c r="C53" s="35">
        <v>26297994.969999999</v>
      </c>
      <c r="D53" s="35">
        <v>25047558.370000001</v>
      </c>
      <c r="E53" s="35">
        <v>24253970.579999998</v>
      </c>
      <c r="F53" s="35">
        <v>22608884.390000001</v>
      </c>
      <c r="G53" s="35">
        <v>22276868.489999998</v>
      </c>
      <c r="H53" s="35">
        <v>21951765.579999998</v>
      </c>
      <c r="I53" s="35">
        <v>20515910.309999999</v>
      </c>
      <c r="J53" s="35">
        <v>19580797.120000001</v>
      </c>
      <c r="K53" s="35">
        <v>19781564.379999999</v>
      </c>
      <c r="L53" s="35">
        <v>18718540.609999999</v>
      </c>
      <c r="M53" s="35">
        <v>18780677.52</v>
      </c>
      <c r="N53" s="35">
        <v>17162004.57</v>
      </c>
      <c r="O53" s="35">
        <v>15967820.949999999</v>
      </c>
      <c r="P53" s="30"/>
      <c r="Q53" s="87">
        <f t="shared" si="66"/>
        <v>20553863.572499998</v>
      </c>
    </row>
    <row r="54" spans="1:17" x14ac:dyDescent="0.15">
      <c r="A54" s="9"/>
      <c r="B54" s="3" t="s">
        <v>6</v>
      </c>
      <c r="C54" s="13">
        <f t="shared" ref="C54:M54" si="67">SUM(C50:C53)</f>
        <v>51574134.769999996</v>
      </c>
      <c r="D54" s="13">
        <f t="shared" si="67"/>
        <v>47789651.090000004</v>
      </c>
      <c r="E54" s="13">
        <f t="shared" si="67"/>
        <v>47113292.909999996</v>
      </c>
      <c r="F54" s="13">
        <f t="shared" si="67"/>
        <v>42964615.93</v>
      </c>
      <c r="G54" s="13">
        <f t="shared" si="67"/>
        <v>42571808.729999997</v>
      </c>
      <c r="H54" s="13">
        <f t="shared" si="67"/>
        <v>43335316.530000001</v>
      </c>
      <c r="I54" s="13">
        <f t="shared" si="67"/>
        <v>40767803.489999995</v>
      </c>
      <c r="J54" s="13">
        <f t="shared" si="67"/>
        <v>39691328.399999999</v>
      </c>
      <c r="K54" s="13">
        <f t="shared" si="67"/>
        <v>39094593.589999996</v>
      </c>
      <c r="L54" s="13">
        <f t="shared" si="67"/>
        <v>39247475.136600003</v>
      </c>
      <c r="M54" s="13">
        <f t="shared" si="67"/>
        <v>39642438.974999994</v>
      </c>
      <c r="N54" s="13">
        <f t="shared" ref="N54:O54" si="68">SUM(N50:N53)</f>
        <v>36874046.945</v>
      </c>
      <c r="O54" s="13">
        <f t="shared" si="68"/>
        <v>32422544.755000003</v>
      </c>
      <c r="P54" s="30"/>
      <c r="Q54" s="90">
        <f t="shared" si="66"/>
        <v>40959576.373466663</v>
      </c>
    </row>
    <row r="55" spans="1:17" x14ac:dyDescent="0.15">
      <c r="A55" s="9"/>
      <c r="B55" s="11" t="s">
        <v>4</v>
      </c>
      <c r="C55" s="14">
        <v>524097026.37</v>
      </c>
      <c r="D55" s="14">
        <v>513573496.38999999</v>
      </c>
      <c r="E55" s="14">
        <v>504279427.91999996</v>
      </c>
      <c r="F55" s="14">
        <v>495240932.44999999</v>
      </c>
      <c r="G55" s="14">
        <v>484755206.25999993</v>
      </c>
      <c r="H55" s="14">
        <v>474588370.88999999</v>
      </c>
      <c r="I55" s="14">
        <v>466585284.45999998</v>
      </c>
      <c r="J55" s="14">
        <v>455716451.82000005</v>
      </c>
      <c r="K55" s="14">
        <v>404808370.04999995</v>
      </c>
      <c r="L55" s="14">
        <v>397377204.6821</v>
      </c>
      <c r="M55" s="14">
        <v>392155295.51209998</v>
      </c>
      <c r="N55" s="14">
        <v>385309473.11209995</v>
      </c>
      <c r="O55" s="14">
        <v>377993058.31209999</v>
      </c>
      <c r="P55" s="31"/>
      <c r="Q55" s="26">
        <f t="shared" si="66"/>
        <v>446031880.98819995</v>
      </c>
    </row>
    <row r="56" spans="1:17" x14ac:dyDescent="0.15">
      <c r="A56" s="9"/>
      <c r="B56" s="12" t="s">
        <v>5</v>
      </c>
      <c r="C56" s="16">
        <f t="shared" ref="C56:M56" si="69">IF(C55=0,0,C54/C55)</f>
        <v>9.8405700042247302E-2</v>
      </c>
      <c r="D56" s="16">
        <f t="shared" si="69"/>
        <v>9.3053187958339001E-2</v>
      </c>
      <c r="E56" s="16">
        <f t="shared" si="69"/>
        <v>9.3426957955290921E-2</v>
      </c>
      <c r="F56" s="16">
        <f t="shared" si="69"/>
        <v>8.6754977456023896E-2</v>
      </c>
      <c r="G56" s="16">
        <f t="shared" si="69"/>
        <v>8.7821251180470003E-2</v>
      </c>
      <c r="H56" s="16">
        <f t="shared" si="69"/>
        <v>9.1311374631310241E-2</v>
      </c>
      <c r="I56" s="16">
        <f t="shared" si="69"/>
        <v>8.7374816240041508E-2</v>
      </c>
      <c r="J56" s="16">
        <f t="shared" si="69"/>
        <v>8.7096544883302512E-2</v>
      </c>
      <c r="K56" s="16">
        <f t="shared" si="69"/>
        <v>9.6575556442104249E-2</v>
      </c>
      <c r="L56" s="16">
        <f t="shared" si="69"/>
        <v>9.8766297296790859E-2</v>
      </c>
      <c r="M56" s="16">
        <f t="shared" si="69"/>
        <v>0.10108862338128703</v>
      </c>
      <c r="N56" s="16">
        <f t="shared" ref="N56:O56" si="70">IF(N55=0,0,N54/N55)</f>
        <v>9.5699819283373955E-2</v>
      </c>
      <c r="O56" s="16">
        <f t="shared" si="70"/>
        <v>8.5775503126381408E-2</v>
      </c>
      <c r="P56" s="32"/>
      <c r="Q56" s="27">
        <f t="shared" si="66"/>
        <v>9.2062075819559622E-2</v>
      </c>
    </row>
    <row r="57" spans="1:17" x14ac:dyDescent="0.15">
      <c r="A57" s="9"/>
      <c r="B57" s="12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32"/>
      <c r="Q57" s="27"/>
    </row>
    <row r="58" spans="1:17" x14ac:dyDescent="0.15">
      <c r="A58" s="9"/>
      <c r="B58" s="12" t="s">
        <v>99</v>
      </c>
      <c r="C58" s="14">
        <v>38536587.780000001</v>
      </c>
      <c r="D58" s="14">
        <v>38097897.600000001</v>
      </c>
      <c r="E58" s="14">
        <v>36707427.369999997</v>
      </c>
      <c r="F58" s="14">
        <v>35054900.07</v>
      </c>
      <c r="G58" s="14">
        <v>34977710.280000001</v>
      </c>
      <c r="H58" s="14">
        <v>33213396.079999998</v>
      </c>
      <c r="I58" s="14">
        <v>32789000.280000001</v>
      </c>
      <c r="J58" s="14">
        <v>30179928.960000001</v>
      </c>
      <c r="K58" s="14">
        <v>30221098.419999998</v>
      </c>
      <c r="L58" s="14">
        <v>25681235.822899997</v>
      </c>
      <c r="M58" s="14">
        <v>25532714.592900001</v>
      </c>
      <c r="N58" s="14">
        <v>23653075.032899998</v>
      </c>
      <c r="O58" s="14">
        <v>21822345.861599997</v>
      </c>
      <c r="P58" s="32"/>
      <c r="Q58" s="26">
        <f t="shared" si="66"/>
        <v>30660894.197524995</v>
      </c>
    </row>
    <row r="59" spans="1:17" x14ac:dyDescent="0.15">
      <c r="A59" s="9"/>
      <c r="B59" s="10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22"/>
      <c r="Q59" s="28"/>
    </row>
    <row r="60" spans="1:17" x14ac:dyDescent="0.15">
      <c r="A60" s="19"/>
      <c r="B60" s="10" t="s">
        <v>12</v>
      </c>
      <c r="C60" s="18">
        <v>214642.94999999998</v>
      </c>
      <c r="D60" s="18">
        <v>315131.75999999989</v>
      </c>
      <c r="E60" s="18">
        <v>172132.65000000002</v>
      </c>
      <c r="F60" s="18">
        <v>215467.32</v>
      </c>
      <c r="G60" s="18">
        <v>187882.29</v>
      </c>
      <c r="H60" s="18">
        <v>255001.44</v>
      </c>
      <c r="I60" s="18">
        <v>217425.06999999998</v>
      </c>
      <c r="J60" s="18">
        <v>292331.45999999996</v>
      </c>
      <c r="K60" s="18">
        <v>96749.909999999945</v>
      </c>
      <c r="L60" s="18">
        <v>259718.46347659046</v>
      </c>
      <c r="M60" s="18">
        <v>100324.60222340959</v>
      </c>
      <c r="N60" s="18">
        <v>249255.6</v>
      </c>
      <c r="O60" s="18">
        <v>178247.78</v>
      </c>
      <c r="P60" s="30"/>
      <c r="Q60" s="24">
        <f>AVERAGE(D60:O60)</f>
        <v>211639.02880833333</v>
      </c>
    </row>
    <row r="61" spans="1:17" x14ac:dyDescent="0.15">
      <c r="A61" s="9"/>
      <c r="B61" s="34" t="s">
        <v>13</v>
      </c>
      <c r="C61" s="36">
        <v>11294.91</v>
      </c>
      <c r="D61" s="36">
        <v>980.6</v>
      </c>
      <c r="E61" s="36">
        <v>37741.43</v>
      </c>
      <c r="F61" s="36">
        <v>86731.67</v>
      </c>
      <c r="G61" s="36">
        <v>39392.15</v>
      </c>
      <c r="H61" s="36">
        <v>89764.51</v>
      </c>
      <c r="I61" s="36">
        <v>2343.35</v>
      </c>
      <c r="J61" s="36">
        <v>80010.070000000007</v>
      </c>
      <c r="K61" s="36">
        <v>125</v>
      </c>
      <c r="L61" s="36">
        <v>265840.5</v>
      </c>
      <c r="M61" s="36">
        <v>2086.6099999999997</v>
      </c>
      <c r="N61" s="36">
        <v>63945.659999999996</v>
      </c>
      <c r="O61" s="36">
        <v>470</v>
      </c>
      <c r="P61" s="33"/>
      <c r="Q61" s="87">
        <f>AVERAGE(D61:O61)</f>
        <v>55785.962500000001</v>
      </c>
    </row>
    <row r="62" spans="1:17" x14ac:dyDescent="0.15">
      <c r="A62" s="9"/>
      <c r="B62" s="12" t="s">
        <v>14</v>
      </c>
      <c r="C62" s="15">
        <f t="shared" ref="C62:M62" si="71">C60-C61</f>
        <v>203348.03999999998</v>
      </c>
      <c r="D62" s="15">
        <f t="shared" si="71"/>
        <v>314151.15999999992</v>
      </c>
      <c r="E62" s="15">
        <f t="shared" si="71"/>
        <v>134391.22000000003</v>
      </c>
      <c r="F62" s="15">
        <f t="shared" si="71"/>
        <v>128735.65000000001</v>
      </c>
      <c r="G62" s="15">
        <f t="shared" si="71"/>
        <v>148490.14000000001</v>
      </c>
      <c r="H62" s="15">
        <f t="shared" si="71"/>
        <v>165236.93</v>
      </c>
      <c r="I62" s="15">
        <f t="shared" si="71"/>
        <v>215081.71999999997</v>
      </c>
      <c r="J62" s="15">
        <f t="shared" si="71"/>
        <v>212321.38999999996</v>
      </c>
      <c r="K62" s="15">
        <f t="shared" si="71"/>
        <v>96624.909999999945</v>
      </c>
      <c r="L62" s="15">
        <f t="shared" si="71"/>
        <v>-6122.036523409537</v>
      </c>
      <c r="M62" s="15">
        <f t="shared" si="71"/>
        <v>98237.992223409587</v>
      </c>
      <c r="N62" s="15">
        <f t="shared" ref="N62:O62" si="72">N60-N61</f>
        <v>185309.94</v>
      </c>
      <c r="O62" s="15">
        <f t="shared" si="72"/>
        <v>177777.78</v>
      </c>
      <c r="P62" s="31"/>
      <c r="Q62" s="93">
        <f>AVERAGE(D62:O62)</f>
        <v>155853.06630833328</v>
      </c>
    </row>
    <row r="63" spans="1:17" x14ac:dyDescent="0.15">
      <c r="A63" s="9"/>
      <c r="B63" s="12" t="s">
        <v>5</v>
      </c>
      <c r="C63" s="16">
        <f t="shared" ref="C63:M63" si="73">IF(C55=0,0,C62/C55)</f>
        <v>3.8799693524008112E-4</v>
      </c>
      <c r="D63" s="16">
        <f t="shared" si="73"/>
        <v>6.1169659690039424E-4</v>
      </c>
      <c r="E63" s="16">
        <f t="shared" si="73"/>
        <v>2.6650149214756417E-4</v>
      </c>
      <c r="F63" s="16">
        <f t="shared" si="73"/>
        <v>2.5994549635292369E-4</v>
      </c>
      <c r="G63" s="16">
        <f t="shared" si="73"/>
        <v>3.0631984573334706E-4</v>
      </c>
      <c r="H63" s="16">
        <f t="shared" si="73"/>
        <v>3.4816893993868758E-4</v>
      </c>
      <c r="I63" s="16">
        <f t="shared" si="73"/>
        <v>4.6096978872559957E-4</v>
      </c>
      <c r="J63" s="16">
        <f t="shared" si="73"/>
        <v>4.6590679171675626E-4</v>
      </c>
      <c r="K63" s="16">
        <f t="shared" si="73"/>
        <v>2.386929647429605E-4</v>
      </c>
      <c r="L63" s="16">
        <f t="shared" si="73"/>
        <v>-1.5406108984804852E-5</v>
      </c>
      <c r="M63" s="16">
        <f t="shared" si="73"/>
        <v>2.5050788131044998E-4</v>
      </c>
      <c r="N63" s="16">
        <f t="shared" ref="N63:O63" si="74">IF(N55=0,0,N62/N55)</f>
        <v>4.8093792894130812E-4</v>
      </c>
      <c r="O63" s="16">
        <f t="shared" si="74"/>
        <v>4.7032022438150983E-4</v>
      </c>
      <c r="P63" s="32"/>
      <c r="Q63" s="27">
        <f>AVERAGE(D63:O63)</f>
        <v>3.4538015349222468E-4</v>
      </c>
    </row>
    <row r="64" spans="1:17" x14ac:dyDescent="0.15">
      <c r="A64" s="9"/>
      <c r="B64" s="12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24"/>
    </row>
    <row r="65" spans="1:17" x14ac:dyDescent="0.15">
      <c r="A65" s="9"/>
      <c r="B65" s="10" t="s">
        <v>26</v>
      </c>
      <c r="C65" s="13">
        <v>-1258051.3000000035</v>
      </c>
      <c r="D65" s="13">
        <f t="shared" ref="D65" si="75">SUM(D58)-SUM(C58)+D62</f>
        <v>-124539.01999999979</v>
      </c>
      <c r="E65" s="13">
        <f t="shared" ref="E65" si="76">SUM(E58)-SUM(D58)+E62</f>
        <v>-1256079.0100000042</v>
      </c>
      <c r="F65" s="13">
        <f t="shared" ref="F65" si="77">SUM(F58)-SUM(E58)+F62</f>
        <v>-1523791.6499999971</v>
      </c>
      <c r="G65" s="13">
        <f t="shared" ref="G65" si="78">SUM(G58)-SUM(F58)+G62</f>
        <v>71300.350000000908</v>
      </c>
      <c r="H65" s="13">
        <f t="shared" ref="H65" si="79">SUM(H58)-SUM(G58)+H62</f>
        <v>-1599077.270000003</v>
      </c>
      <c r="I65" s="13">
        <f t="shared" ref="I65" si="80">SUM(I58)-SUM(H58)+I62</f>
        <v>-209314.07999999705</v>
      </c>
      <c r="J65" s="13">
        <f t="shared" ref="J65" si="81">SUM(J58)-SUM(I58)+J62</f>
        <v>-2396749.9300000002</v>
      </c>
      <c r="K65" s="13">
        <f t="shared" ref="K65" si="82">SUM(K58)-SUM(J58)+K62</f>
        <v>137794.36999999711</v>
      </c>
      <c r="L65" s="13">
        <f t="shared" ref="L65" si="83">SUM(L58)-SUM(K58)+L62</f>
        <v>-4545984.63362341</v>
      </c>
      <c r="M65" s="13">
        <f t="shared" ref="M65" si="84">SUM(M58)-SUM(L58)+M62</f>
        <v>-50283.237776587135</v>
      </c>
      <c r="N65" s="13">
        <f t="shared" ref="N65" si="85">SUM(N58)-SUM(M58)+N62</f>
        <v>-1694329.6200000024</v>
      </c>
      <c r="O65" s="13">
        <f t="shared" ref="O65" si="86">SUM(O58)-SUM(N58)+O62</f>
        <v>-1652951.3913000014</v>
      </c>
      <c r="P65" s="32"/>
      <c r="Q65" s="24">
        <f>AVERAGE(D65:O65)</f>
        <v>-1237000.4268916671</v>
      </c>
    </row>
    <row r="66" spans="1:17" x14ac:dyDescent="0.15">
      <c r="A66" s="9"/>
      <c r="B66" s="10" t="s">
        <v>31</v>
      </c>
      <c r="C66" s="13">
        <v>-1246756.3900000036</v>
      </c>
      <c r="D66" s="13">
        <f t="shared" ref="D66" si="87">SUM(D58)-SUM(C58)+D60</f>
        <v>-123558.41999999981</v>
      </c>
      <c r="E66" s="13">
        <f t="shared" ref="E66" si="88">SUM(E58)-SUM(D58)+E60</f>
        <v>-1218337.5800000043</v>
      </c>
      <c r="F66" s="13">
        <f t="shared" ref="F66" si="89">SUM(F58)-SUM(E58)+F60</f>
        <v>-1437059.979999997</v>
      </c>
      <c r="G66" s="13">
        <f t="shared" ref="G66" si="90">SUM(G58)-SUM(F58)+G60</f>
        <v>110692.5000000009</v>
      </c>
      <c r="H66" s="13">
        <f t="shared" ref="H66" si="91">SUM(H58)-SUM(G58)+H60</f>
        <v>-1509312.760000003</v>
      </c>
      <c r="I66" s="13">
        <f t="shared" ref="I66" si="92">SUM(I58)-SUM(H58)+I60</f>
        <v>-206970.72999999704</v>
      </c>
      <c r="J66" s="13">
        <f t="shared" ref="J66" si="93">SUM(J58)-SUM(I58)+J60</f>
        <v>-2316739.8600000003</v>
      </c>
      <c r="K66" s="13">
        <f t="shared" ref="K66" si="94">SUM(K58)-SUM(J58)+K60</f>
        <v>137919.36999999711</v>
      </c>
      <c r="L66" s="13">
        <f t="shared" ref="L66" si="95">SUM(L58)-SUM(K58)+L60</f>
        <v>-4280144.13362341</v>
      </c>
      <c r="M66" s="13">
        <f t="shared" ref="M66" si="96">SUM(M58)-SUM(L58)+M60</f>
        <v>-48196.627776587135</v>
      </c>
      <c r="N66" s="13">
        <f t="shared" ref="N66" si="97">SUM(N58)-SUM(M58)+N60</f>
        <v>-1630383.9600000023</v>
      </c>
      <c r="O66" s="13">
        <f t="shared" ref="O66" si="98">SUM(O58)-SUM(N58)+O60</f>
        <v>-1652481.3913000014</v>
      </c>
      <c r="P66" s="32"/>
      <c r="Q66" s="25">
        <f>AVERAGE(D66:O66)</f>
        <v>-1181214.4643916672</v>
      </c>
    </row>
    <row r="67" spans="1:17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29"/>
    </row>
    <row r="68" spans="1:17" x14ac:dyDescent="0.15">
      <c r="Q68" s="9"/>
    </row>
    <row r="69" spans="1:17" s="5" customFormat="1" ht="11.25" thickBot="1" x14ac:dyDescent="0.2">
      <c r="A69" s="70"/>
      <c r="B69" s="70"/>
      <c r="C69" s="70">
        <v>42094</v>
      </c>
      <c r="D69" s="70">
        <v>42124</v>
      </c>
      <c r="E69" s="70">
        <v>42155</v>
      </c>
      <c r="F69" s="70">
        <v>42185</v>
      </c>
      <c r="G69" s="70">
        <v>42216</v>
      </c>
      <c r="H69" s="70">
        <v>42247</v>
      </c>
      <c r="I69" s="70">
        <v>42277</v>
      </c>
      <c r="J69" s="70">
        <v>42308</v>
      </c>
      <c r="K69" s="70">
        <v>42338</v>
      </c>
      <c r="L69" s="70">
        <v>42369</v>
      </c>
      <c r="M69" s="70">
        <v>42400</v>
      </c>
      <c r="N69" s="70">
        <v>42429</v>
      </c>
      <c r="O69" s="70">
        <v>42460</v>
      </c>
      <c r="Q69" s="5" t="s">
        <v>15</v>
      </c>
    </row>
    <row r="70" spans="1:17" x14ac:dyDescent="0.15">
      <c r="A70" s="102" t="s">
        <v>80</v>
      </c>
      <c r="B70" s="71" t="s">
        <v>3</v>
      </c>
      <c r="C70" s="72">
        <f t="shared" ref="C70:N70" si="99">C12+C31+C50</f>
        <v>101518276.7675</v>
      </c>
      <c r="D70" s="72">
        <f t="shared" si="99"/>
        <v>93036340.894000009</v>
      </c>
      <c r="E70" s="72">
        <f t="shared" si="99"/>
        <v>99391289.510499999</v>
      </c>
      <c r="F70" s="72">
        <f t="shared" si="99"/>
        <v>92864865.585500002</v>
      </c>
      <c r="G70" s="72">
        <f t="shared" si="99"/>
        <v>87855968.725999996</v>
      </c>
      <c r="H70" s="72">
        <f t="shared" si="99"/>
        <v>97398473.030000001</v>
      </c>
      <c r="I70" s="72">
        <f t="shared" si="99"/>
        <v>94798804.804499999</v>
      </c>
      <c r="J70" s="72">
        <f t="shared" si="99"/>
        <v>97674780.508000001</v>
      </c>
      <c r="K70" s="72">
        <f t="shared" si="99"/>
        <v>96304435.683499992</v>
      </c>
      <c r="L70" s="72">
        <f t="shared" si="99"/>
        <v>93581609.442900002</v>
      </c>
      <c r="M70" s="72">
        <f t="shared" si="99"/>
        <v>112352817.3439</v>
      </c>
      <c r="N70" s="72">
        <f t="shared" si="99"/>
        <v>87534163.257599995</v>
      </c>
      <c r="O70" s="72">
        <f t="shared" ref="O70:O73" si="100">O12+O31+O50</f>
        <v>87442240.845300004</v>
      </c>
      <c r="P70" s="18"/>
      <c r="Q70" s="77">
        <f t="shared" ref="Q70:Q80" si="101">AVERAGE(D70:O70)</f>
        <v>95019649.135975003</v>
      </c>
    </row>
    <row r="71" spans="1:17" x14ac:dyDescent="0.15">
      <c r="A71" s="9"/>
      <c r="B71" s="10" t="s">
        <v>0</v>
      </c>
      <c r="C71" s="18">
        <f t="shared" ref="C71:N71" si="102">C13+C32+C51</f>
        <v>34514975.537999995</v>
      </c>
      <c r="D71" s="18">
        <f t="shared" si="102"/>
        <v>35375687.759999998</v>
      </c>
      <c r="E71" s="18">
        <f t="shared" si="102"/>
        <v>36214493.343000002</v>
      </c>
      <c r="F71" s="18">
        <f t="shared" si="102"/>
        <v>36272582.479999997</v>
      </c>
      <c r="G71" s="18">
        <f t="shared" si="102"/>
        <v>36554335.390000001</v>
      </c>
      <c r="H71" s="18">
        <f t="shared" si="102"/>
        <v>37587071.899999999</v>
      </c>
      <c r="I71" s="18">
        <f t="shared" si="102"/>
        <v>41128575.700000003</v>
      </c>
      <c r="J71" s="18">
        <f t="shared" si="102"/>
        <v>33633271.384999998</v>
      </c>
      <c r="K71" s="18">
        <f t="shared" si="102"/>
        <v>38239278.280000001</v>
      </c>
      <c r="L71" s="18">
        <f t="shared" si="102"/>
        <v>36619471.152400002</v>
      </c>
      <c r="M71" s="18">
        <f t="shared" si="102"/>
        <v>39967197.541100003</v>
      </c>
      <c r="N71" s="18">
        <f t="shared" si="102"/>
        <v>41473536.315099999</v>
      </c>
      <c r="O71" s="18">
        <f t="shared" si="100"/>
        <v>25921949.968499996</v>
      </c>
      <c r="P71" s="18"/>
      <c r="Q71" s="78">
        <f t="shared" si="101"/>
        <v>36582287.601258345</v>
      </c>
    </row>
    <row r="72" spans="1:17" x14ac:dyDescent="0.15">
      <c r="A72" s="9"/>
      <c r="B72" s="10" t="s">
        <v>1</v>
      </c>
      <c r="C72" s="18">
        <f t="shared" ref="C72:N72" si="103">C14+C33+C52</f>
        <v>15805688.439999999</v>
      </c>
      <c r="D72" s="18">
        <f t="shared" si="103"/>
        <v>16036580.940000001</v>
      </c>
      <c r="E72" s="18">
        <f t="shared" si="103"/>
        <v>17985338.16</v>
      </c>
      <c r="F72" s="18">
        <f t="shared" si="103"/>
        <v>18160548.579999998</v>
      </c>
      <c r="G72" s="18">
        <f t="shared" si="103"/>
        <v>15845279.789999999</v>
      </c>
      <c r="H72" s="18">
        <f t="shared" si="103"/>
        <v>17744083.040000003</v>
      </c>
      <c r="I72" s="18">
        <f t="shared" si="103"/>
        <v>15468265.199999999</v>
      </c>
      <c r="J72" s="18">
        <f t="shared" si="103"/>
        <v>17074440.57</v>
      </c>
      <c r="K72" s="18">
        <f t="shared" si="103"/>
        <v>13827520</v>
      </c>
      <c r="L72" s="18">
        <f t="shared" si="103"/>
        <v>13982712.411799999</v>
      </c>
      <c r="M72" s="18">
        <f t="shared" si="103"/>
        <v>15863043.7938</v>
      </c>
      <c r="N72" s="18">
        <f t="shared" si="103"/>
        <v>14179837.081800001</v>
      </c>
      <c r="O72" s="18">
        <f t="shared" si="100"/>
        <v>18082462.533799998</v>
      </c>
      <c r="P72" s="18"/>
      <c r="Q72" s="78">
        <f t="shared" si="101"/>
        <v>16187509.341766668</v>
      </c>
    </row>
    <row r="73" spans="1:17" x14ac:dyDescent="0.15">
      <c r="A73" s="9"/>
      <c r="B73" s="73" t="s">
        <v>2</v>
      </c>
      <c r="C73" s="74">
        <f t="shared" ref="C73:N73" si="104">C15+C34+C53</f>
        <v>135686910.46950001</v>
      </c>
      <c r="D73" s="74">
        <f t="shared" si="104"/>
        <v>131013722.2695</v>
      </c>
      <c r="E73" s="74">
        <f t="shared" si="104"/>
        <v>123539343.96949999</v>
      </c>
      <c r="F73" s="74">
        <f t="shared" si="104"/>
        <v>118966055.6195</v>
      </c>
      <c r="G73" s="74">
        <f t="shared" si="104"/>
        <v>118530999.2895</v>
      </c>
      <c r="H73" s="74">
        <f t="shared" si="104"/>
        <v>114511604.5095</v>
      </c>
      <c r="I73" s="74">
        <f t="shared" si="104"/>
        <v>114913577.21000001</v>
      </c>
      <c r="J73" s="74">
        <f t="shared" si="104"/>
        <v>111597407.18000001</v>
      </c>
      <c r="K73" s="74">
        <f t="shared" si="104"/>
        <v>111778248.95</v>
      </c>
      <c r="L73" s="74">
        <f t="shared" si="104"/>
        <v>106916018.22399999</v>
      </c>
      <c r="M73" s="74">
        <f t="shared" si="104"/>
        <v>106669993.93789999</v>
      </c>
      <c r="N73" s="74">
        <f t="shared" si="104"/>
        <v>104107289.0079</v>
      </c>
      <c r="O73" s="74">
        <f t="shared" si="100"/>
        <v>100130457.35790001</v>
      </c>
      <c r="P73" s="18"/>
      <c r="Q73" s="82">
        <f t="shared" si="101"/>
        <v>113556226.46043335</v>
      </c>
    </row>
    <row r="74" spans="1:17" x14ac:dyDescent="0.15">
      <c r="A74" s="9"/>
      <c r="B74" s="68" t="s">
        <v>6</v>
      </c>
      <c r="C74" s="69">
        <f t="shared" ref="C74:M74" si="105">SUM(C70:C73)</f>
        <v>287525851.21500003</v>
      </c>
      <c r="D74" s="69">
        <f t="shared" si="105"/>
        <v>275462331.8635</v>
      </c>
      <c r="E74" s="69">
        <f t="shared" si="105"/>
        <v>277130464.98299998</v>
      </c>
      <c r="F74" s="69">
        <f t="shared" si="105"/>
        <v>266264052.26499999</v>
      </c>
      <c r="G74" s="69">
        <f t="shared" si="105"/>
        <v>258786583.19549999</v>
      </c>
      <c r="H74" s="69">
        <f t="shared" si="105"/>
        <v>267241232.4795</v>
      </c>
      <c r="I74" s="69">
        <f t="shared" si="105"/>
        <v>266309222.9145</v>
      </c>
      <c r="J74" s="69">
        <f t="shared" si="105"/>
        <v>259979899.64300001</v>
      </c>
      <c r="K74" s="69">
        <f t="shared" si="105"/>
        <v>260149482.91350001</v>
      </c>
      <c r="L74" s="69">
        <f t="shared" si="105"/>
        <v>251099811.23110002</v>
      </c>
      <c r="M74" s="69">
        <f t="shared" si="105"/>
        <v>274853052.61669999</v>
      </c>
      <c r="N74" s="69">
        <f t="shared" ref="N74:O74" si="106">SUM(N70:N73)</f>
        <v>247294825.66240001</v>
      </c>
      <c r="O74" s="69">
        <f t="shared" si="106"/>
        <v>231577110.70550001</v>
      </c>
      <c r="P74" s="18"/>
      <c r="Q74" s="83">
        <f t="shared" si="101"/>
        <v>261345672.53943336</v>
      </c>
    </row>
    <row r="75" spans="1:17" x14ac:dyDescent="0.15">
      <c r="A75" s="9"/>
      <c r="B75" s="12" t="s">
        <v>4</v>
      </c>
      <c r="C75" s="15">
        <f t="shared" ref="C75:N75" si="107">C17+C36+C55</f>
        <v>6532000344.1439991</v>
      </c>
      <c r="D75" s="15">
        <f t="shared" si="107"/>
        <v>6569921095.2860022</v>
      </c>
      <c r="E75" s="15">
        <f t="shared" si="107"/>
        <v>6328689959.5774994</v>
      </c>
      <c r="F75" s="15">
        <f t="shared" si="107"/>
        <v>6296975281.1280003</v>
      </c>
      <c r="G75" s="15">
        <f t="shared" si="107"/>
        <v>6297859129.2165012</v>
      </c>
      <c r="H75" s="15">
        <f t="shared" si="107"/>
        <v>6293570960.4745007</v>
      </c>
      <c r="I75" s="15">
        <f t="shared" si="107"/>
        <v>6301886119.4574995</v>
      </c>
      <c r="J75" s="15">
        <f t="shared" si="107"/>
        <v>6292609999.5985003</v>
      </c>
      <c r="K75" s="15">
        <f t="shared" si="107"/>
        <v>6083486287.2420006</v>
      </c>
      <c r="L75" s="15">
        <f t="shared" si="107"/>
        <v>6126351927.7124996</v>
      </c>
      <c r="M75" s="15">
        <f t="shared" si="107"/>
        <v>6147003025.7964001</v>
      </c>
      <c r="N75" s="15">
        <f t="shared" si="107"/>
        <v>6118297604.8448992</v>
      </c>
      <c r="O75" s="15">
        <f t="shared" ref="O75" si="108">O17+O36+O55</f>
        <v>6085951955.0892</v>
      </c>
      <c r="P75" s="15"/>
      <c r="Q75" s="79">
        <f t="shared" si="101"/>
        <v>6245216945.4519587</v>
      </c>
    </row>
    <row r="76" spans="1:17" x14ac:dyDescent="0.15">
      <c r="A76" s="9"/>
      <c r="B76" s="12" t="s">
        <v>5</v>
      </c>
      <c r="C76" s="16">
        <f t="shared" ref="C76:M76" si="109">IF(C75=0,0,C74/C75)</f>
        <v>4.4018039814215523E-2</v>
      </c>
      <c r="D76" s="16">
        <f t="shared" si="109"/>
        <v>4.1927799111795658E-2</v>
      </c>
      <c r="E76" s="16">
        <f t="shared" si="109"/>
        <v>4.3789546770829815E-2</v>
      </c>
      <c r="F76" s="16">
        <f t="shared" si="109"/>
        <v>4.2284436634679491E-2</v>
      </c>
      <c r="G76" s="16">
        <f t="shared" si="109"/>
        <v>4.1091199070325171E-2</v>
      </c>
      <c r="H76" s="16">
        <f t="shared" si="109"/>
        <v>4.2462575564469598E-2</v>
      </c>
      <c r="I76" s="16">
        <f t="shared" si="109"/>
        <v>4.2258653658029818E-2</v>
      </c>
      <c r="J76" s="16">
        <f t="shared" si="109"/>
        <v>4.1315114024162949E-2</v>
      </c>
      <c r="K76" s="16">
        <f t="shared" si="109"/>
        <v>4.2763223360768182E-2</v>
      </c>
      <c r="L76" s="16">
        <f t="shared" si="109"/>
        <v>4.0986840813903004E-2</v>
      </c>
      <c r="M76" s="16">
        <f t="shared" si="109"/>
        <v>4.4713342658732509E-2</v>
      </c>
      <c r="N76" s="16">
        <f t="shared" ref="N76:O76" si="110">IF(N75=0,0,N74/N75)</f>
        <v>4.0418894541281308E-2</v>
      </c>
      <c r="O76" s="16">
        <f t="shared" si="110"/>
        <v>3.8051090842386684E-2</v>
      </c>
      <c r="P76" s="16"/>
      <c r="Q76" s="80">
        <f t="shared" si="101"/>
        <v>4.1838559754280351E-2</v>
      </c>
    </row>
    <row r="77" spans="1:17" x14ac:dyDescent="0.15">
      <c r="A77" s="9"/>
      <c r="B77" s="12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80"/>
    </row>
    <row r="78" spans="1:17" x14ac:dyDescent="0.15">
      <c r="A78" s="9"/>
      <c r="B78" s="12" t="s">
        <v>96</v>
      </c>
      <c r="C78" s="15">
        <v>6831744221.96</v>
      </c>
      <c r="D78" s="15">
        <v>6811748853.1700001</v>
      </c>
      <c r="E78" s="15">
        <v>6600360771.3400002</v>
      </c>
      <c r="F78" s="15">
        <v>6618859370.9399996</v>
      </c>
      <c r="G78" s="15">
        <v>6605933866.3000002</v>
      </c>
      <c r="H78" s="15">
        <v>6568235015.6199999</v>
      </c>
      <c r="I78" s="15">
        <v>6526969547.4399996</v>
      </c>
      <c r="J78" s="15">
        <v>6505512145.5300007</v>
      </c>
      <c r="K78" s="15">
        <v>6300347009.21</v>
      </c>
      <c r="L78" s="15">
        <v>6303454479.4899998</v>
      </c>
      <c r="M78" s="15">
        <v>6314163543.6400003</v>
      </c>
      <c r="N78" s="15">
        <v>6254604868.5900002</v>
      </c>
      <c r="O78" s="15">
        <v>6295070196.8900003</v>
      </c>
      <c r="P78" s="16"/>
      <c r="Q78" s="79">
        <f t="shared" si="101"/>
        <v>6475438305.6799994</v>
      </c>
    </row>
    <row r="79" spans="1:17" x14ac:dyDescent="0.15">
      <c r="A79" s="9"/>
      <c r="B79" s="12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6"/>
      <c r="Q79" s="80"/>
    </row>
    <row r="80" spans="1:17" x14ac:dyDescent="0.15">
      <c r="A80" s="9"/>
      <c r="B80" s="12" t="s">
        <v>99</v>
      </c>
      <c r="C80" s="15">
        <f t="shared" ref="C80:M80" si="111">SUM(C20,C39,C58)</f>
        <v>181654018.63100001</v>
      </c>
      <c r="D80" s="15">
        <f t="shared" si="111"/>
        <v>178345727.1595</v>
      </c>
      <c r="E80" s="15">
        <f t="shared" si="111"/>
        <v>174485747.45899999</v>
      </c>
      <c r="F80" s="15">
        <f t="shared" si="111"/>
        <v>168996964.0645</v>
      </c>
      <c r="G80" s="15">
        <f t="shared" si="111"/>
        <v>165826018.30050001</v>
      </c>
      <c r="H80" s="15">
        <f t="shared" si="111"/>
        <v>161829737.28549999</v>
      </c>
      <c r="I80" s="15">
        <f t="shared" si="111"/>
        <v>159209492.58450001</v>
      </c>
      <c r="J80" s="15">
        <f t="shared" si="111"/>
        <v>156228358.11849999</v>
      </c>
      <c r="K80" s="15">
        <f t="shared" si="111"/>
        <v>153553437.75449997</v>
      </c>
      <c r="L80" s="15">
        <f t="shared" si="111"/>
        <v>152168015.3152</v>
      </c>
      <c r="M80" s="15">
        <f t="shared" si="111"/>
        <v>153304584.4711</v>
      </c>
      <c r="N80" s="15">
        <f t="shared" ref="N80:O80" si="112">SUM(N20,N39,N58)</f>
        <v>146919042.45340002</v>
      </c>
      <c r="O80" s="15">
        <f t="shared" si="112"/>
        <v>147857189.24540001</v>
      </c>
      <c r="P80" s="16"/>
      <c r="Q80" s="79">
        <f t="shared" si="101"/>
        <v>159893692.85096669</v>
      </c>
    </row>
    <row r="81" spans="1:17" x14ac:dyDescent="0.15">
      <c r="A81" s="9"/>
      <c r="B81" s="1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81"/>
    </row>
    <row r="82" spans="1:17" x14ac:dyDescent="0.15">
      <c r="A82" s="67"/>
      <c r="B82" s="10" t="s">
        <v>12</v>
      </c>
      <c r="C82" s="18">
        <f t="shared" ref="C82:M82" si="113">C22+C41+C60</f>
        <v>1451386.9138999998</v>
      </c>
      <c r="D82" s="18">
        <f t="shared" si="113"/>
        <v>2029776.1152999997</v>
      </c>
      <c r="E82" s="18">
        <f t="shared" si="113"/>
        <v>903713.85</v>
      </c>
      <c r="F82" s="18">
        <f t="shared" si="113"/>
        <v>1091689.9954000001</v>
      </c>
      <c r="G82" s="18">
        <f t="shared" si="113"/>
        <v>1497514.77</v>
      </c>
      <c r="H82" s="18">
        <f t="shared" si="113"/>
        <v>1991167.7800000333</v>
      </c>
      <c r="I82" s="18">
        <f t="shared" si="113"/>
        <v>1102580.6299999999</v>
      </c>
      <c r="J82" s="18">
        <f t="shared" si="113"/>
        <v>972330.59</v>
      </c>
      <c r="K82" s="18">
        <f t="shared" si="113"/>
        <v>691020.7548</v>
      </c>
      <c r="L82" s="18">
        <f t="shared" si="113"/>
        <v>2227433.9860395174</v>
      </c>
      <c r="M82" s="18">
        <f t="shared" si="113"/>
        <v>1092539.7073604849</v>
      </c>
      <c r="N82" s="18">
        <f t="shared" ref="N82:O83" si="114">N22+N41+N60</f>
        <v>1226128.2700000003</v>
      </c>
      <c r="O82" s="18">
        <f t="shared" si="114"/>
        <v>311627.75870679226</v>
      </c>
      <c r="P82" s="18"/>
      <c r="Q82" s="78">
        <f>AVERAGE(D82:O82)</f>
        <v>1261460.3506339022</v>
      </c>
    </row>
    <row r="83" spans="1:17" x14ac:dyDescent="0.15">
      <c r="A83" s="9"/>
      <c r="B83" s="73" t="s">
        <v>13</v>
      </c>
      <c r="C83" s="74">
        <f t="shared" ref="C83:M83" si="115">C23+C42+C61</f>
        <v>1160509.82</v>
      </c>
      <c r="D83" s="74">
        <f t="shared" si="115"/>
        <v>235047.26</v>
      </c>
      <c r="E83" s="74">
        <f t="shared" si="115"/>
        <v>652705.16</v>
      </c>
      <c r="F83" s="74">
        <f t="shared" si="115"/>
        <v>300137.27999999997</v>
      </c>
      <c r="G83" s="74">
        <f t="shared" si="115"/>
        <v>321461.06000000006</v>
      </c>
      <c r="H83" s="74">
        <f t="shared" si="115"/>
        <v>458316.9800000051</v>
      </c>
      <c r="I83" s="74">
        <f t="shared" si="115"/>
        <v>226088.23</v>
      </c>
      <c r="J83" s="74">
        <f t="shared" si="115"/>
        <v>306223.03000000003</v>
      </c>
      <c r="K83" s="74">
        <f t="shared" si="115"/>
        <v>335942.38</v>
      </c>
      <c r="L83" s="74">
        <f t="shared" si="115"/>
        <v>327803.08</v>
      </c>
      <c r="M83" s="74">
        <f t="shared" si="115"/>
        <v>64793.350000000224</v>
      </c>
      <c r="N83" s="74">
        <f t="shared" si="114"/>
        <v>279016.64999999997</v>
      </c>
      <c r="O83" s="74">
        <f t="shared" si="114"/>
        <v>287639.17</v>
      </c>
      <c r="P83" s="18"/>
      <c r="Q83" s="82">
        <f>AVERAGE(D83:O83)</f>
        <v>316264.46916666714</v>
      </c>
    </row>
    <row r="84" spans="1:17" x14ac:dyDescent="0.15">
      <c r="A84" s="9"/>
      <c r="B84" s="75" t="s">
        <v>14</v>
      </c>
      <c r="C84" s="76">
        <f t="shared" ref="C84:M84" si="116">C82-C83</f>
        <v>290877.09389999975</v>
      </c>
      <c r="D84" s="76">
        <f t="shared" si="116"/>
        <v>1794728.8552999997</v>
      </c>
      <c r="E84" s="76">
        <f t="shared" si="116"/>
        <v>251008.68999999994</v>
      </c>
      <c r="F84" s="76">
        <f t="shared" si="116"/>
        <v>791552.7154000001</v>
      </c>
      <c r="G84" s="76">
        <f t="shared" si="116"/>
        <v>1176053.71</v>
      </c>
      <c r="H84" s="76">
        <f t="shared" si="116"/>
        <v>1532850.8000000282</v>
      </c>
      <c r="I84" s="76">
        <f t="shared" si="116"/>
        <v>876492.39999999991</v>
      </c>
      <c r="J84" s="76">
        <f t="shared" si="116"/>
        <v>666107.55999999994</v>
      </c>
      <c r="K84" s="76">
        <f t="shared" si="116"/>
        <v>355078.37479999999</v>
      </c>
      <c r="L84" s="76">
        <f t="shared" si="116"/>
        <v>1899630.9060395174</v>
      </c>
      <c r="M84" s="76">
        <f t="shared" si="116"/>
        <v>1027746.3573604847</v>
      </c>
      <c r="N84" s="76">
        <f t="shared" ref="N84:O84" si="117">N82-N83</f>
        <v>947111.62000000034</v>
      </c>
      <c r="O84" s="76">
        <f t="shared" si="117"/>
        <v>23988.588706792274</v>
      </c>
      <c r="P84" s="15"/>
      <c r="Q84" s="84">
        <f>AVERAGE(D84:O84)</f>
        <v>945195.88146723516</v>
      </c>
    </row>
    <row r="85" spans="1:17" x14ac:dyDescent="0.15">
      <c r="A85" s="9"/>
      <c r="B85" s="12" t="s">
        <v>5</v>
      </c>
      <c r="C85" s="16">
        <f t="shared" ref="C85:M85" si="118">IF(C75=0,0,C84/C75)</f>
        <v>4.4531089800197861E-5</v>
      </c>
      <c r="D85" s="16">
        <f t="shared" si="118"/>
        <v>2.7317357838402951E-4</v>
      </c>
      <c r="E85" s="16">
        <f t="shared" si="118"/>
        <v>3.9662029836070084E-5</v>
      </c>
      <c r="F85" s="16">
        <f t="shared" si="118"/>
        <v>1.2570364024967339E-4</v>
      </c>
      <c r="G85" s="16">
        <f t="shared" si="118"/>
        <v>1.8673864973323234E-4</v>
      </c>
      <c r="H85" s="16">
        <f t="shared" si="118"/>
        <v>2.4355819766342315E-4</v>
      </c>
      <c r="I85" s="16">
        <f t="shared" si="118"/>
        <v>1.3908413820646018E-4</v>
      </c>
      <c r="J85" s="16">
        <f t="shared" si="118"/>
        <v>1.0585552895261281E-4</v>
      </c>
      <c r="K85" s="16">
        <f t="shared" si="118"/>
        <v>5.8367580369935831E-5</v>
      </c>
      <c r="L85" s="16">
        <f t="shared" si="118"/>
        <v>3.1007538065950038E-4</v>
      </c>
      <c r="M85" s="16">
        <f t="shared" si="118"/>
        <v>1.6719470497207552E-4</v>
      </c>
      <c r="N85" s="16">
        <f t="shared" ref="N85:O85" si="119">IF(N75=0,0,N84/N75)</f>
        <v>1.547998611983194E-4</v>
      </c>
      <c r="O85" s="16">
        <f t="shared" si="119"/>
        <v>3.941632941537193E-6</v>
      </c>
      <c r="P85" s="16"/>
      <c r="Q85" s="80">
        <f>AVERAGE(D85:O85)</f>
        <v>1.5067957693057249E-4</v>
      </c>
    </row>
    <row r="86" spans="1:17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78"/>
    </row>
    <row r="87" spans="1:17" x14ac:dyDescent="0.15">
      <c r="A87" s="9"/>
      <c r="B87" s="10" t="s">
        <v>26</v>
      </c>
      <c r="C87" s="13">
        <v>-10035669.0196</v>
      </c>
      <c r="D87" s="13">
        <f t="shared" ref="D87" si="120">SUM(D80)-SUM(C80)+D84</f>
        <v>-1513562.6162000096</v>
      </c>
      <c r="E87" s="13">
        <f t="shared" ref="E87" si="121">SUM(E80)-SUM(D80)+E84</f>
        <v>-3608971.0105000115</v>
      </c>
      <c r="F87" s="13">
        <f t="shared" ref="F87" si="122">SUM(F80)-SUM(E80)+F84</f>
        <v>-4697230.6790999873</v>
      </c>
      <c r="G87" s="13">
        <f t="shared" ref="G87" si="123">SUM(G80)-SUM(F80)+G84</f>
        <v>-1994892.0539999986</v>
      </c>
      <c r="H87" s="13">
        <f t="shared" ref="H87" si="124">SUM(H80)-SUM(G80)+H84</f>
        <v>-2463430.2149999873</v>
      </c>
      <c r="I87" s="13">
        <f t="shared" ref="I87" si="125">SUM(I80)-SUM(H80)+I84</f>
        <v>-1743752.3009999753</v>
      </c>
      <c r="J87" s="13">
        <f t="shared" ref="J87" si="126">SUM(J80)-SUM(I80)+J84</f>
        <v>-2315026.9060000204</v>
      </c>
      <c r="K87" s="13">
        <f t="shared" ref="K87" si="127">SUM(K80)-SUM(J80)+K84</f>
        <v>-2319841.9892000225</v>
      </c>
      <c r="L87" s="13">
        <f t="shared" ref="L87" si="128">SUM(L80)-SUM(K80)+L84</f>
        <v>514208.46673954651</v>
      </c>
      <c r="M87" s="13">
        <f t="shared" ref="M87" si="129">SUM(M80)-SUM(L80)+M84</f>
        <v>2164315.5132604861</v>
      </c>
      <c r="N87" s="13">
        <f t="shared" ref="N87" si="130">SUM(N80)-SUM(M80)+N84</f>
        <v>-5438430.3976999866</v>
      </c>
      <c r="O87" s="13">
        <f t="shared" ref="O87" si="131">SUM(O80)-SUM(N80)+O84</f>
        <v>962135.38070678804</v>
      </c>
      <c r="P87" s="16"/>
      <c r="Q87" s="78">
        <f>AVERAGE(D87:O87)</f>
        <v>-1871206.5673327649</v>
      </c>
    </row>
    <row r="88" spans="1:17" x14ac:dyDescent="0.15">
      <c r="A88" s="9"/>
      <c r="B88" s="10" t="s">
        <v>31</v>
      </c>
      <c r="C88" s="13">
        <v>-8875159.1995999999</v>
      </c>
      <c r="D88" s="13">
        <f t="shared" ref="D88" si="132">SUM(D80)-SUM(C80)+D82</f>
        <v>-1278515.3562000096</v>
      </c>
      <c r="E88" s="13">
        <f t="shared" ref="E88" si="133">SUM(E80)-SUM(D80)+E82</f>
        <v>-2956265.8505000114</v>
      </c>
      <c r="F88" s="13">
        <f t="shared" ref="F88" si="134">SUM(F80)-SUM(E80)+F82</f>
        <v>-4397093.399099987</v>
      </c>
      <c r="G88" s="13">
        <f t="shared" ref="G88" si="135">SUM(G80)-SUM(F80)+G82</f>
        <v>-1673430.9939999986</v>
      </c>
      <c r="H88" s="13">
        <f t="shared" ref="H88" si="136">SUM(H80)-SUM(G80)+H82</f>
        <v>-2005113.2349999822</v>
      </c>
      <c r="I88" s="13">
        <f t="shared" ref="I88" si="137">SUM(I80)-SUM(H80)+I82</f>
        <v>-1517664.0709999753</v>
      </c>
      <c r="J88" s="13">
        <f t="shared" ref="J88" si="138">SUM(J80)-SUM(I80)+J82</f>
        <v>-2008803.8760000207</v>
      </c>
      <c r="K88" s="13">
        <f t="shared" ref="K88" si="139">SUM(K80)-SUM(J80)+K82</f>
        <v>-1983899.6092000224</v>
      </c>
      <c r="L88" s="13">
        <f t="shared" ref="L88" si="140">SUM(L80)-SUM(K80)+L82</f>
        <v>842011.54673954658</v>
      </c>
      <c r="M88" s="13">
        <f t="shared" ref="M88" si="141">SUM(M80)-SUM(L80)+M82</f>
        <v>2229108.8632604862</v>
      </c>
      <c r="N88" s="13">
        <f t="shared" ref="N88" si="142">SUM(N80)-SUM(M80)+N82</f>
        <v>-5159413.7476999862</v>
      </c>
      <c r="O88" s="13">
        <f t="shared" ref="O88" si="143">SUM(O80)-SUM(N80)+O82</f>
        <v>1249774.550706788</v>
      </c>
      <c r="P88" s="16"/>
      <c r="Q88" s="82">
        <f>AVERAGE(D88:O88)</f>
        <v>-1554942.0981660979</v>
      </c>
    </row>
    <row r="91" spans="1:17" s="5" customFormat="1" ht="11.25" thickBot="1" x14ac:dyDescent="0.2">
      <c r="A91" s="21"/>
      <c r="B91" s="21"/>
      <c r="C91" s="21">
        <v>42094</v>
      </c>
      <c r="D91" s="21">
        <v>42124</v>
      </c>
      <c r="E91" s="21">
        <v>42155</v>
      </c>
      <c r="F91" s="21">
        <v>42185</v>
      </c>
      <c r="G91" s="21">
        <v>42216</v>
      </c>
      <c r="H91" s="21">
        <v>42247</v>
      </c>
      <c r="I91" s="21">
        <v>42277</v>
      </c>
      <c r="J91" s="21">
        <v>42308</v>
      </c>
      <c r="K91" s="21">
        <v>42338</v>
      </c>
      <c r="L91" s="21">
        <v>42369</v>
      </c>
      <c r="M91" s="21">
        <v>42400</v>
      </c>
      <c r="N91" s="21">
        <v>42429</v>
      </c>
      <c r="O91" s="21">
        <v>42460</v>
      </c>
      <c r="Q91" s="21" t="s">
        <v>15</v>
      </c>
    </row>
    <row r="92" spans="1:17" x14ac:dyDescent="0.15">
      <c r="A92" s="20" t="s">
        <v>30</v>
      </c>
      <c r="B92" s="3" t="s">
        <v>3</v>
      </c>
      <c r="C92" s="13">
        <v>2636692.6999999997</v>
      </c>
      <c r="D92" s="13">
        <v>2168664.88</v>
      </c>
      <c r="E92" s="13">
        <v>2630574.58</v>
      </c>
      <c r="F92" s="13">
        <v>3719710.0400000005</v>
      </c>
      <c r="G92" s="13">
        <v>3181640.94</v>
      </c>
      <c r="H92" s="13">
        <v>2404869.71</v>
      </c>
      <c r="I92" s="13">
        <v>2234217.2000000002</v>
      </c>
      <c r="J92" s="13">
        <v>1979249.5799999996</v>
      </c>
      <c r="K92" s="13">
        <v>2782870.09</v>
      </c>
      <c r="L92" s="13">
        <v>2577753.6999999997</v>
      </c>
      <c r="M92" s="13">
        <v>2938574.0600000005</v>
      </c>
      <c r="N92" s="13">
        <v>3085329.1199999996</v>
      </c>
      <c r="O92" s="13">
        <v>1926923.98</v>
      </c>
      <c r="P92" s="30"/>
      <c r="Q92" s="23">
        <f t="shared" ref="Q92:Q103" si="144">AVERAGE(D92:O92)</f>
        <v>2635864.8233333328</v>
      </c>
    </row>
    <row r="93" spans="1:17" x14ac:dyDescent="0.15">
      <c r="B93" s="3" t="s">
        <v>0</v>
      </c>
      <c r="C93" s="13">
        <v>1387442.19</v>
      </c>
      <c r="D93" s="13">
        <v>1181106.3799999999</v>
      </c>
      <c r="E93" s="13">
        <v>950569.72</v>
      </c>
      <c r="F93" s="13">
        <v>986570.66999999993</v>
      </c>
      <c r="G93" s="13">
        <v>1323992.57</v>
      </c>
      <c r="H93" s="13">
        <v>1545568.69</v>
      </c>
      <c r="I93" s="13">
        <v>1105883.22</v>
      </c>
      <c r="J93" s="13">
        <v>1255753.7999999998</v>
      </c>
      <c r="K93" s="13">
        <v>1365478.39</v>
      </c>
      <c r="L93" s="13">
        <v>916610.64</v>
      </c>
      <c r="M93" s="13">
        <v>743842.87</v>
      </c>
      <c r="N93" s="13">
        <v>780057.5</v>
      </c>
      <c r="O93" s="13">
        <v>1359473.16</v>
      </c>
      <c r="P93" s="30"/>
      <c r="Q93" s="24">
        <f t="shared" si="144"/>
        <v>1126242.3008333333</v>
      </c>
    </row>
    <row r="94" spans="1:17" x14ac:dyDescent="0.15">
      <c r="B94" s="3" t="s">
        <v>1</v>
      </c>
      <c r="C94" s="13">
        <v>451918.28</v>
      </c>
      <c r="D94" s="13">
        <v>377748.65</v>
      </c>
      <c r="E94" s="13">
        <v>390209.01</v>
      </c>
      <c r="F94" s="13">
        <v>247553.37000000002</v>
      </c>
      <c r="G94" s="13">
        <v>32331.600000000002</v>
      </c>
      <c r="H94" s="13">
        <v>628367.68999999994</v>
      </c>
      <c r="I94" s="13">
        <v>694781.57000000007</v>
      </c>
      <c r="J94" s="13">
        <v>541894.18000000005</v>
      </c>
      <c r="K94" s="13">
        <v>62560.280000000006</v>
      </c>
      <c r="L94" s="13">
        <v>202555.23</v>
      </c>
      <c r="M94" s="13">
        <v>369640.85000000003</v>
      </c>
      <c r="N94" s="13">
        <v>445400.05000000005</v>
      </c>
      <c r="O94" s="13">
        <v>258481.91999999998</v>
      </c>
      <c r="P94" s="30"/>
      <c r="Q94" s="24">
        <f t="shared" si="144"/>
        <v>354293.69999999995</v>
      </c>
    </row>
    <row r="95" spans="1:17" x14ac:dyDescent="0.15">
      <c r="A95" s="9"/>
      <c r="B95" s="34" t="s">
        <v>2</v>
      </c>
      <c r="C95" s="35">
        <v>6434129.5750000002</v>
      </c>
      <c r="D95" s="35">
        <v>6089341.9750000006</v>
      </c>
      <c r="E95" s="35">
        <v>5968783.6249999991</v>
      </c>
      <c r="F95" s="35">
        <v>6195029.3249999993</v>
      </c>
      <c r="G95" s="35">
        <v>6244724.7749999994</v>
      </c>
      <c r="H95" s="35">
        <v>5553138.3499999996</v>
      </c>
      <c r="I95" s="35">
        <v>5594337.3199999994</v>
      </c>
      <c r="J95" s="35">
        <v>5986055.1799999997</v>
      </c>
      <c r="K95" s="35">
        <v>5975378.71</v>
      </c>
      <c r="L95" s="35">
        <v>5918659.3099999996</v>
      </c>
      <c r="M95" s="35">
        <v>5601880.0600000005</v>
      </c>
      <c r="N95" s="35">
        <v>5340247.6300000008</v>
      </c>
      <c r="O95" s="35">
        <v>5484176.7999999998</v>
      </c>
      <c r="P95" s="30"/>
      <c r="Q95" s="25">
        <f t="shared" si="144"/>
        <v>5829312.7549999999</v>
      </c>
    </row>
    <row r="96" spans="1:17" x14ac:dyDescent="0.15">
      <c r="A96" s="9"/>
      <c r="B96" s="88" t="s">
        <v>6</v>
      </c>
      <c r="C96" s="89">
        <f t="shared" ref="C96:M96" si="145">SUM(C92:C95)</f>
        <v>10910182.745000001</v>
      </c>
      <c r="D96" s="89">
        <f t="shared" si="145"/>
        <v>9816861.8849999998</v>
      </c>
      <c r="E96" s="89">
        <f t="shared" si="145"/>
        <v>9940136.9349999987</v>
      </c>
      <c r="F96" s="89">
        <f t="shared" si="145"/>
        <v>11148863.405000001</v>
      </c>
      <c r="G96" s="89">
        <f t="shared" si="145"/>
        <v>10782689.884999998</v>
      </c>
      <c r="H96" s="89">
        <f t="shared" si="145"/>
        <v>10131944.439999999</v>
      </c>
      <c r="I96" s="89">
        <f t="shared" si="145"/>
        <v>9629219.3099999987</v>
      </c>
      <c r="J96" s="89">
        <f t="shared" si="145"/>
        <v>9762952.7399999984</v>
      </c>
      <c r="K96" s="89">
        <f t="shared" si="145"/>
        <v>10186287.469999999</v>
      </c>
      <c r="L96" s="89">
        <f t="shared" si="145"/>
        <v>9615578.879999999</v>
      </c>
      <c r="M96" s="89">
        <f t="shared" si="145"/>
        <v>9653937.8400000017</v>
      </c>
      <c r="N96" s="89">
        <f t="shared" ref="N96:O96" si="146">SUM(N92:N95)</f>
        <v>9651034.3000000007</v>
      </c>
      <c r="O96" s="89">
        <f t="shared" si="146"/>
        <v>9029055.8599999994</v>
      </c>
      <c r="P96" s="30"/>
      <c r="Q96" s="24">
        <f t="shared" si="144"/>
        <v>9945713.5791666657</v>
      </c>
    </row>
    <row r="97" spans="1:19" x14ac:dyDescent="0.15">
      <c r="A97" s="9"/>
      <c r="B97" s="11" t="s">
        <v>4</v>
      </c>
      <c r="C97" s="14">
        <v>58978997.314999983</v>
      </c>
      <c r="D97" s="14">
        <v>58269758.684999995</v>
      </c>
      <c r="E97" s="14">
        <v>56379992.684999987</v>
      </c>
      <c r="F97" s="14">
        <v>55904140.525000006</v>
      </c>
      <c r="G97" s="14">
        <v>55410272.374999985</v>
      </c>
      <c r="H97" s="14">
        <v>54936103.760000005</v>
      </c>
      <c r="I97" s="14">
        <v>54360244.170000002</v>
      </c>
      <c r="J97" s="14">
        <v>53224785.040000007</v>
      </c>
      <c r="K97" s="14">
        <v>52345564.559999987</v>
      </c>
      <c r="L97" s="14">
        <v>50343826.86999999</v>
      </c>
      <c r="M97" s="14">
        <v>49560618.610014707</v>
      </c>
      <c r="N97" s="14">
        <v>48846039.920000002</v>
      </c>
      <c r="O97" s="14">
        <v>48512646.390000008</v>
      </c>
      <c r="P97" s="31"/>
      <c r="Q97" s="26">
        <f t="shared" si="144"/>
        <v>53174499.465834558</v>
      </c>
    </row>
    <row r="98" spans="1:19" x14ac:dyDescent="0.15">
      <c r="A98" s="9"/>
      <c r="B98" s="12" t="s">
        <v>5</v>
      </c>
      <c r="C98" s="16">
        <f t="shared" ref="C98:M98" si="147">C96/C97</f>
        <v>0.18498420186307984</v>
      </c>
      <c r="D98" s="16">
        <f t="shared" si="147"/>
        <v>0.16847267101394553</v>
      </c>
      <c r="E98" s="16">
        <f t="shared" si="147"/>
        <v>0.1763061054395027</v>
      </c>
      <c r="F98" s="16">
        <f t="shared" si="147"/>
        <v>0.19942822303142813</v>
      </c>
      <c r="G98" s="16">
        <f t="shared" si="147"/>
        <v>0.19459730881714513</v>
      </c>
      <c r="H98" s="16">
        <f t="shared" si="147"/>
        <v>0.18443143482223534</v>
      </c>
      <c r="I98" s="16">
        <f t="shared" si="147"/>
        <v>0.17713716075090982</v>
      </c>
      <c r="J98" s="16">
        <f t="shared" si="147"/>
        <v>0.18342869271642617</v>
      </c>
      <c r="K98" s="16">
        <f t="shared" si="147"/>
        <v>0.19459695497837612</v>
      </c>
      <c r="L98" s="16">
        <f t="shared" si="147"/>
        <v>0.1909981715301414</v>
      </c>
      <c r="M98" s="16">
        <f t="shared" si="147"/>
        <v>0.19479050324140287</v>
      </c>
      <c r="N98" s="16">
        <f t="shared" ref="N98:O98" si="148">N96/N97</f>
        <v>0.19758069059040315</v>
      </c>
      <c r="O98" s="16">
        <f t="shared" si="148"/>
        <v>0.18611756999224791</v>
      </c>
      <c r="P98" s="32"/>
      <c r="Q98" s="27">
        <f>Q96/Q97</f>
        <v>0.18703915747353561</v>
      </c>
    </row>
    <row r="99" spans="1:19" x14ac:dyDescent="0.15">
      <c r="A99" s="9"/>
      <c r="B99" s="12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27"/>
    </row>
    <row r="100" spans="1:19" x14ac:dyDescent="0.15">
      <c r="A100" s="9"/>
      <c r="B100" s="12" t="s">
        <v>99</v>
      </c>
      <c r="C100" s="14">
        <f t="shared" ref="C100:N100" si="149">SUM(C94:C95)</f>
        <v>6886047.8550000004</v>
      </c>
      <c r="D100" s="14">
        <f t="shared" si="149"/>
        <v>6467090.6250000009</v>
      </c>
      <c r="E100" s="14">
        <f t="shared" si="149"/>
        <v>6358992.6349999988</v>
      </c>
      <c r="F100" s="14">
        <f t="shared" si="149"/>
        <v>6442582.6949999994</v>
      </c>
      <c r="G100" s="14">
        <f t="shared" si="149"/>
        <v>6277056.3749999991</v>
      </c>
      <c r="H100" s="14">
        <f t="shared" si="149"/>
        <v>6181506.0399999991</v>
      </c>
      <c r="I100" s="14">
        <f t="shared" si="149"/>
        <v>6289118.8899999997</v>
      </c>
      <c r="J100" s="14">
        <f t="shared" si="149"/>
        <v>6527949.3599999994</v>
      </c>
      <c r="K100" s="14">
        <f t="shared" si="149"/>
        <v>6037938.9900000002</v>
      </c>
      <c r="L100" s="14">
        <f t="shared" si="149"/>
        <v>6121214.54</v>
      </c>
      <c r="M100" s="14">
        <f t="shared" si="149"/>
        <v>5971520.9100000001</v>
      </c>
      <c r="N100" s="14">
        <f t="shared" si="149"/>
        <v>5785647.6800000006</v>
      </c>
      <c r="O100" s="14">
        <f t="shared" ref="O100" si="150">SUM(O94:O95)</f>
        <v>5742658.7199999997</v>
      </c>
      <c r="P100" s="16"/>
      <c r="Q100" s="26">
        <f t="shared" si="144"/>
        <v>6183606.455000001</v>
      </c>
    </row>
    <row r="101" spans="1:19" x14ac:dyDescent="0.15">
      <c r="A101" s="9"/>
      <c r="B101" s="10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28"/>
    </row>
    <row r="102" spans="1:19" x14ac:dyDescent="0.15">
      <c r="A102" s="9"/>
      <c r="B102" s="3" t="s">
        <v>12</v>
      </c>
      <c r="C102" s="13">
        <v>86828.08</v>
      </c>
      <c r="D102" s="13">
        <v>0</v>
      </c>
      <c r="E102" s="13">
        <v>11526.51</v>
      </c>
      <c r="F102" s="13">
        <v>0</v>
      </c>
      <c r="G102" s="13">
        <v>3538.08</v>
      </c>
      <c r="H102" s="13">
        <v>0</v>
      </c>
      <c r="I102" s="13">
        <v>0</v>
      </c>
      <c r="J102" s="13">
        <v>448.74</v>
      </c>
      <c r="K102" s="13">
        <v>86418.01999999999</v>
      </c>
      <c r="L102" s="13">
        <v>7937.84</v>
      </c>
      <c r="M102" s="13">
        <v>3108</v>
      </c>
      <c r="N102" s="13">
        <v>8117.23</v>
      </c>
      <c r="O102" s="13">
        <v>583.32000000000005</v>
      </c>
      <c r="P102" s="18"/>
      <c r="Q102" s="24">
        <f t="shared" si="144"/>
        <v>10139.811666666666</v>
      </c>
    </row>
    <row r="103" spans="1:19" x14ac:dyDescent="0.15">
      <c r="A103" s="9"/>
      <c r="B103" s="34" t="s">
        <v>13</v>
      </c>
      <c r="C103" s="35">
        <v>5225.57</v>
      </c>
      <c r="D103" s="35">
        <v>-4200</v>
      </c>
      <c r="E103" s="35">
        <v>0</v>
      </c>
      <c r="F103" s="35">
        <v>0</v>
      </c>
      <c r="G103" s="35">
        <v>5846.15</v>
      </c>
      <c r="H103" s="35">
        <v>0</v>
      </c>
      <c r="I103" s="35">
        <v>0</v>
      </c>
      <c r="J103" s="35">
        <v>0</v>
      </c>
      <c r="K103" s="35">
        <v>72933.02</v>
      </c>
      <c r="L103" s="35">
        <v>1940.08</v>
      </c>
      <c r="M103" s="35">
        <v>217408.19000000006</v>
      </c>
      <c r="N103" s="35">
        <v>196197.35</v>
      </c>
      <c r="O103" s="35">
        <v>0</v>
      </c>
      <c r="P103" s="18"/>
      <c r="Q103" s="87">
        <f t="shared" si="144"/>
        <v>40843.732500000006</v>
      </c>
    </row>
    <row r="104" spans="1:19" x14ac:dyDescent="0.15">
      <c r="A104" s="9"/>
      <c r="B104" s="91" t="s">
        <v>14</v>
      </c>
      <c r="C104" s="92">
        <f t="shared" ref="C104:M104" si="151">C102-C103</f>
        <v>81602.510000000009</v>
      </c>
      <c r="D104" s="92">
        <f t="shared" si="151"/>
        <v>4200</v>
      </c>
      <c r="E104" s="92">
        <f t="shared" si="151"/>
        <v>11526.51</v>
      </c>
      <c r="F104" s="92">
        <f t="shared" si="151"/>
        <v>0</v>
      </c>
      <c r="G104" s="92">
        <f t="shared" si="151"/>
        <v>-2308.0699999999997</v>
      </c>
      <c r="H104" s="92">
        <f t="shared" si="151"/>
        <v>0</v>
      </c>
      <c r="I104" s="92">
        <f t="shared" si="151"/>
        <v>0</v>
      </c>
      <c r="J104" s="92">
        <f t="shared" si="151"/>
        <v>448.74</v>
      </c>
      <c r="K104" s="92">
        <f t="shared" si="151"/>
        <v>13484.999999999985</v>
      </c>
      <c r="L104" s="92">
        <f t="shared" si="151"/>
        <v>5997.76</v>
      </c>
      <c r="M104" s="92">
        <f t="shared" si="151"/>
        <v>-214300.19000000006</v>
      </c>
      <c r="N104" s="92">
        <f t="shared" ref="N104:O104" si="152">N102-N103</f>
        <v>-188080.12</v>
      </c>
      <c r="O104" s="92">
        <f t="shared" si="152"/>
        <v>583.32000000000005</v>
      </c>
      <c r="P104" s="15"/>
      <c r="Q104" s="93">
        <f>AVERAGE(D104:O104)</f>
        <v>-30703.920833333337</v>
      </c>
    </row>
    <row r="105" spans="1:19" x14ac:dyDescent="0.15">
      <c r="A105" s="9"/>
      <c r="B105" s="12" t="s">
        <v>5</v>
      </c>
      <c r="C105" s="16">
        <f t="shared" ref="C105:M105" si="153">C104/C97</f>
        <v>1.3835859155789047E-3</v>
      </c>
      <c r="D105" s="16">
        <f t="shared" si="153"/>
        <v>7.2078554893366644E-5</v>
      </c>
      <c r="E105" s="16">
        <f t="shared" si="153"/>
        <v>2.0444326880990625E-4</v>
      </c>
      <c r="F105" s="16">
        <f t="shared" si="153"/>
        <v>0</v>
      </c>
      <c r="G105" s="16">
        <f t="shared" si="153"/>
        <v>-4.1654189757084738E-5</v>
      </c>
      <c r="H105" s="16">
        <f t="shared" si="153"/>
        <v>0</v>
      </c>
      <c r="I105" s="16">
        <f t="shared" si="153"/>
        <v>0</v>
      </c>
      <c r="J105" s="16">
        <f t="shared" si="153"/>
        <v>8.4310345201536942E-6</v>
      </c>
      <c r="K105" s="16">
        <f t="shared" si="153"/>
        <v>2.5761495006024996E-4</v>
      </c>
      <c r="L105" s="16">
        <f t="shared" si="153"/>
        <v>1.1913595713507588E-4</v>
      </c>
      <c r="M105" s="16">
        <f t="shared" si="153"/>
        <v>-4.3240015159273348E-3</v>
      </c>
      <c r="N105" s="16">
        <f t="shared" ref="N105:O105" si="154">N104/N97</f>
        <v>-3.8504681302319989E-3</v>
      </c>
      <c r="O105" s="16">
        <f t="shared" si="154"/>
        <v>1.2024081211950556E-5</v>
      </c>
      <c r="P105" s="16"/>
      <c r="Q105" s="27">
        <f>Q104/Q97</f>
        <v>-5.7741814482073462E-4</v>
      </c>
    </row>
    <row r="106" spans="1:19" x14ac:dyDescent="0.15">
      <c r="A106" s="9"/>
      <c r="B106" s="12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27"/>
    </row>
    <row r="107" spans="1:19" x14ac:dyDescent="0.15">
      <c r="A107" s="9"/>
      <c r="P107" s="9"/>
      <c r="Q107" s="24"/>
      <c r="S107" s="277"/>
    </row>
    <row r="108" spans="1:19" x14ac:dyDescent="0.15">
      <c r="A108" s="9"/>
      <c r="B108" s="10" t="s">
        <v>26</v>
      </c>
      <c r="C108" s="13">
        <v>56637.710000001127</v>
      </c>
      <c r="D108" s="13">
        <f t="shared" ref="D108" si="155">SUM(D100)-SUM(C100)+D104</f>
        <v>-414757.22999999952</v>
      </c>
      <c r="E108" s="13">
        <f t="shared" ref="E108" si="156">SUM(E100)-SUM(D100)+E104</f>
        <v>-96571.480000002091</v>
      </c>
      <c r="F108" s="13">
        <f t="shared" ref="F108" si="157">SUM(F100)-SUM(E100)+F104</f>
        <v>83590.060000000522</v>
      </c>
      <c r="G108" s="13">
        <f t="shared" ref="G108" si="158">SUM(G100)-SUM(F100)+G104</f>
        <v>-167834.39000000031</v>
      </c>
      <c r="H108" s="13">
        <f t="shared" ref="H108" si="159">SUM(H100)-SUM(G100)+H104</f>
        <v>-95550.334999999963</v>
      </c>
      <c r="I108" s="13">
        <f t="shared" ref="I108" si="160">SUM(I100)-SUM(H100)+I104</f>
        <v>107612.85000000056</v>
      </c>
      <c r="J108" s="13">
        <f t="shared" ref="J108" si="161">SUM(J100)-SUM(I100)+J104</f>
        <v>239279.20999999973</v>
      </c>
      <c r="K108" s="13">
        <f t="shared" ref="K108" si="162">SUM(K100)-SUM(J100)+K104</f>
        <v>-476525.36999999918</v>
      </c>
      <c r="L108" s="13">
        <f t="shared" ref="L108" si="163">SUM(L100)-SUM(K100)+L104</f>
        <v>89273.309999999808</v>
      </c>
      <c r="M108" s="13">
        <f t="shared" ref="M108" si="164">SUM(M100)-SUM(L100)+M104</f>
        <v>-363993.81999999995</v>
      </c>
      <c r="N108" s="13">
        <f t="shared" ref="N108" si="165">SUM(N100)-SUM(M100)+N104</f>
        <v>-373953.34999999951</v>
      </c>
      <c r="O108" s="13">
        <f t="shared" ref="O108" si="166">SUM(O100)-SUM(N100)+O104</f>
        <v>-42405.640000000894</v>
      </c>
      <c r="P108" s="16"/>
      <c r="Q108" s="24">
        <f>AVERAGE(D108:O108)</f>
        <v>-125986.34875000006</v>
      </c>
    </row>
    <row r="109" spans="1:19" x14ac:dyDescent="0.15">
      <c r="A109" s="9"/>
      <c r="B109" s="10" t="s">
        <v>31</v>
      </c>
      <c r="C109" s="13">
        <v>61863.280000001119</v>
      </c>
      <c r="D109" s="13">
        <f t="shared" ref="D109" si="167">SUM(D100)-SUM(C100)+D102</f>
        <v>-418957.22999999952</v>
      </c>
      <c r="E109" s="13">
        <f t="shared" ref="E109" si="168">SUM(E100)-SUM(D100)+E102</f>
        <v>-96571.480000002091</v>
      </c>
      <c r="F109" s="13">
        <f t="shared" ref="F109" si="169">SUM(F100)-SUM(E100)+F102</f>
        <v>83590.060000000522</v>
      </c>
      <c r="G109" s="13">
        <f t="shared" ref="G109" si="170">SUM(G100)-SUM(F100)+G102</f>
        <v>-161988.24000000031</v>
      </c>
      <c r="H109" s="13">
        <f t="shared" ref="H109" si="171">SUM(H100)-SUM(G100)+H102</f>
        <v>-95550.334999999963</v>
      </c>
      <c r="I109" s="13">
        <f t="shared" ref="I109" si="172">SUM(I100)-SUM(H100)+I102</f>
        <v>107612.85000000056</v>
      </c>
      <c r="J109" s="13">
        <f t="shared" ref="J109" si="173">SUM(J100)-SUM(I100)+J102</f>
        <v>239279.20999999973</v>
      </c>
      <c r="K109" s="13">
        <f t="shared" ref="K109" si="174">SUM(K100)-SUM(J100)+K102</f>
        <v>-403592.34999999916</v>
      </c>
      <c r="L109" s="13">
        <f t="shared" ref="L109" si="175">SUM(L100)-SUM(K100)+L102</f>
        <v>91213.38999999981</v>
      </c>
      <c r="M109" s="13">
        <f t="shared" ref="M109" si="176">SUM(M100)-SUM(L100)+M102</f>
        <v>-146585.62999999989</v>
      </c>
      <c r="N109" s="13">
        <f t="shared" ref="N109" si="177">SUM(N100)-SUM(M100)+N102</f>
        <v>-177755.99999999951</v>
      </c>
      <c r="O109" s="13">
        <f t="shared" ref="O109" si="178">SUM(O100)-SUM(N100)+O102</f>
        <v>-42405.640000000894</v>
      </c>
      <c r="P109" s="16"/>
      <c r="Q109" s="87">
        <f>AVERAGE(D109:O109)</f>
        <v>-85142.616250000065</v>
      </c>
    </row>
    <row r="110" spans="1:19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9" s="5" customFormat="1" ht="11.25" thickBot="1" x14ac:dyDescent="0.2">
      <c r="A111" s="21"/>
      <c r="B111" s="21"/>
      <c r="C111" s="21">
        <v>42094</v>
      </c>
      <c r="D111" s="21">
        <v>42124</v>
      </c>
      <c r="E111" s="21">
        <v>42155</v>
      </c>
      <c r="F111" s="21">
        <v>42185</v>
      </c>
      <c r="G111" s="21">
        <v>42216</v>
      </c>
      <c r="H111" s="21">
        <v>42247</v>
      </c>
      <c r="I111" s="21">
        <v>42277</v>
      </c>
      <c r="J111" s="21">
        <v>42308</v>
      </c>
      <c r="K111" s="21">
        <v>42338</v>
      </c>
      <c r="L111" s="21">
        <v>42369</v>
      </c>
      <c r="M111" s="21">
        <v>42400</v>
      </c>
      <c r="N111" s="21">
        <v>42429</v>
      </c>
      <c r="O111" s="21">
        <v>42460</v>
      </c>
      <c r="Q111" s="21" t="s">
        <v>15</v>
      </c>
    </row>
    <row r="112" spans="1:19" x14ac:dyDescent="0.15">
      <c r="A112" s="20" t="s">
        <v>78</v>
      </c>
      <c r="B112" s="3" t="s">
        <v>3</v>
      </c>
      <c r="C112" s="13">
        <v>544361.55000000005</v>
      </c>
      <c r="D112" s="13">
        <v>1064957.22</v>
      </c>
      <c r="E112" s="13">
        <v>676403.79</v>
      </c>
      <c r="F112" s="13">
        <v>241032.37</v>
      </c>
      <c r="G112" s="13">
        <v>307433.05</v>
      </c>
      <c r="H112" s="13">
        <v>675367.92</v>
      </c>
      <c r="I112" s="13">
        <v>645581.56000000006</v>
      </c>
      <c r="J112" s="13">
        <v>449381.73</v>
      </c>
      <c r="K112" s="13">
        <v>106389.62</v>
      </c>
      <c r="L112" s="13">
        <v>202611.97</v>
      </c>
      <c r="M112" s="13">
        <v>239726.82</v>
      </c>
      <c r="N112" s="13">
        <v>554944.44999999995</v>
      </c>
      <c r="O112" s="13">
        <v>512770.28</v>
      </c>
      <c r="P112" s="30"/>
      <c r="Q112" s="23">
        <f t="shared" ref="Q112:Q117" si="179">AVERAGE(D112:O112)</f>
        <v>473050.065</v>
      </c>
    </row>
    <row r="113" spans="1:19" x14ac:dyDescent="0.15">
      <c r="B113" s="3" t="s">
        <v>0</v>
      </c>
      <c r="C113" s="13">
        <v>113329.98</v>
      </c>
      <c r="D113" s="13">
        <v>0</v>
      </c>
      <c r="E113" s="13">
        <v>97708.5</v>
      </c>
      <c r="F113" s="13">
        <v>206782.57</v>
      </c>
      <c r="G113" s="13">
        <v>29785.05</v>
      </c>
      <c r="H113" s="13">
        <v>67678.69</v>
      </c>
      <c r="I113" s="13">
        <v>231790.31</v>
      </c>
      <c r="J113" s="13">
        <v>0</v>
      </c>
      <c r="K113" s="13">
        <v>352643.53</v>
      </c>
      <c r="L113" s="13">
        <v>203659.58</v>
      </c>
      <c r="M113" s="13">
        <v>232546.53</v>
      </c>
      <c r="N113" s="13">
        <v>66806.210000000006</v>
      </c>
      <c r="O113" s="13">
        <v>0</v>
      </c>
      <c r="P113" s="30"/>
      <c r="Q113" s="24">
        <f t="shared" si="179"/>
        <v>124116.7475</v>
      </c>
    </row>
    <row r="114" spans="1:19" x14ac:dyDescent="0.15">
      <c r="B114" s="3" t="s">
        <v>1</v>
      </c>
      <c r="C114" s="13">
        <v>1360629.22</v>
      </c>
      <c r="D114" s="13">
        <v>526199.73</v>
      </c>
      <c r="E114" s="13">
        <v>480278.45</v>
      </c>
      <c r="F114" s="13">
        <v>577044.76</v>
      </c>
      <c r="G114" s="13">
        <v>478389.06</v>
      </c>
      <c r="H114" s="13">
        <v>0</v>
      </c>
      <c r="I114" s="13">
        <v>0</v>
      </c>
      <c r="J114" s="13">
        <v>231790.31</v>
      </c>
      <c r="K114" s="13">
        <v>0</v>
      </c>
      <c r="L114" s="13">
        <v>148500.14000000001</v>
      </c>
      <c r="M114" s="13">
        <v>0</v>
      </c>
      <c r="N114" s="13">
        <v>203173.55</v>
      </c>
      <c r="O114" s="13">
        <v>202685.29</v>
      </c>
      <c r="P114" s="30"/>
      <c r="Q114" s="24">
        <f t="shared" si="179"/>
        <v>237338.44083333333</v>
      </c>
    </row>
    <row r="115" spans="1:19" x14ac:dyDescent="0.15">
      <c r="A115" s="9"/>
      <c r="B115" s="34" t="s">
        <v>2</v>
      </c>
      <c r="C115" s="35">
        <v>7549924.9800000004</v>
      </c>
      <c r="D115" s="35">
        <v>7733644.8200000003</v>
      </c>
      <c r="E115" s="35">
        <v>7631159.9400000004</v>
      </c>
      <c r="F115" s="35">
        <v>7610957.9400000004</v>
      </c>
      <c r="G115" s="35">
        <v>7531961.9699999997</v>
      </c>
      <c r="H115" s="35">
        <v>7406877.9100000001</v>
      </c>
      <c r="I115" s="35">
        <v>6971981.3599999994</v>
      </c>
      <c r="J115" s="35">
        <v>5791443.9900000002</v>
      </c>
      <c r="K115" s="35">
        <v>6021649.0099999998</v>
      </c>
      <c r="L115" s="35">
        <v>5414660.9500000002</v>
      </c>
      <c r="M115" s="35">
        <v>5562876.4399999995</v>
      </c>
      <c r="N115" s="35">
        <v>5286203.4000000004</v>
      </c>
      <c r="O115" s="35">
        <v>5246388.76</v>
      </c>
      <c r="P115" s="30"/>
      <c r="Q115" s="25">
        <f t="shared" si="179"/>
        <v>6517483.8741666675</v>
      </c>
    </row>
    <row r="116" spans="1:19" x14ac:dyDescent="0.15">
      <c r="A116" s="9"/>
      <c r="B116" s="88" t="s">
        <v>6</v>
      </c>
      <c r="C116" s="89">
        <f t="shared" ref="C116:M116" si="180">SUM(C112:C115)</f>
        <v>9568245.7300000004</v>
      </c>
      <c r="D116" s="89">
        <f t="shared" si="180"/>
        <v>9324801.7699999996</v>
      </c>
      <c r="E116" s="89">
        <f t="shared" si="180"/>
        <v>8885550.6799999997</v>
      </c>
      <c r="F116" s="89">
        <f t="shared" si="180"/>
        <v>8635817.6400000006</v>
      </c>
      <c r="G116" s="89">
        <f t="shared" si="180"/>
        <v>8347569.1299999999</v>
      </c>
      <c r="H116" s="89">
        <f t="shared" si="180"/>
        <v>8149924.5200000005</v>
      </c>
      <c r="I116" s="89">
        <f t="shared" si="180"/>
        <v>7849353.2299999995</v>
      </c>
      <c r="J116" s="89">
        <f t="shared" si="180"/>
        <v>6472616.0300000003</v>
      </c>
      <c r="K116" s="89">
        <f t="shared" si="180"/>
        <v>6480682.1600000001</v>
      </c>
      <c r="L116" s="89">
        <f t="shared" si="180"/>
        <v>5969432.6400000006</v>
      </c>
      <c r="M116" s="89">
        <f t="shared" si="180"/>
        <v>6035149.7899999991</v>
      </c>
      <c r="N116" s="89">
        <f t="shared" ref="N116:O116" si="181">SUM(N112:N115)</f>
        <v>6111127.6100000003</v>
      </c>
      <c r="O116" s="89">
        <f t="shared" si="181"/>
        <v>5961844.3300000001</v>
      </c>
      <c r="P116" s="30"/>
      <c r="Q116" s="24">
        <f t="shared" si="179"/>
        <v>7351989.1275000004</v>
      </c>
    </row>
    <row r="117" spans="1:19" x14ac:dyDescent="0.15">
      <c r="A117" s="9"/>
      <c r="B117" s="11" t="s">
        <v>4</v>
      </c>
      <c r="C117" s="14">
        <v>22391775.830000002</v>
      </c>
      <c r="D117" s="14">
        <v>22206068.129999999</v>
      </c>
      <c r="E117" s="14">
        <v>21905563.960000001</v>
      </c>
      <c r="F117" s="14">
        <v>21480964.690000001</v>
      </c>
      <c r="G117" s="14">
        <v>21163483.82</v>
      </c>
      <c r="H117" s="14">
        <v>20186580.199999999</v>
      </c>
      <c r="I117" s="14">
        <v>19729463.890000001</v>
      </c>
      <c r="J117" s="14">
        <v>19307221.950000003</v>
      </c>
      <c r="K117" s="14">
        <v>19187458.449999999</v>
      </c>
      <c r="L117" s="14">
        <v>18727635.290000003</v>
      </c>
      <c r="M117" s="14">
        <v>18702665.010000002</v>
      </c>
      <c r="N117" s="14">
        <v>17603688.580000002</v>
      </c>
      <c r="O117" s="14">
        <v>17538631.899999999</v>
      </c>
      <c r="P117" s="31"/>
      <c r="Q117" s="26">
        <f t="shared" si="179"/>
        <v>19811618.822499998</v>
      </c>
    </row>
    <row r="118" spans="1:19" x14ac:dyDescent="0.15">
      <c r="A118" s="9"/>
      <c r="B118" s="12" t="s">
        <v>5</v>
      </c>
      <c r="C118" s="16">
        <f t="shared" ref="C118:M118" si="182">C116/C117</f>
        <v>0.42731071455175423</v>
      </c>
      <c r="D118" s="16">
        <f t="shared" si="182"/>
        <v>0.41992133480858596</v>
      </c>
      <c r="E118" s="16">
        <f t="shared" si="182"/>
        <v>0.40562985259020007</v>
      </c>
      <c r="F118" s="16">
        <f t="shared" si="182"/>
        <v>0.40202187213781038</v>
      </c>
      <c r="G118" s="16">
        <f t="shared" si="182"/>
        <v>0.39443265584238768</v>
      </c>
      <c r="H118" s="16">
        <f t="shared" si="182"/>
        <v>0.40372982641210325</v>
      </c>
      <c r="I118" s="16">
        <f t="shared" si="182"/>
        <v>0.39784929148421982</v>
      </c>
      <c r="J118" s="16">
        <f t="shared" si="182"/>
        <v>0.33524326010039984</v>
      </c>
      <c r="K118" s="16">
        <f t="shared" si="182"/>
        <v>0.33775615342114268</v>
      </c>
      <c r="L118" s="16">
        <f t="shared" si="182"/>
        <v>0.3187499407993864</v>
      </c>
      <c r="M118" s="16">
        <f t="shared" si="182"/>
        <v>0.32268929517654865</v>
      </c>
      <c r="N118" s="16">
        <f t="shared" ref="N118:O118" si="183">N116/N117</f>
        <v>0.34715040442961526</v>
      </c>
      <c r="O118" s="16">
        <f t="shared" si="183"/>
        <v>0.33992641866210788</v>
      </c>
      <c r="P118" s="32"/>
      <c r="Q118" s="27">
        <f>Q116/Q117</f>
        <v>0.37109482033595192</v>
      </c>
    </row>
    <row r="119" spans="1:19" x14ac:dyDescent="0.15">
      <c r="A119" s="9"/>
      <c r="B119" s="12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27"/>
    </row>
    <row r="120" spans="1:19" x14ac:dyDescent="0.15">
      <c r="A120" s="9"/>
      <c r="B120" s="12" t="s">
        <v>99</v>
      </c>
      <c r="C120" s="14">
        <f t="shared" ref="C120:N120" si="184">SUM(C114:C115)</f>
        <v>8910554.2000000011</v>
      </c>
      <c r="D120" s="14">
        <f t="shared" si="184"/>
        <v>8259844.5500000007</v>
      </c>
      <c r="E120" s="14">
        <f t="shared" si="184"/>
        <v>8111438.3900000006</v>
      </c>
      <c r="F120" s="14">
        <f t="shared" si="184"/>
        <v>8188002.7000000002</v>
      </c>
      <c r="G120" s="14">
        <f t="shared" si="184"/>
        <v>8010351.0299999993</v>
      </c>
      <c r="H120" s="14">
        <f t="shared" si="184"/>
        <v>7406877.9100000001</v>
      </c>
      <c r="I120" s="14">
        <f t="shared" si="184"/>
        <v>6971981.3599999994</v>
      </c>
      <c r="J120" s="14">
        <f t="shared" si="184"/>
        <v>6023234.2999999998</v>
      </c>
      <c r="K120" s="14">
        <f t="shared" si="184"/>
        <v>6021649.0099999998</v>
      </c>
      <c r="L120" s="14">
        <f t="shared" si="184"/>
        <v>5563161.0899999999</v>
      </c>
      <c r="M120" s="14">
        <f t="shared" si="184"/>
        <v>5562876.4399999995</v>
      </c>
      <c r="N120" s="14">
        <f t="shared" si="184"/>
        <v>5489376.9500000002</v>
      </c>
      <c r="O120" s="14">
        <f t="shared" ref="O120" si="185">SUM(O114:O115)</f>
        <v>5449074.0499999998</v>
      </c>
      <c r="P120" s="16"/>
      <c r="Q120" s="26">
        <f>AVERAGE(D120:O120)</f>
        <v>6754822.3149999985</v>
      </c>
    </row>
    <row r="121" spans="1:19" x14ac:dyDescent="0.15">
      <c r="A121" s="9"/>
      <c r="B121" s="10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28"/>
    </row>
    <row r="122" spans="1:19" x14ac:dyDescent="0.15">
      <c r="A122" s="9"/>
      <c r="B122" s="3" t="s">
        <v>12</v>
      </c>
      <c r="C122" s="13">
        <v>35622.49</v>
      </c>
      <c r="D122" s="13">
        <v>147899.19</v>
      </c>
      <c r="E122" s="13">
        <v>102210</v>
      </c>
      <c r="F122" s="13">
        <v>20202</v>
      </c>
      <c r="G122" s="13">
        <v>0</v>
      </c>
      <c r="H122" s="13">
        <v>0</v>
      </c>
      <c r="I122" s="13">
        <v>64849.83</v>
      </c>
      <c r="J122" s="13">
        <v>20408.78</v>
      </c>
      <c r="K122" s="13">
        <v>0</v>
      </c>
      <c r="L122" s="13">
        <v>37540.31</v>
      </c>
      <c r="M122" s="13">
        <v>0</v>
      </c>
      <c r="N122" s="13">
        <v>80901.14</v>
      </c>
      <c r="O122" s="13">
        <v>0</v>
      </c>
      <c r="P122" s="18"/>
      <c r="Q122" s="24">
        <f>AVERAGE(D122:O122)</f>
        <v>39500.937500000007</v>
      </c>
    </row>
    <row r="123" spans="1:19" x14ac:dyDescent="0.15">
      <c r="A123" s="9"/>
      <c r="B123" s="34" t="s">
        <v>13</v>
      </c>
      <c r="C123" s="35">
        <v>250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155969.67000000001</v>
      </c>
      <c r="J123" s="35">
        <v>0</v>
      </c>
      <c r="K123" s="35">
        <v>7544.54</v>
      </c>
      <c r="L123" s="35">
        <v>0</v>
      </c>
      <c r="M123" s="35">
        <v>0</v>
      </c>
      <c r="N123" s="35">
        <v>54328.79</v>
      </c>
      <c r="O123" s="35">
        <v>11146.37</v>
      </c>
      <c r="P123" s="18"/>
      <c r="Q123" s="87">
        <f>AVERAGE(D123:O123)</f>
        <v>19082.447500000002</v>
      </c>
    </row>
    <row r="124" spans="1:19" x14ac:dyDescent="0.15">
      <c r="A124" s="9"/>
      <c r="B124" s="91" t="s">
        <v>14</v>
      </c>
      <c r="C124" s="92">
        <f t="shared" ref="C124:M124" si="186">C122-C123</f>
        <v>35372.49</v>
      </c>
      <c r="D124" s="92">
        <f t="shared" si="186"/>
        <v>147899.19</v>
      </c>
      <c r="E124" s="92">
        <f t="shared" si="186"/>
        <v>102210</v>
      </c>
      <c r="F124" s="92">
        <f t="shared" si="186"/>
        <v>20202</v>
      </c>
      <c r="G124" s="92">
        <f t="shared" si="186"/>
        <v>0</v>
      </c>
      <c r="H124" s="92">
        <f t="shared" si="186"/>
        <v>0</v>
      </c>
      <c r="I124" s="92">
        <f t="shared" si="186"/>
        <v>-91119.840000000011</v>
      </c>
      <c r="J124" s="92">
        <f t="shared" si="186"/>
        <v>20408.78</v>
      </c>
      <c r="K124" s="92">
        <f t="shared" si="186"/>
        <v>-7544.54</v>
      </c>
      <c r="L124" s="92">
        <f t="shared" si="186"/>
        <v>37540.31</v>
      </c>
      <c r="M124" s="92">
        <f t="shared" si="186"/>
        <v>0</v>
      </c>
      <c r="N124" s="92">
        <f t="shared" ref="N124:O124" si="187">N122-N123</f>
        <v>26572.35</v>
      </c>
      <c r="O124" s="92">
        <f t="shared" si="187"/>
        <v>-11146.37</v>
      </c>
      <c r="P124" s="15"/>
      <c r="Q124" s="93">
        <f>AVERAGE(D124:O124)</f>
        <v>20418.489999999998</v>
      </c>
    </row>
    <row r="125" spans="1:19" x14ac:dyDescent="0.15">
      <c r="A125" s="9"/>
      <c r="B125" s="12" t="s">
        <v>5</v>
      </c>
      <c r="C125" s="16">
        <f t="shared" ref="C125:M125" si="188">C124/C117</f>
        <v>1.5797090087249232E-3</v>
      </c>
      <c r="D125" s="16">
        <f t="shared" si="188"/>
        <v>6.6603051532653302E-3</v>
      </c>
      <c r="E125" s="16">
        <f t="shared" si="188"/>
        <v>4.6659378497005376E-3</v>
      </c>
      <c r="F125" s="16">
        <f t="shared" si="188"/>
        <v>9.4046055619674313E-4</v>
      </c>
      <c r="G125" s="16">
        <f t="shared" si="188"/>
        <v>0</v>
      </c>
      <c r="H125" s="16">
        <f t="shared" si="188"/>
        <v>0</v>
      </c>
      <c r="I125" s="16">
        <f t="shared" si="188"/>
        <v>-4.6184650788298745E-3</v>
      </c>
      <c r="J125" s="16">
        <f t="shared" si="188"/>
        <v>1.0570541972766826E-3</v>
      </c>
      <c r="K125" s="16">
        <f t="shared" si="188"/>
        <v>-3.9320163322620772E-4</v>
      </c>
      <c r="L125" s="16">
        <f t="shared" si="188"/>
        <v>2.0045408519913563E-3</v>
      </c>
      <c r="M125" s="16">
        <f t="shared" si="188"/>
        <v>0</v>
      </c>
      <c r="N125" s="16">
        <f t="shared" ref="N125:O125" si="189">N124/N117</f>
        <v>1.5094762600032314E-3</v>
      </c>
      <c r="O125" s="16">
        <f t="shared" si="189"/>
        <v>-6.3553246704493535E-4</v>
      </c>
      <c r="P125" s="16"/>
      <c r="Q125" s="27">
        <f>Q124/Q117</f>
        <v>1.0306320842803E-3</v>
      </c>
    </row>
    <row r="126" spans="1:19" x14ac:dyDescent="0.15">
      <c r="A126" s="9"/>
      <c r="B126" s="12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27"/>
    </row>
    <row r="127" spans="1:19" x14ac:dyDescent="0.15">
      <c r="A127" s="9"/>
      <c r="B127" s="12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24"/>
      <c r="S127" s="278"/>
    </row>
    <row r="128" spans="1:19" x14ac:dyDescent="0.15">
      <c r="A128" s="9"/>
      <c r="B128" s="10" t="s">
        <v>26</v>
      </c>
      <c r="C128" s="13">
        <v>-26101.119999997543</v>
      </c>
      <c r="D128" s="13">
        <f t="shared" ref="D128" si="190">SUM(D120)-SUM(C120)+D124</f>
        <v>-502810.46000000037</v>
      </c>
      <c r="E128" s="13">
        <f t="shared" ref="E128" si="191">SUM(E120)-SUM(D120)+E124</f>
        <v>-46196.160000000149</v>
      </c>
      <c r="F128" s="13">
        <f t="shared" ref="F128" si="192">SUM(F120)-SUM(E120)+F124</f>
        <v>96766.30999999959</v>
      </c>
      <c r="G128" s="13">
        <f t="shared" ref="G128" si="193">SUM(G120)-SUM(F120)+G124</f>
        <v>-177651.67000000086</v>
      </c>
      <c r="H128" s="13">
        <f t="shared" ref="H128" si="194">SUM(H120)-SUM(G120)+H124</f>
        <v>-603473.11999999918</v>
      </c>
      <c r="I128" s="13">
        <f t="shared" ref="I128" si="195">SUM(I120)-SUM(H120)+I124</f>
        <v>-526016.39000000071</v>
      </c>
      <c r="J128" s="13">
        <f t="shared" ref="J128" si="196">SUM(J120)-SUM(I120)+J124</f>
        <v>-928338.27999999956</v>
      </c>
      <c r="K128" s="13">
        <f t="shared" ref="K128" si="197">SUM(K120)-SUM(J120)+K124</f>
        <v>-9129.8300000000381</v>
      </c>
      <c r="L128" s="13">
        <f t="shared" ref="L128" si="198">SUM(L120)-SUM(K120)+L124</f>
        <v>-420947.60999999993</v>
      </c>
      <c r="M128" s="13">
        <f t="shared" ref="M128" si="199">SUM(M120)-SUM(L120)+M124</f>
        <v>-284.65000000037253</v>
      </c>
      <c r="N128" s="13">
        <f t="shared" ref="N128" si="200">SUM(N120)-SUM(M120)+N124</f>
        <v>-46927.139999999294</v>
      </c>
      <c r="O128" s="13">
        <f t="shared" ref="O128" si="201">SUM(O120)-SUM(N120)+O124</f>
        <v>-51449.270000000375</v>
      </c>
      <c r="P128" s="16"/>
      <c r="Q128" s="24">
        <f>AVERAGE(D128:O128)</f>
        <v>-268038.18916666677</v>
      </c>
    </row>
    <row r="129" spans="1:17" x14ac:dyDescent="0.15">
      <c r="A129" s="9"/>
      <c r="B129" s="10" t="s">
        <v>31</v>
      </c>
      <c r="C129" s="13">
        <v>-25851.119999997543</v>
      </c>
      <c r="D129" s="13">
        <f t="shared" ref="D129" si="202">SUM(D120)-SUM(C120)+D122</f>
        <v>-502810.46000000037</v>
      </c>
      <c r="E129" s="13">
        <f t="shared" ref="E129" si="203">SUM(E120)-SUM(D120)+E122</f>
        <v>-46196.160000000149</v>
      </c>
      <c r="F129" s="13">
        <f t="shared" ref="F129" si="204">SUM(F120)-SUM(E120)+F122</f>
        <v>96766.30999999959</v>
      </c>
      <c r="G129" s="13">
        <f t="shared" ref="G129" si="205">SUM(G120)-SUM(F120)+G122</f>
        <v>-177651.67000000086</v>
      </c>
      <c r="H129" s="13">
        <f t="shared" ref="H129" si="206">SUM(H120)-SUM(G120)+H122</f>
        <v>-603473.11999999918</v>
      </c>
      <c r="I129" s="13">
        <f t="shared" ref="I129" si="207">SUM(I120)-SUM(H120)+I122</f>
        <v>-370046.72000000073</v>
      </c>
      <c r="J129" s="13">
        <f t="shared" ref="J129" si="208">SUM(J120)-SUM(I120)+J122</f>
        <v>-928338.27999999956</v>
      </c>
      <c r="K129" s="13">
        <f t="shared" ref="K129" si="209">SUM(K120)-SUM(J120)+K122</f>
        <v>-1585.2900000000373</v>
      </c>
      <c r="L129" s="13">
        <f t="shared" ref="L129" si="210">SUM(L120)-SUM(K120)+L122</f>
        <v>-420947.60999999993</v>
      </c>
      <c r="M129" s="13">
        <f t="shared" ref="M129" si="211">SUM(M120)-SUM(L120)+M122</f>
        <v>-284.65000000037253</v>
      </c>
      <c r="N129" s="13">
        <f t="shared" ref="N129" si="212">SUM(N120)-SUM(M120)+N122</f>
        <v>7401.6500000007072</v>
      </c>
      <c r="O129" s="13">
        <f t="shared" ref="O129" si="213">SUM(O120)-SUM(N120)+O122</f>
        <v>-40302.900000000373</v>
      </c>
      <c r="P129" s="16"/>
      <c r="Q129" s="87">
        <f>AVERAGE(D129:O129)</f>
        <v>-248955.74166666679</v>
      </c>
    </row>
    <row r="130" spans="1:17" x14ac:dyDescent="0.15">
      <c r="A130" s="9"/>
      <c r="B130" s="12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ht="11.25" thickBot="1" x14ac:dyDescent="0.2">
      <c r="A131" s="21"/>
      <c r="B131" s="21"/>
      <c r="C131" s="21">
        <v>42094</v>
      </c>
      <c r="D131" s="21">
        <v>42124</v>
      </c>
      <c r="E131" s="21">
        <v>42155</v>
      </c>
      <c r="F131" s="21">
        <v>42185</v>
      </c>
      <c r="G131" s="21">
        <v>42216</v>
      </c>
      <c r="H131" s="21">
        <v>42247</v>
      </c>
      <c r="I131" s="21">
        <v>42277</v>
      </c>
      <c r="J131" s="21">
        <v>42308</v>
      </c>
      <c r="K131" s="21">
        <v>42338</v>
      </c>
      <c r="L131" s="21">
        <v>42369</v>
      </c>
      <c r="M131" s="21">
        <v>42400</v>
      </c>
      <c r="N131" s="21">
        <v>42429</v>
      </c>
      <c r="O131" s="21">
        <v>42460</v>
      </c>
      <c r="P131" s="5"/>
      <c r="Q131" s="21" t="s">
        <v>15</v>
      </c>
    </row>
    <row r="132" spans="1:17" x14ac:dyDescent="0.15">
      <c r="A132" s="20" t="s">
        <v>79</v>
      </c>
      <c r="B132" s="3" t="s">
        <v>3</v>
      </c>
      <c r="C132" s="13">
        <v>2099483.73</v>
      </c>
      <c r="D132" s="13">
        <v>1925856.47</v>
      </c>
      <c r="E132" s="13">
        <v>3408902.7199999997</v>
      </c>
      <c r="F132" s="13">
        <v>3388585.25</v>
      </c>
      <c r="G132" s="13">
        <v>2108345.42</v>
      </c>
      <c r="H132" s="13">
        <v>3029260.55</v>
      </c>
      <c r="I132" s="13">
        <v>2201052.7400000002</v>
      </c>
      <c r="J132" s="13">
        <v>2886416.74</v>
      </c>
      <c r="K132" s="13">
        <v>3019439.43</v>
      </c>
      <c r="L132" s="13">
        <v>4281977.67</v>
      </c>
      <c r="M132" s="13">
        <v>3709888.02</v>
      </c>
      <c r="N132" s="13">
        <v>4066571.45</v>
      </c>
      <c r="O132" s="13">
        <v>3749315.57</v>
      </c>
      <c r="P132" s="30"/>
      <c r="Q132" s="23">
        <f t="shared" ref="Q132:Q144" si="214">AVERAGE(D132:O132)</f>
        <v>3147967.6691666669</v>
      </c>
    </row>
    <row r="133" spans="1:17" x14ac:dyDescent="0.15">
      <c r="B133" s="3" t="s">
        <v>0</v>
      </c>
      <c r="C133" s="13">
        <v>1705705.9</v>
      </c>
      <c r="D133" s="13">
        <v>1458832.83</v>
      </c>
      <c r="E133" s="13">
        <v>454341.49</v>
      </c>
      <c r="F133" s="13">
        <v>468463.69</v>
      </c>
      <c r="G133" s="13">
        <v>503121.83</v>
      </c>
      <c r="H133" s="13">
        <v>1024543.77</v>
      </c>
      <c r="I133" s="13">
        <v>1935285.75</v>
      </c>
      <c r="J133" s="13">
        <v>1193166.1299999999</v>
      </c>
      <c r="K133" s="13">
        <v>1242383.56</v>
      </c>
      <c r="L133" s="13">
        <v>1938921.04</v>
      </c>
      <c r="M133" s="13">
        <v>2702881.28</v>
      </c>
      <c r="N133" s="13">
        <v>2871323.14</v>
      </c>
      <c r="O133" s="13">
        <v>1704924.25</v>
      </c>
      <c r="P133" s="30"/>
      <c r="Q133" s="24">
        <f t="shared" si="214"/>
        <v>1458182.3966666665</v>
      </c>
    </row>
    <row r="134" spans="1:17" x14ac:dyDescent="0.15">
      <c r="B134" s="3" t="s">
        <v>1</v>
      </c>
      <c r="C134" s="13">
        <v>543519.03</v>
      </c>
      <c r="D134" s="13">
        <v>542802.12</v>
      </c>
      <c r="E134" s="13">
        <v>966683.42</v>
      </c>
      <c r="F134" s="13">
        <v>1035627.42</v>
      </c>
      <c r="G134" s="13">
        <v>1702002.31</v>
      </c>
      <c r="H134" s="13">
        <v>822733.59</v>
      </c>
      <c r="I134" s="13">
        <v>1284502.55</v>
      </c>
      <c r="J134" s="13">
        <v>1785628.42</v>
      </c>
      <c r="K134" s="13">
        <v>1169030.57</v>
      </c>
      <c r="L134" s="13">
        <v>776102.61</v>
      </c>
      <c r="M134" s="13">
        <v>699314.85</v>
      </c>
      <c r="N134" s="13">
        <v>1586832.71</v>
      </c>
      <c r="O134" s="13">
        <v>1400006.74</v>
      </c>
      <c r="P134" s="30"/>
      <c r="Q134" s="24">
        <f t="shared" si="214"/>
        <v>1147605.6091666664</v>
      </c>
    </row>
    <row r="135" spans="1:17" x14ac:dyDescent="0.15">
      <c r="A135" s="9"/>
      <c r="B135" s="34" t="s">
        <v>2</v>
      </c>
      <c r="C135" s="35">
        <v>14128139.889999999</v>
      </c>
      <c r="D135" s="35">
        <v>13622463.379999999</v>
      </c>
      <c r="E135" s="35">
        <v>13426472.32</v>
      </c>
      <c r="F135" s="35">
        <v>12941571.66</v>
      </c>
      <c r="G135" s="35">
        <v>11777514.23</v>
      </c>
      <c r="H135" s="35">
        <v>11671324.399999999</v>
      </c>
      <c r="I135" s="35">
        <v>11072825.699999999</v>
      </c>
      <c r="J135" s="35">
        <v>10537302.950000001</v>
      </c>
      <c r="K135" s="35">
        <v>9724116.5099999998</v>
      </c>
      <c r="L135" s="35">
        <v>9151083.8699999992</v>
      </c>
      <c r="M135" s="35">
        <v>8061598.7300000004</v>
      </c>
      <c r="N135" s="35">
        <v>7845023.9299999997</v>
      </c>
      <c r="O135" s="35">
        <v>7763204.1299999999</v>
      </c>
      <c r="P135" s="30"/>
      <c r="Q135" s="25">
        <f t="shared" si="214"/>
        <v>10632875.150833333</v>
      </c>
    </row>
    <row r="136" spans="1:17" s="5" customFormat="1" x14ac:dyDescent="0.15">
      <c r="A136" s="9"/>
      <c r="B136" s="88" t="s">
        <v>6</v>
      </c>
      <c r="C136" s="89">
        <f t="shared" ref="C136:M136" si="215">SUM(C132:C135)</f>
        <v>18476848.549999997</v>
      </c>
      <c r="D136" s="89">
        <f t="shared" si="215"/>
        <v>17549954.799999997</v>
      </c>
      <c r="E136" s="89">
        <f t="shared" si="215"/>
        <v>18256399.949999999</v>
      </c>
      <c r="F136" s="89">
        <f t="shared" si="215"/>
        <v>17834248.02</v>
      </c>
      <c r="G136" s="89">
        <f t="shared" si="215"/>
        <v>16090983.790000001</v>
      </c>
      <c r="H136" s="89">
        <f t="shared" si="215"/>
        <v>16547862.309999999</v>
      </c>
      <c r="I136" s="89">
        <f t="shared" si="215"/>
        <v>16493666.739999998</v>
      </c>
      <c r="J136" s="89">
        <f t="shared" si="215"/>
        <v>16402514.240000002</v>
      </c>
      <c r="K136" s="89">
        <f t="shared" si="215"/>
        <v>15154970.07</v>
      </c>
      <c r="L136" s="89">
        <f t="shared" si="215"/>
        <v>16148085.189999999</v>
      </c>
      <c r="M136" s="89">
        <f t="shared" si="215"/>
        <v>15173682.879999999</v>
      </c>
      <c r="N136" s="89">
        <f t="shared" ref="N136:O136" si="216">SUM(N132:N135)</f>
        <v>16369751.23</v>
      </c>
      <c r="O136" s="89">
        <f t="shared" si="216"/>
        <v>14617450.690000001</v>
      </c>
      <c r="P136" s="30"/>
      <c r="Q136" s="24">
        <f t="shared" si="214"/>
        <v>16386630.82583333</v>
      </c>
    </row>
    <row r="137" spans="1:17" x14ac:dyDescent="0.15">
      <c r="A137" s="9"/>
      <c r="B137" s="11" t="s">
        <v>4</v>
      </c>
      <c r="C137" s="14">
        <v>106079509.16999999</v>
      </c>
      <c r="D137" s="14">
        <v>103402822.44999999</v>
      </c>
      <c r="E137" s="14">
        <v>101707789.43000001</v>
      </c>
      <c r="F137" s="14">
        <v>100174501.25</v>
      </c>
      <c r="G137" s="14">
        <v>97608387.220000014</v>
      </c>
      <c r="H137" s="14">
        <v>94891889.900000021</v>
      </c>
      <c r="I137" s="14">
        <v>92807218.030000001</v>
      </c>
      <c r="J137" s="14">
        <v>90852504.940000013</v>
      </c>
      <c r="K137" s="14">
        <v>88404129.320000008</v>
      </c>
      <c r="L137" s="14">
        <v>87098484.349999994</v>
      </c>
      <c r="M137" s="14">
        <v>85501957.579999998</v>
      </c>
      <c r="N137" s="14">
        <v>84201121.039999992</v>
      </c>
      <c r="O137" s="14">
        <v>82312072.859999985</v>
      </c>
      <c r="P137" s="31"/>
      <c r="Q137" s="26">
        <f t="shared" si="214"/>
        <v>92413573.197500005</v>
      </c>
    </row>
    <row r="138" spans="1:17" x14ac:dyDescent="0.15">
      <c r="A138" s="9"/>
      <c r="B138" s="12" t="s">
        <v>5</v>
      </c>
      <c r="C138" s="16">
        <f t="shared" ref="C138:M138" si="217">C136/C137</f>
        <v>0.17417924248112354</v>
      </c>
      <c r="D138" s="16">
        <f t="shared" si="217"/>
        <v>0.16972413696430971</v>
      </c>
      <c r="E138" s="16">
        <f t="shared" si="217"/>
        <v>0.17949854236646148</v>
      </c>
      <c r="F138" s="16">
        <f t="shared" si="217"/>
        <v>0.1780318124618564</v>
      </c>
      <c r="G138" s="16">
        <f t="shared" si="217"/>
        <v>0.16485247065636333</v>
      </c>
      <c r="H138" s="16">
        <f t="shared" si="217"/>
        <v>0.17438647630939422</v>
      </c>
      <c r="I138" s="16">
        <f t="shared" si="217"/>
        <v>0.17771965467888939</v>
      </c>
      <c r="J138" s="16">
        <f t="shared" si="217"/>
        <v>0.1805400329999971</v>
      </c>
      <c r="K138" s="16">
        <f t="shared" si="217"/>
        <v>0.1714283052903891</v>
      </c>
      <c r="L138" s="16">
        <f t="shared" si="217"/>
        <v>0.18540030071143254</v>
      </c>
      <c r="M138" s="16">
        <f t="shared" si="217"/>
        <v>0.17746591200327461</v>
      </c>
      <c r="N138" s="16">
        <f t="shared" ref="N138:O138" si="218">N136/N137</f>
        <v>0.19441250933254797</v>
      </c>
      <c r="O138" s="16">
        <f t="shared" si="218"/>
        <v>0.17758574389035262</v>
      </c>
      <c r="P138" s="32"/>
      <c r="Q138" s="27">
        <f>Q136/Q137</f>
        <v>0.17731844207357869</v>
      </c>
    </row>
    <row r="139" spans="1:17" x14ac:dyDescent="0.15">
      <c r="A139" s="9"/>
      <c r="B139" s="12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27"/>
    </row>
    <row r="140" spans="1:17" x14ac:dyDescent="0.15">
      <c r="A140" s="9"/>
      <c r="B140" s="12" t="s">
        <v>99</v>
      </c>
      <c r="C140" s="14">
        <f t="shared" ref="C140:N140" si="219">SUM(C134:C135)</f>
        <v>14671658.919999998</v>
      </c>
      <c r="D140" s="14">
        <f t="shared" si="219"/>
        <v>14165265.499999998</v>
      </c>
      <c r="E140" s="14">
        <f t="shared" si="219"/>
        <v>14393155.74</v>
      </c>
      <c r="F140" s="14">
        <f t="shared" si="219"/>
        <v>13977199.08</v>
      </c>
      <c r="G140" s="14">
        <f t="shared" si="219"/>
        <v>13479516.540000001</v>
      </c>
      <c r="H140" s="14">
        <f t="shared" si="219"/>
        <v>12494057.989999998</v>
      </c>
      <c r="I140" s="14">
        <f t="shared" si="219"/>
        <v>12357328.25</v>
      </c>
      <c r="J140" s="14">
        <f t="shared" si="219"/>
        <v>12322931.370000001</v>
      </c>
      <c r="K140" s="14">
        <f t="shared" si="219"/>
        <v>10893147.08</v>
      </c>
      <c r="L140" s="14">
        <f t="shared" si="219"/>
        <v>9927186.4799999986</v>
      </c>
      <c r="M140" s="14">
        <f t="shared" si="219"/>
        <v>8760913.5800000001</v>
      </c>
      <c r="N140" s="14">
        <f t="shared" si="219"/>
        <v>9431856.6400000006</v>
      </c>
      <c r="O140" s="14">
        <f t="shared" ref="O140" si="220">SUM(O134:O135)</f>
        <v>9163210.8699999992</v>
      </c>
      <c r="P140" s="16"/>
      <c r="Q140" s="26">
        <f t="shared" si="214"/>
        <v>11780480.76</v>
      </c>
    </row>
    <row r="141" spans="1:17" x14ac:dyDescent="0.15">
      <c r="A141" s="9"/>
      <c r="B141" s="10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28"/>
    </row>
    <row r="142" spans="1:17" x14ac:dyDescent="0.15">
      <c r="A142" s="9"/>
      <c r="B142" s="3" t="s">
        <v>12</v>
      </c>
      <c r="C142" s="13">
        <v>40321.5</v>
      </c>
      <c r="D142" s="13">
        <v>27293.46</v>
      </c>
      <c r="E142" s="13">
        <v>20551.2</v>
      </c>
      <c r="F142" s="13">
        <v>0</v>
      </c>
      <c r="G142" s="13">
        <v>35838.269999999997</v>
      </c>
      <c r="H142" s="13">
        <v>122126.98</v>
      </c>
      <c r="I142" s="13">
        <v>117383.99</v>
      </c>
      <c r="J142" s="13">
        <v>102320</v>
      </c>
      <c r="K142" s="13">
        <v>36561</v>
      </c>
      <c r="L142" s="13">
        <v>34099.949999999997</v>
      </c>
      <c r="M142" s="13">
        <v>10878</v>
      </c>
      <c r="N142" s="13">
        <v>0</v>
      </c>
      <c r="O142" s="13">
        <v>13209</v>
      </c>
      <c r="P142" s="18"/>
      <c r="Q142" s="24">
        <f t="shared" si="214"/>
        <v>43355.154166666667</v>
      </c>
    </row>
    <row r="143" spans="1:17" x14ac:dyDescent="0.15">
      <c r="A143" s="9"/>
      <c r="B143" s="34" t="s">
        <v>13</v>
      </c>
      <c r="C143" s="35">
        <v>34602.76</v>
      </c>
      <c r="D143" s="35">
        <v>0</v>
      </c>
      <c r="E143" s="35">
        <v>29354.59</v>
      </c>
      <c r="F143" s="35">
        <v>16148.84</v>
      </c>
      <c r="G143" s="35">
        <v>0</v>
      </c>
      <c r="H143" s="35">
        <v>0</v>
      </c>
      <c r="I143" s="35">
        <v>0</v>
      </c>
      <c r="J143" s="35">
        <v>156112.1</v>
      </c>
      <c r="K143" s="35">
        <v>0</v>
      </c>
      <c r="L143" s="35">
        <v>0</v>
      </c>
      <c r="M143" s="35">
        <v>0</v>
      </c>
      <c r="N143" s="35">
        <v>0</v>
      </c>
      <c r="O143" s="35">
        <v>34315.129999999997</v>
      </c>
      <c r="P143" s="18"/>
      <c r="Q143" s="87">
        <f t="shared" si="214"/>
        <v>19660.888333333332</v>
      </c>
    </row>
    <row r="144" spans="1:17" x14ac:dyDescent="0.15">
      <c r="A144" s="9"/>
      <c r="B144" s="91" t="s">
        <v>14</v>
      </c>
      <c r="C144" s="92">
        <f t="shared" ref="C144:M144" si="221">C142-C143</f>
        <v>5718.739999999998</v>
      </c>
      <c r="D144" s="92">
        <f t="shared" si="221"/>
        <v>27293.46</v>
      </c>
      <c r="E144" s="92">
        <f t="shared" si="221"/>
        <v>-8803.39</v>
      </c>
      <c r="F144" s="92">
        <f t="shared" si="221"/>
        <v>-16148.84</v>
      </c>
      <c r="G144" s="92">
        <f t="shared" si="221"/>
        <v>35838.269999999997</v>
      </c>
      <c r="H144" s="92">
        <f t="shared" si="221"/>
        <v>122126.98</v>
      </c>
      <c r="I144" s="92">
        <f t="shared" si="221"/>
        <v>117383.99</v>
      </c>
      <c r="J144" s="92">
        <f t="shared" si="221"/>
        <v>-53792.100000000006</v>
      </c>
      <c r="K144" s="92">
        <f t="shared" si="221"/>
        <v>36561</v>
      </c>
      <c r="L144" s="92">
        <f t="shared" si="221"/>
        <v>34099.949999999997</v>
      </c>
      <c r="M144" s="92">
        <f t="shared" si="221"/>
        <v>10878</v>
      </c>
      <c r="N144" s="92">
        <f t="shared" ref="N144:O144" si="222">N142-N143</f>
        <v>0</v>
      </c>
      <c r="O144" s="92">
        <f t="shared" si="222"/>
        <v>-21106.129999999997</v>
      </c>
      <c r="P144" s="15"/>
      <c r="Q144" s="93">
        <f t="shared" si="214"/>
        <v>23694.265833333327</v>
      </c>
    </row>
    <row r="145" spans="1:19" x14ac:dyDescent="0.15">
      <c r="A145" s="9"/>
      <c r="B145" s="12" t="s">
        <v>5</v>
      </c>
      <c r="C145" s="16">
        <f t="shared" ref="C145:M145" si="223">C144/C137</f>
        <v>5.3909940239592444E-5</v>
      </c>
      <c r="D145" s="16">
        <f t="shared" si="223"/>
        <v>2.6395275634954395E-4</v>
      </c>
      <c r="E145" s="16">
        <f t="shared" si="223"/>
        <v>-8.6555710721241259E-5</v>
      </c>
      <c r="F145" s="16">
        <f t="shared" si="223"/>
        <v>-1.6120709161005181E-4</v>
      </c>
      <c r="G145" s="16">
        <f t="shared" si="223"/>
        <v>3.6716383725533694E-4</v>
      </c>
      <c r="H145" s="16">
        <f t="shared" si="223"/>
        <v>1.2870117786535934E-3</v>
      </c>
      <c r="I145" s="16">
        <f t="shared" si="223"/>
        <v>1.2648153073832635E-3</v>
      </c>
      <c r="J145" s="16">
        <f t="shared" si="223"/>
        <v>-5.9208163864634105E-4</v>
      </c>
      <c r="K145" s="16">
        <f t="shared" si="223"/>
        <v>4.1356665442242714E-4</v>
      </c>
      <c r="L145" s="16">
        <f t="shared" si="223"/>
        <v>3.9151025708979517E-4</v>
      </c>
      <c r="M145" s="16">
        <f t="shared" si="223"/>
        <v>1.2722515726990211E-4</v>
      </c>
      <c r="N145" s="16">
        <f t="shared" ref="N145:O145" si="224">N144/N137</f>
        <v>0</v>
      </c>
      <c r="O145" s="16">
        <f t="shared" si="224"/>
        <v>-2.5641596993794866E-4</v>
      </c>
      <c r="P145" s="16"/>
      <c r="Q145" s="27">
        <f>Q144/Q137</f>
        <v>2.5639378517153055E-4</v>
      </c>
      <c r="S145" s="278"/>
    </row>
    <row r="146" spans="1:19" x14ac:dyDescent="0.15">
      <c r="A146" s="9"/>
      <c r="B146" s="12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27"/>
      <c r="S146" s="278"/>
    </row>
    <row r="147" spans="1:19" x14ac:dyDescent="0.15">
      <c r="A147" s="9"/>
      <c r="B147" s="12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24"/>
    </row>
    <row r="148" spans="1:19" x14ac:dyDescent="0.15">
      <c r="A148" s="9"/>
      <c r="B148" s="10" t="s">
        <v>26</v>
      </c>
      <c r="C148" s="13">
        <v>27073.039999997018</v>
      </c>
      <c r="D148" s="13">
        <f t="shared" ref="D148" si="225">SUM(D140)-SUM(C140)+D144</f>
        <v>-479099.9599999999</v>
      </c>
      <c r="E148" s="13">
        <f t="shared" ref="E148" si="226">SUM(E140)-SUM(D140)+E144</f>
        <v>219086.85000000207</v>
      </c>
      <c r="F148" s="13">
        <f t="shared" ref="F148" si="227">SUM(F140)-SUM(E140)+F144</f>
        <v>-432105.50000000017</v>
      </c>
      <c r="G148" s="13">
        <f t="shared" ref="G148" si="228">SUM(G140)-SUM(F140)+G144</f>
        <v>-461844.26999999909</v>
      </c>
      <c r="H148" s="13">
        <f t="shared" ref="H148" si="229">SUM(H140)-SUM(G140)+H144</f>
        <v>-863331.57000000263</v>
      </c>
      <c r="I148" s="13">
        <f t="shared" ref="I148" si="230">SUM(I140)-SUM(H140)+I144</f>
        <v>-19345.749999998356</v>
      </c>
      <c r="J148" s="13">
        <f t="shared" ref="J148" si="231">SUM(J140)-SUM(I140)+J144</f>
        <v>-88188.979999998963</v>
      </c>
      <c r="K148" s="13">
        <f t="shared" ref="K148" si="232">SUM(K140)-SUM(J140)+K144</f>
        <v>-1393223.290000001</v>
      </c>
      <c r="L148" s="13">
        <f t="shared" ref="L148" si="233">SUM(L140)-SUM(K140)+L144</f>
        <v>-931860.65000000154</v>
      </c>
      <c r="M148" s="13">
        <f t="shared" ref="M148" si="234">SUM(M140)-SUM(L140)+M144</f>
        <v>-1155394.8999999985</v>
      </c>
      <c r="N148" s="13">
        <f t="shared" ref="N148" si="235">SUM(N140)-SUM(M140)+N144</f>
        <v>670943.06000000052</v>
      </c>
      <c r="O148" s="13">
        <f t="shared" ref="O148" si="236">SUM(O140)-SUM(N140)+O144</f>
        <v>-289751.90000000142</v>
      </c>
      <c r="P148" s="16"/>
      <c r="Q148" s="24">
        <f>AVERAGE(D148:O148)</f>
        <v>-435343.07166666654</v>
      </c>
    </row>
    <row r="149" spans="1:19" x14ac:dyDescent="0.15">
      <c r="A149" s="9"/>
      <c r="B149" s="10" t="s">
        <v>31</v>
      </c>
      <c r="C149" s="13">
        <v>61675.79999999702</v>
      </c>
      <c r="D149" s="13">
        <f t="shared" ref="D149" si="237">SUM(D140)-SUM(C140)+D142</f>
        <v>-479099.9599999999</v>
      </c>
      <c r="E149" s="13">
        <f t="shared" ref="E149" si="238">SUM(E140)-SUM(D140)+E142</f>
        <v>248441.4400000021</v>
      </c>
      <c r="F149" s="13">
        <f t="shared" ref="F149" si="239">SUM(F140)-SUM(E140)+F142</f>
        <v>-415956.66000000015</v>
      </c>
      <c r="G149" s="13">
        <f t="shared" ref="G149" si="240">SUM(G140)-SUM(F140)+G142</f>
        <v>-461844.26999999909</v>
      </c>
      <c r="H149" s="13">
        <f t="shared" ref="H149" si="241">SUM(H140)-SUM(G140)+H142</f>
        <v>-863331.57000000263</v>
      </c>
      <c r="I149" s="13">
        <f t="shared" ref="I149" si="242">SUM(I140)-SUM(H140)+I142</f>
        <v>-19345.749999998356</v>
      </c>
      <c r="J149" s="13">
        <f t="shared" ref="J149" si="243">SUM(J140)-SUM(I140)+J142</f>
        <v>67923.120000001043</v>
      </c>
      <c r="K149" s="13">
        <f t="shared" ref="K149" si="244">SUM(K140)-SUM(J140)+K142</f>
        <v>-1393223.290000001</v>
      </c>
      <c r="L149" s="13">
        <f t="shared" ref="L149" si="245">SUM(L140)-SUM(K140)+L142</f>
        <v>-931860.65000000154</v>
      </c>
      <c r="M149" s="13">
        <f t="shared" ref="M149" si="246">SUM(M140)-SUM(L140)+M142</f>
        <v>-1155394.8999999985</v>
      </c>
      <c r="N149" s="13">
        <f t="shared" ref="N149" si="247">SUM(N140)-SUM(M140)+N142</f>
        <v>670943.06000000052</v>
      </c>
      <c r="O149" s="13">
        <f t="shared" ref="O149" si="248">SUM(O140)-SUM(N140)+O142</f>
        <v>-255436.77000000142</v>
      </c>
      <c r="P149" s="16"/>
      <c r="Q149" s="87">
        <f>AVERAGE(D149:O149)</f>
        <v>-415682.18333333317</v>
      </c>
    </row>
    <row r="150" spans="1:19" x14ac:dyDescent="0.15">
      <c r="A150" s="9"/>
      <c r="B150" s="10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6"/>
      <c r="Q150" s="18"/>
    </row>
    <row r="151" spans="1:19" x14ac:dyDescent="0.15">
      <c r="A151" s="9"/>
      <c r="B151" s="12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spans="1:19" ht="11.25" thickBot="1" x14ac:dyDescent="0.2">
      <c r="A152" s="70"/>
      <c r="B152" s="70"/>
      <c r="C152" s="70">
        <v>42094</v>
      </c>
      <c r="D152" s="70">
        <v>42124</v>
      </c>
      <c r="E152" s="70">
        <v>42155</v>
      </c>
      <c r="F152" s="70">
        <v>42185</v>
      </c>
      <c r="G152" s="70">
        <v>42216</v>
      </c>
      <c r="H152" s="70">
        <v>42247</v>
      </c>
      <c r="I152" s="70">
        <v>42277</v>
      </c>
      <c r="J152" s="70">
        <v>42308</v>
      </c>
      <c r="K152" s="70">
        <v>42338</v>
      </c>
      <c r="L152" s="70">
        <v>42369</v>
      </c>
      <c r="M152" s="70">
        <v>42400</v>
      </c>
      <c r="N152" s="70">
        <v>42429</v>
      </c>
      <c r="O152" s="70">
        <v>42460</v>
      </c>
      <c r="P152" s="5"/>
      <c r="Q152" s="5" t="s">
        <v>15</v>
      </c>
      <c r="R152" s="5"/>
    </row>
    <row r="153" spans="1:19" x14ac:dyDescent="0.15">
      <c r="A153" s="102" t="s">
        <v>32</v>
      </c>
      <c r="B153" s="71" t="s">
        <v>3</v>
      </c>
      <c r="C153" s="72">
        <f t="shared" ref="C153:M153" si="249">C92+C112+C132</f>
        <v>5280537.9800000004</v>
      </c>
      <c r="D153" s="72">
        <f t="shared" si="249"/>
        <v>5159478.5699999994</v>
      </c>
      <c r="E153" s="72">
        <f t="shared" si="249"/>
        <v>6715881.0899999999</v>
      </c>
      <c r="F153" s="72">
        <f t="shared" si="249"/>
        <v>7349327.6600000001</v>
      </c>
      <c r="G153" s="72">
        <f t="shared" si="249"/>
        <v>5597419.4100000001</v>
      </c>
      <c r="H153" s="72">
        <f t="shared" si="249"/>
        <v>6109498.1799999997</v>
      </c>
      <c r="I153" s="72">
        <f t="shared" si="249"/>
        <v>5080851.5</v>
      </c>
      <c r="J153" s="72">
        <f t="shared" si="249"/>
        <v>5315048.05</v>
      </c>
      <c r="K153" s="72">
        <f t="shared" si="249"/>
        <v>5908699.1400000006</v>
      </c>
      <c r="L153" s="72">
        <f t="shared" si="249"/>
        <v>7062343.3399999999</v>
      </c>
      <c r="M153" s="72">
        <f t="shared" si="249"/>
        <v>6888188.9000000004</v>
      </c>
      <c r="N153" s="72">
        <f t="shared" ref="N153:O156" si="250">N92+N112+N132</f>
        <v>7706845.0199999996</v>
      </c>
      <c r="O153" s="72">
        <f t="shared" si="250"/>
        <v>6189009.8300000001</v>
      </c>
      <c r="P153" s="18"/>
      <c r="Q153" s="77">
        <f t="shared" ref="Q153:Q167" si="251">AVERAGE(D153:O153)</f>
        <v>6256882.5575000001</v>
      </c>
    </row>
    <row r="154" spans="1:19" x14ac:dyDescent="0.15">
      <c r="A154" s="9"/>
      <c r="B154" s="10" t="s">
        <v>0</v>
      </c>
      <c r="C154" s="18">
        <f t="shared" ref="C154:M154" si="252">C93+C113+C133</f>
        <v>3206478.07</v>
      </c>
      <c r="D154" s="18">
        <f t="shared" si="252"/>
        <v>2639939.21</v>
      </c>
      <c r="E154" s="18">
        <f t="shared" si="252"/>
        <v>1502619.71</v>
      </c>
      <c r="F154" s="18">
        <f t="shared" si="252"/>
        <v>1661816.93</v>
      </c>
      <c r="G154" s="18">
        <f t="shared" si="252"/>
        <v>1856899.4500000002</v>
      </c>
      <c r="H154" s="18">
        <f t="shared" si="252"/>
        <v>2637791.15</v>
      </c>
      <c r="I154" s="18">
        <f t="shared" si="252"/>
        <v>3272959.2800000003</v>
      </c>
      <c r="J154" s="18">
        <f t="shared" si="252"/>
        <v>2448919.9299999997</v>
      </c>
      <c r="K154" s="18">
        <f t="shared" si="252"/>
        <v>2960505.48</v>
      </c>
      <c r="L154" s="18">
        <f t="shared" si="252"/>
        <v>3059191.26</v>
      </c>
      <c r="M154" s="18">
        <f t="shared" si="252"/>
        <v>3679270.6799999997</v>
      </c>
      <c r="N154" s="18">
        <f t="shared" si="250"/>
        <v>3718186.85</v>
      </c>
      <c r="O154" s="18">
        <f t="shared" si="250"/>
        <v>3064397.41</v>
      </c>
      <c r="P154" s="18"/>
      <c r="Q154" s="78">
        <f t="shared" si="251"/>
        <v>2708541.4449999998</v>
      </c>
    </row>
    <row r="155" spans="1:19" x14ac:dyDescent="0.15">
      <c r="A155" s="9"/>
      <c r="B155" s="10" t="s">
        <v>1</v>
      </c>
      <c r="C155" s="18">
        <f t="shared" ref="C155:M155" si="253">C94+C114+C134</f>
        <v>2356066.5300000003</v>
      </c>
      <c r="D155" s="18">
        <f t="shared" si="253"/>
        <v>1446750.5</v>
      </c>
      <c r="E155" s="18">
        <f t="shared" si="253"/>
        <v>1837170.88</v>
      </c>
      <c r="F155" s="18">
        <f t="shared" si="253"/>
        <v>1860225.55</v>
      </c>
      <c r="G155" s="18">
        <f t="shared" si="253"/>
        <v>2212722.9700000002</v>
      </c>
      <c r="H155" s="18">
        <f t="shared" si="253"/>
        <v>1451101.2799999998</v>
      </c>
      <c r="I155" s="18">
        <f t="shared" si="253"/>
        <v>1979284.12</v>
      </c>
      <c r="J155" s="18">
        <f t="shared" si="253"/>
        <v>2559312.91</v>
      </c>
      <c r="K155" s="18">
        <f t="shared" si="253"/>
        <v>1231590.8500000001</v>
      </c>
      <c r="L155" s="18">
        <f t="shared" si="253"/>
        <v>1127157.98</v>
      </c>
      <c r="M155" s="18">
        <f t="shared" si="253"/>
        <v>1068955.7</v>
      </c>
      <c r="N155" s="18">
        <f t="shared" si="250"/>
        <v>2235406.31</v>
      </c>
      <c r="O155" s="18">
        <f t="shared" si="250"/>
        <v>1861173.95</v>
      </c>
      <c r="P155" s="18"/>
      <c r="Q155" s="78">
        <f t="shared" si="251"/>
        <v>1739237.75</v>
      </c>
    </row>
    <row r="156" spans="1:19" x14ac:dyDescent="0.15">
      <c r="A156" s="9"/>
      <c r="B156" s="73" t="s">
        <v>2</v>
      </c>
      <c r="C156" s="74">
        <f t="shared" ref="C156:M156" si="254">C95+C115+C135</f>
        <v>28112194.445</v>
      </c>
      <c r="D156" s="74">
        <f t="shared" si="254"/>
        <v>27445450.175000001</v>
      </c>
      <c r="E156" s="74">
        <f t="shared" si="254"/>
        <v>27026415.884999998</v>
      </c>
      <c r="F156" s="74">
        <f t="shared" si="254"/>
        <v>26747558.925000001</v>
      </c>
      <c r="G156" s="74">
        <f t="shared" si="254"/>
        <v>25554200.975000001</v>
      </c>
      <c r="H156" s="74">
        <f t="shared" si="254"/>
        <v>24631340.659999996</v>
      </c>
      <c r="I156" s="74">
        <f t="shared" si="254"/>
        <v>23639144.379999999</v>
      </c>
      <c r="J156" s="74">
        <f t="shared" si="254"/>
        <v>22314802.120000001</v>
      </c>
      <c r="K156" s="74">
        <f t="shared" si="254"/>
        <v>21721144.229999997</v>
      </c>
      <c r="L156" s="74">
        <f t="shared" si="254"/>
        <v>20484404.129999999</v>
      </c>
      <c r="M156" s="74">
        <f t="shared" si="254"/>
        <v>19226355.23</v>
      </c>
      <c r="N156" s="74">
        <f t="shared" si="250"/>
        <v>18471474.960000001</v>
      </c>
      <c r="O156" s="74">
        <f t="shared" si="250"/>
        <v>18493769.689999998</v>
      </c>
      <c r="P156" s="18"/>
      <c r="Q156" s="82">
        <f t="shared" si="251"/>
        <v>22979671.780000001</v>
      </c>
    </row>
    <row r="157" spans="1:19" x14ac:dyDescent="0.15">
      <c r="A157" s="9"/>
      <c r="B157" s="68" t="s">
        <v>6</v>
      </c>
      <c r="C157" s="69">
        <f t="shared" ref="C157:N157" si="255">SUM(C153:C156)</f>
        <v>38955277.025000006</v>
      </c>
      <c r="D157" s="69">
        <f t="shared" si="255"/>
        <v>36691618.454999998</v>
      </c>
      <c r="E157" s="69">
        <f t="shared" si="255"/>
        <v>37082087.564999998</v>
      </c>
      <c r="F157" s="69">
        <f t="shared" si="255"/>
        <v>37618929.064999998</v>
      </c>
      <c r="G157" s="69">
        <f t="shared" si="255"/>
        <v>35221242.805</v>
      </c>
      <c r="H157" s="69">
        <f t="shared" si="255"/>
        <v>34829731.269999996</v>
      </c>
      <c r="I157" s="69">
        <f t="shared" si="255"/>
        <v>33972239.280000001</v>
      </c>
      <c r="J157" s="69">
        <f t="shared" si="255"/>
        <v>32638083.010000002</v>
      </c>
      <c r="K157" s="69">
        <f t="shared" si="255"/>
        <v>31821939.699999996</v>
      </c>
      <c r="L157" s="69">
        <f t="shared" si="255"/>
        <v>31733096.710000001</v>
      </c>
      <c r="M157" s="69">
        <f t="shared" si="255"/>
        <v>30862770.509999998</v>
      </c>
      <c r="N157" s="69">
        <f t="shared" si="255"/>
        <v>32131913.140000001</v>
      </c>
      <c r="O157" s="69">
        <f t="shared" ref="O157" si="256">SUM(O153:O156)</f>
        <v>29608350.879999995</v>
      </c>
      <c r="P157" s="18"/>
      <c r="Q157" s="83">
        <f t="shared" si="251"/>
        <v>33684333.532499991</v>
      </c>
    </row>
    <row r="158" spans="1:19" x14ac:dyDescent="0.15">
      <c r="A158" s="9"/>
      <c r="B158" s="12" t="s">
        <v>4</v>
      </c>
      <c r="C158" s="15">
        <f t="shared" ref="C158:M158" si="257">C97+C117+C137</f>
        <v>187450282.31499997</v>
      </c>
      <c r="D158" s="15">
        <f t="shared" si="257"/>
        <v>183878649.26499999</v>
      </c>
      <c r="E158" s="15">
        <f t="shared" si="257"/>
        <v>179993346.07499999</v>
      </c>
      <c r="F158" s="15">
        <f t="shared" si="257"/>
        <v>177559606.465</v>
      </c>
      <c r="G158" s="15">
        <f t="shared" si="257"/>
        <v>174182143.41500002</v>
      </c>
      <c r="H158" s="15">
        <f t="shared" si="257"/>
        <v>170014573.86000001</v>
      </c>
      <c r="I158" s="15">
        <f t="shared" si="257"/>
        <v>166896926.09</v>
      </c>
      <c r="J158" s="15">
        <f t="shared" si="257"/>
        <v>163384511.93000001</v>
      </c>
      <c r="K158" s="15">
        <f t="shared" si="257"/>
        <v>159937152.32999998</v>
      </c>
      <c r="L158" s="15">
        <f t="shared" si="257"/>
        <v>156169946.50999999</v>
      </c>
      <c r="M158" s="15">
        <f t="shared" si="257"/>
        <v>153765241.20001471</v>
      </c>
      <c r="N158" s="15">
        <f t="shared" ref="N158:O158" si="258">N97+N117+N137</f>
        <v>150650849.53999999</v>
      </c>
      <c r="O158" s="15">
        <f t="shared" si="258"/>
        <v>148363351.14999998</v>
      </c>
      <c r="P158" s="15"/>
      <c r="Q158" s="79">
        <f t="shared" si="251"/>
        <v>165399691.48583457</v>
      </c>
    </row>
    <row r="159" spans="1:19" x14ac:dyDescent="0.15">
      <c r="A159" s="9"/>
      <c r="B159" s="12" t="s">
        <v>5</v>
      </c>
      <c r="C159" s="16">
        <f t="shared" ref="C159:N159" si="259">C157/C158</f>
        <v>0.20781658231667952</v>
      </c>
      <c r="D159" s="16">
        <f t="shared" si="259"/>
        <v>0.19954257115583451</v>
      </c>
      <c r="E159" s="16">
        <f t="shared" si="259"/>
        <v>0.20601921334107851</v>
      </c>
      <c r="F159" s="16">
        <f t="shared" si="259"/>
        <v>0.21186648142529715</v>
      </c>
      <c r="G159" s="16">
        <f t="shared" si="259"/>
        <v>0.20220926275481149</v>
      </c>
      <c r="H159" s="16">
        <f t="shared" si="259"/>
        <v>0.2048632095427351</v>
      </c>
      <c r="I159" s="16">
        <f t="shared" si="259"/>
        <v>0.20355221678367103</v>
      </c>
      <c r="J159" s="16">
        <f t="shared" si="259"/>
        <v>0.19976240479870802</v>
      </c>
      <c r="K159" s="16">
        <f t="shared" si="259"/>
        <v>0.19896527627515498</v>
      </c>
      <c r="L159" s="16">
        <f t="shared" si="259"/>
        <v>0.20319592481878734</v>
      </c>
      <c r="M159" s="16">
        <f t="shared" si="259"/>
        <v>0.20071357004444412</v>
      </c>
      <c r="N159" s="16">
        <f t="shared" si="259"/>
        <v>0.21328730132031887</v>
      </c>
      <c r="O159" s="16">
        <f t="shared" ref="O159" si="260">O157/O158</f>
        <v>0.19956647413595444</v>
      </c>
      <c r="P159" s="16"/>
      <c r="Q159" s="80">
        <f>Q157/Q158</f>
        <v>0.20365414971396631</v>
      </c>
    </row>
    <row r="160" spans="1:19" x14ac:dyDescent="0.15">
      <c r="A160" s="9"/>
      <c r="B160" s="12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80"/>
    </row>
    <row r="161" spans="1:18" x14ac:dyDescent="0.15">
      <c r="A161" s="9"/>
      <c r="B161" s="12" t="s">
        <v>96</v>
      </c>
      <c r="C161" s="15">
        <v>184903493.62</v>
      </c>
      <c r="D161" s="15">
        <v>181835270.31</v>
      </c>
      <c r="E161" s="15">
        <v>177744648.56</v>
      </c>
      <c r="F161" s="15">
        <v>175196144.18000001</v>
      </c>
      <c r="G161" s="15">
        <v>171915535.53</v>
      </c>
      <c r="H161" s="15">
        <v>168469880.56999999</v>
      </c>
      <c r="I161" s="15">
        <v>164261651.03999999</v>
      </c>
      <c r="J161" s="15">
        <v>160804144.13999999</v>
      </c>
      <c r="K161" s="15">
        <v>157362590.28999999</v>
      </c>
      <c r="L161" s="15">
        <v>155047892.21000001</v>
      </c>
      <c r="M161" s="15">
        <v>151866387.38</v>
      </c>
      <c r="N161" s="15">
        <v>149102093.16</v>
      </c>
      <c r="O161" s="15">
        <v>147055352.72</v>
      </c>
      <c r="P161" s="16"/>
      <c r="Q161" s="79">
        <f t="shared" si="251"/>
        <v>163388465.84083334</v>
      </c>
    </row>
    <row r="162" spans="1:18" x14ac:dyDescent="0.15">
      <c r="A162" s="9"/>
      <c r="B162" s="12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6"/>
      <c r="Q162" s="80"/>
    </row>
    <row r="163" spans="1:18" x14ac:dyDescent="0.15">
      <c r="A163" s="9"/>
      <c r="B163" s="12" t="s">
        <v>99</v>
      </c>
      <c r="C163" s="15">
        <f t="shared" ref="C163:N163" si="261">SUM(C100,C120,C140)</f>
        <v>30468260.975000001</v>
      </c>
      <c r="D163" s="15">
        <f t="shared" si="261"/>
        <v>28892200.674999997</v>
      </c>
      <c r="E163" s="15">
        <f t="shared" si="261"/>
        <v>28863586.765000001</v>
      </c>
      <c r="F163" s="15">
        <f t="shared" si="261"/>
        <v>28607784.475000001</v>
      </c>
      <c r="G163" s="15">
        <f t="shared" si="261"/>
        <v>27766923.945</v>
      </c>
      <c r="H163" s="15">
        <f t="shared" si="261"/>
        <v>26082441.939999998</v>
      </c>
      <c r="I163" s="15">
        <f t="shared" si="261"/>
        <v>25618428.5</v>
      </c>
      <c r="J163" s="15">
        <f t="shared" si="261"/>
        <v>24874115.030000001</v>
      </c>
      <c r="K163" s="15">
        <f t="shared" si="261"/>
        <v>22952735.079999998</v>
      </c>
      <c r="L163" s="15">
        <f t="shared" si="261"/>
        <v>21611562.109999999</v>
      </c>
      <c r="M163" s="15">
        <f t="shared" si="261"/>
        <v>20295310.93</v>
      </c>
      <c r="N163" s="15">
        <f t="shared" si="261"/>
        <v>20706881.270000003</v>
      </c>
      <c r="O163" s="15">
        <f t="shared" ref="O163" si="262">SUM(O100,O120,O140)</f>
        <v>20354943.640000001</v>
      </c>
      <c r="P163" s="16"/>
      <c r="Q163" s="79">
        <f t="shared" si="251"/>
        <v>24718909.529999997</v>
      </c>
    </row>
    <row r="164" spans="1:18" x14ac:dyDescent="0.15">
      <c r="A164" s="9"/>
      <c r="B164" s="12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80"/>
    </row>
    <row r="165" spans="1:18" x14ac:dyDescent="0.15">
      <c r="A165" s="9"/>
      <c r="B165" s="10" t="s">
        <v>12</v>
      </c>
      <c r="C165" s="13">
        <f t="shared" ref="C165:N165" si="263">C102+C122+C142</f>
        <v>162772.07</v>
      </c>
      <c r="D165" s="13">
        <f t="shared" si="263"/>
        <v>175192.65</v>
      </c>
      <c r="E165" s="13">
        <f t="shared" si="263"/>
        <v>134287.71</v>
      </c>
      <c r="F165" s="13">
        <f t="shared" si="263"/>
        <v>20202</v>
      </c>
      <c r="G165" s="13">
        <f t="shared" si="263"/>
        <v>39376.35</v>
      </c>
      <c r="H165" s="13">
        <f t="shared" si="263"/>
        <v>122126.98</v>
      </c>
      <c r="I165" s="13">
        <f t="shared" si="263"/>
        <v>182233.82</v>
      </c>
      <c r="J165" s="13">
        <f t="shared" si="263"/>
        <v>123177.52</v>
      </c>
      <c r="K165" s="13">
        <f t="shared" si="263"/>
        <v>122979.01999999999</v>
      </c>
      <c r="L165" s="13">
        <f t="shared" si="263"/>
        <v>79578.099999999991</v>
      </c>
      <c r="M165" s="13">
        <f t="shared" si="263"/>
        <v>13986</v>
      </c>
      <c r="N165" s="13">
        <f t="shared" si="263"/>
        <v>89018.37</v>
      </c>
      <c r="O165" s="13">
        <f t="shared" ref="O165:O166" si="264">O102+O122+O142</f>
        <v>13792.32</v>
      </c>
      <c r="P165" s="9"/>
      <c r="Q165" s="78">
        <f t="shared" si="251"/>
        <v>92995.903333333335</v>
      </c>
    </row>
    <row r="166" spans="1:18" x14ac:dyDescent="0.15">
      <c r="A166" s="67"/>
      <c r="B166" s="73" t="s">
        <v>13</v>
      </c>
      <c r="C166" s="74">
        <f t="shared" ref="C166:N166" si="265">C103+C123+C143</f>
        <v>40078.33</v>
      </c>
      <c r="D166" s="74">
        <f t="shared" si="265"/>
        <v>-4200</v>
      </c>
      <c r="E166" s="74">
        <f t="shared" si="265"/>
        <v>29354.59</v>
      </c>
      <c r="F166" s="74">
        <f t="shared" si="265"/>
        <v>16148.84</v>
      </c>
      <c r="G166" s="74">
        <f t="shared" si="265"/>
        <v>5846.15</v>
      </c>
      <c r="H166" s="74">
        <f t="shared" si="265"/>
        <v>0</v>
      </c>
      <c r="I166" s="74">
        <f t="shared" si="265"/>
        <v>155969.67000000001</v>
      </c>
      <c r="J166" s="74">
        <f t="shared" si="265"/>
        <v>156112.1</v>
      </c>
      <c r="K166" s="74">
        <f t="shared" si="265"/>
        <v>80477.56</v>
      </c>
      <c r="L166" s="74">
        <f t="shared" si="265"/>
        <v>1940.08</v>
      </c>
      <c r="M166" s="74">
        <f t="shared" si="265"/>
        <v>217408.19000000006</v>
      </c>
      <c r="N166" s="74">
        <f t="shared" si="265"/>
        <v>250526.14</v>
      </c>
      <c r="O166" s="74">
        <f t="shared" si="264"/>
        <v>45461.5</v>
      </c>
      <c r="P166" s="18"/>
      <c r="Q166" s="82">
        <f t="shared" si="251"/>
        <v>79587.068333333344</v>
      </c>
    </row>
    <row r="167" spans="1:18" x14ac:dyDescent="0.15">
      <c r="A167" s="9"/>
      <c r="B167" s="75" t="s">
        <v>14</v>
      </c>
      <c r="C167" s="76">
        <f t="shared" ref="C167:N167" si="266">C165-C166</f>
        <v>122693.74</v>
      </c>
      <c r="D167" s="76">
        <f t="shared" si="266"/>
        <v>179392.65</v>
      </c>
      <c r="E167" s="76">
        <f t="shared" si="266"/>
        <v>104933.12</v>
      </c>
      <c r="F167" s="76">
        <f t="shared" si="266"/>
        <v>4053.16</v>
      </c>
      <c r="G167" s="76">
        <f t="shared" si="266"/>
        <v>33530.199999999997</v>
      </c>
      <c r="H167" s="76">
        <f t="shared" si="266"/>
        <v>122126.98</v>
      </c>
      <c r="I167" s="76">
        <f t="shared" si="266"/>
        <v>26264.149999999994</v>
      </c>
      <c r="J167" s="76">
        <f t="shared" si="266"/>
        <v>-32934.58</v>
      </c>
      <c r="K167" s="76">
        <f t="shared" si="266"/>
        <v>42501.459999999992</v>
      </c>
      <c r="L167" s="76">
        <f t="shared" si="266"/>
        <v>77638.01999999999</v>
      </c>
      <c r="M167" s="76">
        <f t="shared" si="266"/>
        <v>-203422.19000000006</v>
      </c>
      <c r="N167" s="76">
        <f t="shared" si="266"/>
        <v>-161507.77000000002</v>
      </c>
      <c r="O167" s="76">
        <f t="shared" ref="O167" si="267">O165-O166</f>
        <v>-31669.18</v>
      </c>
      <c r="P167" s="15"/>
      <c r="Q167" s="84">
        <f t="shared" si="251"/>
        <v>13408.834999999997</v>
      </c>
    </row>
    <row r="168" spans="1:18" x14ac:dyDescent="0.15">
      <c r="A168" s="9"/>
      <c r="B168" s="12" t="s">
        <v>5</v>
      </c>
      <c r="C168" s="16">
        <f t="shared" ref="C168:N168" si="268">C167/C158</f>
        <v>6.5454017185111451E-4</v>
      </c>
      <c r="D168" s="16">
        <f t="shared" si="268"/>
        <v>9.7560347934395083E-4</v>
      </c>
      <c r="E168" s="16">
        <f t="shared" si="268"/>
        <v>5.8298332848524446E-4</v>
      </c>
      <c r="F168" s="16">
        <f t="shared" si="268"/>
        <v>2.2827038653067448E-5</v>
      </c>
      <c r="G168" s="16">
        <f t="shared" si="268"/>
        <v>1.9250078878701226E-4</v>
      </c>
      <c r="H168" s="16">
        <f t="shared" si="268"/>
        <v>7.1833241837588886E-4</v>
      </c>
      <c r="I168" s="16">
        <f t="shared" si="268"/>
        <v>1.5736748791788364E-4</v>
      </c>
      <c r="J168" s="16">
        <f t="shared" si="268"/>
        <v>-2.0157712387151115E-4</v>
      </c>
      <c r="K168" s="16">
        <f t="shared" si="268"/>
        <v>2.6573850653728213E-4</v>
      </c>
      <c r="L168" s="16">
        <f t="shared" si="268"/>
        <v>4.9713803286107047E-4</v>
      </c>
      <c r="M168" s="16">
        <f t="shared" si="268"/>
        <v>-1.322940011750722E-3</v>
      </c>
      <c r="N168" s="16">
        <f t="shared" si="268"/>
        <v>-1.072066772229634E-3</v>
      </c>
      <c r="O168" s="16">
        <f t="shared" ref="O168" si="269">O167/O158</f>
        <v>-2.1345689319177935E-4</v>
      </c>
      <c r="P168" s="15"/>
      <c r="Q168" s="79">
        <f>Q167/Q158</f>
        <v>8.1069286644639115E-5</v>
      </c>
    </row>
    <row r="169" spans="1:18" x14ac:dyDescent="0.15">
      <c r="A169" s="9"/>
      <c r="B169" s="12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79"/>
    </row>
    <row r="170" spans="1:18" x14ac:dyDescent="0.15">
      <c r="A170" s="9"/>
      <c r="B170" s="12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79"/>
    </row>
    <row r="171" spans="1:18" x14ac:dyDescent="0.15">
      <c r="A171" s="9"/>
      <c r="B171" s="12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80"/>
    </row>
    <row r="172" spans="1:18" x14ac:dyDescent="0.15">
      <c r="A172" s="9"/>
      <c r="B172" s="9" t="s">
        <v>26</v>
      </c>
      <c r="C172" s="13">
        <v>57609.630000000601</v>
      </c>
      <c r="D172" s="13">
        <f t="shared" ref="D172" si="270">SUM(D163)-SUM(C163)+D167</f>
        <v>-1396667.6500000046</v>
      </c>
      <c r="E172" s="13">
        <f t="shared" ref="E172" si="271">SUM(E163)-SUM(D163)+E167</f>
        <v>76319.210000003572</v>
      </c>
      <c r="F172" s="13">
        <f t="shared" ref="F172" si="272">SUM(F163)-SUM(E163)+F167</f>
        <v>-251749.1299999991</v>
      </c>
      <c r="G172" s="13">
        <f t="shared" ref="G172" si="273">SUM(G163)-SUM(F163)+G167</f>
        <v>-807330.33000000124</v>
      </c>
      <c r="H172" s="13">
        <f t="shared" ref="H172" si="274">SUM(H163)-SUM(G163)+H167</f>
        <v>-1562355.0250000027</v>
      </c>
      <c r="I172" s="13">
        <f t="shared" ref="I172" si="275">SUM(I163)-SUM(H163)+I167</f>
        <v>-437749.28999999759</v>
      </c>
      <c r="J172" s="13">
        <f t="shared" ref="J172" si="276">SUM(J163)-SUM(I163)+J167</f>
        <v>-777248.04999999877</v>
      </c>
      <c r="K172" s="13">
        <f t="shared" ref="K172" si="277">SUM(K163)-SUM(J163)+K167</f>
        <v>-1878878.490000003</v>
      </c>
      <c r="L172" s="13">
        <f t="shared" ref="L172" si="278">SUM(L163)-SUM(K163)+L167</f>
        <v>-1263534.9499999988</v>
      </c>
      <c r="M172" s="13">
        <f t="shared" ref="M172" si="279">SUM(M163)-SUM(L163)+M167</f>
        <v>-1519673.3699999996</v>
      </c>
      <c r="N172" s="13">
        <f t="shared" ref="N172" si="280">SUM(N163)-SUM(M163)+N167</f>
        <v>250062.57000000356</v>
      </c>
      <c r="O172" s="13">
        <f t="shared" ref="O172" si="281">SUM(O163)-SUM(N163)+O167</f>
        <v>-383606.81000000268</v>
      </c>
      <c r="P172" s="9"/>
      <c r="Q172" s="78">
        <f>AVERAGE(D172:O172)</f>
        <v>-829367.60958333325</v>
      </c>
    </row>
    <row r="173" spans="1:18" x14ac:dyDescent="0.15">
      <c r="A173" s="9"/>
      <c r="B173" s="10" t="s">
        <v>31</v>
      </c>
      <c r="C173" s="13">
        <v>97687.960000000603</v>
      </c>
      <c r="D173" s="13">
        <f t="shared" ref="D173" si="282">SUM(D163)-SUM(C163)+D165</f>
        <v>-1400867.6500000046</v>
      </c>
      <c r="E173" s="13">
        <f t="shared" ref="E173" si="283">SUM(E163)-SUM(D163)+E165</f>
        <v>105673.80000000357</v>
      </c>
      <c r="F173" s="13">
        <f t="shared" ref="F173" si="284">SUM(F163)-SUM(E163)+F165</f>
        <v>-235600.28999999911</v>
      </c>
      <c r="G173" s="13">
        <f t="shared" ref="G173" si="285">SUM(G163)-SUM(F163)+G165</f>
        <v>-801484.18000000122</v>
      </c>
      <c r="H173" s="13">
        <f t="shared" ref="H173" si="286">SUM(H163)-SUM(G163)+H165</f>
        <v>-1562355.0250000027</v>
      </c>
      <c r="I173" s="13">
        <f t="shared" ref="I173" si="287">SUM(I163)-SUM(H163)+I165</f>
        <v>-281779.61999999761</v>
      </c>
      <c r="J173" s="13">
        <f t="shared" ref="J173" si="288">SUM(J163)-SUM(I163)+J165</f>
        <v>-621135.94999999879</v>
      </c>
      <c r="K173" s="13">
        <f t="shared" ref="K173" si="289">SUM(K163)-SUM(J163)+K165</f>
        <v>-1798400.930000003</v>
      </c>
      <c r="L173" s="13">
        <f t="shared" ref="L173" si="290">SUM(L163)-SUM(K163)+L165</f>
        <v>-1261594.8699999987</v>
      </c>
      <c r="M173" s="13">
        <f t="shared" ref="M173" si="291">SUM(M163)-SUM(L163)+M165</f>
        <v>-1302265.1799999997</v>
      </c>
      <c r="N173" s="13">
        <f t="shared" ref="N173" si="292">SUM(N163)-SUM(M163)+N165</f>
        <v>500588.71000000357</v>
      </c>
      <c r="O173" s="13">
        <f t="shared" ref="O173" si="293">SUM(O163)-SUM(N163)+O165</f>
        <v>-338145.31000000268</v>
      </c>
      <c r="P173" s="16"/>
      <c r="Q173" s="82">
        <f>AVERAGE(D173:O173)</f>
        <v>-749780.54125000024</v>
      </c>
    </row>
    <row r="174" spans="1:18" x14ac:dyDescent="0.15">
      <c r="A174" s="9"/>
      <c r="B174" s="10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6"/>
      <c r="Q174" s="18"/>
    </row>
    <row r="175" spans="1:18" x14ac:dyDescent="0.15">
      <c r="A175" s="9"/>
      <c r="B175" s="10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6"/>
      <c r="Q175" s="18"/>
    </row>
    <row r="176" spans="1:18" ht="11.25" thickBot="1" x14ac:dyDescent="0.2">
      <c r="A176" s="4"/>
      <c r="B176" s="4"/>
      <c r="C176" s="4">
        <v>42094</v>
      </c>
      <c r="D176" s="4">
        <v>42124</v>
      </c>
      <c r="E176" s="4">
        <v>42155</v>
      </c>
      <c r="F176" s="4">
        <v>42185</v>
      </c>
      <c r="G176" s="4">
        <v>42216</v>
      </c>
      <c r="H176" s="4">
        <v>42247</v>
      </c>
      <c r="I176" s="4">
        <v>42277</v>
      </c>
      <c r="J176" s="4">
        <v>42308</v>
      </c>
      <c r="K176" s="4">
        <v>42338</v>
      </c>
      <c r="L176" s="4">
        <v>42369</v>
      </c>
      <c r="M176" s="4">
        <v>42400</v>
      </c>
      <c r="N176" s="4">
        <v>42429</v>
      </c>
      <c r="O176" s="4">
        <v>42460</v>
      </c>
      <c r="P176" s="5"/>
      <c r="Q176" s="4" t="s">
        <v>15</v>
      </c>
      <c r="R176" s="5"/>
    </row>
    <row r="177" spans="1:17" x14ac:dyDescent="0.15">
      <c r="A177" s="8" t="s">
        <v>24</v>
      </c>
      <c r="B177" s="3" t="s">
        <v>3</v>
      </c>
      <c r="C177" s="13">
        <f t="shared" ref="C177:N177" si="294">C70+C153</f>
        <v>106798814.7475</v>
      </c>
      <c r="D177" s="13">
        <f t="shared" si="294"/>
        <v>98195819.464000002</v>
      </c>
      <c r="E177" s="13">
        <f t="shared" si="294"/>
        <v>106107170.6005</v>
      </c>
      <c r="F177" s="13">
        <f t="shared" si="294"/>
        <v>100214193.2455</v>
      </c>
      <c r="G177" s="13">
        <f t="shared" si="294"/>
        <v>93453388.135999992</v>
      </c>
      <c r="H177" s="13">
        <f t="shared" si="294"/>
        <v>103507971.21000001</v>
      </c>
      <c r="I177" s="13">
        <f t="shared" si="294"/>
        <v>99879656.304499999</v>
      </c>
      <c r="J177" s="13">
        <f t="shared" si="294"/>
        <v>102989828.558</v>
      </c>
      <c r="K177" s="13">
        <f t="shared" si="294"/>
        <v>102213134.82349999</v>
      </c>
      <c r="L177" s="13">
        <f t="shared" si="294"/>
        <v>100643952.78290001</v>
      </c>
      <c r="M177" s="13">
        <f t="shared" si="294"/>
        <v>119241006.2439</v>
      </c>
      <c r="N177" s="13">
        <f t="shared" si="294"/>
        <v>95241008.27759999</v>
      </c>
      <c r="O177" s="13">
        <f t="shared" ref="O177:O180" si="295">O70+O153</f>
        <v>93631250.675300002</v>
      </c>
      <c r="P177" s="18"/>
      <c r="Q177" s="94">
        <f t="shared" ref="Q177:Q192" si="296">AVERAGE(D177:O177)</f>
        <v>101276531.69347501</v>
      </c>
    </row>
    <row r="178" spans="1:17" x14ac:dyDescent="0.15">
      <c r="B178" s="3" t="s">
        <v>0</v>
      </c>
      <c r="C178" s="13">
        <f t="shared" ref="C178:N178" si="297">C71+C154</f>
        <v>37721453.607999995</v>
      </c>
      <c r="D178" s="13">
        <f t="shared" si="297"/>
        <v>38015626.969999999</v>
      </c>
      <c r="E178" s="13">
        <f t="shared" si="297"/>
        <v>37717113.053000003</v>
      </c>
      <c r="F178" s="13">
        <f t="shared" si="297"/>
        <v>37934399.409999996</v>
      </c>
      <c r="G178" s="13">
        <f t="shared" si="297"/>
        <v>38411234.840000004</v>
      </c>
      <c r="H178" s="13">
        <f t="shared" si="297"/>
        <v>40224863.049999997</v>
      </c>
      <c r="I178" s="13">
        <f t="shared" si="297"/>
        <v>44401534.980000004</v>
      </c>
      <c r="J178" s="13">
        <f t="shared" si="297"/>
        <v>36082191.314999998</v>
      </c>
      <c r="K178" s="13">
        <f t="shared" si="297"/>
        <v>41199783.759999998</v>
      </c>
      <c r="L178" s="13">
        <f t="shared" si="297"/>
        <v>39678662.4124</v>
      </c>
      <c r="M178" s="13">
        <f t="shared" si="297"/>
        <v>43646468.221100003</v>
      </c>
      <c r="N178" s="13">
        <f t="shared" si="297"/>
        <v>45191723.165100001</v>
      </c>
      <c r="O178" s="13">
        <f t="shared" si="295"/>
        <v>28986347.378499996</v>
      </c>
      <c r="P178" s="18"/>
      <c r="Q178" s="95">
        <f t="shared" si="296"/>
        <v>39290829.04625833</v>
      </c>
    </row>
    <row r="179" spans="1:17" x14ac:dyDescent="0.15">
      <c r="B179" s="3" t="s">
        <v>1</v>
      </c>
      <c r="C179" s="13">
        <f t="shared" ref="C179:N179" si="298">C72+C155</f>
        <v>18161754.969999999</v>
      </c>
      <c r="D179" s="13">
        <f t="shared" si="298"/>
        <v>17483331.440000001</v>
      </c>
      <c r="E179" s="13">
        <f t="shared" si="298"/>
        <v>19822509.039999999</v>
      </c>
      <c r="F179" s="13">
        <f t="shared" si="298"/>
        <v>20020774.129999999</v>
      </c>
      <c r="G179" s="13">
        <f t="shared" si="298"/>
        <v>18058002.759999998</v>
      </c>
      <c r="H179" s="13">
        <f t="shared" si="298"/>
        <v>19195184.320000004</v>
      </c>
      <c r="I179" s="13">
        <f t="shared" si="298"/>
        <v>17447549.32</v>
      </c>
      <c r="J179" s="13">
        <f t="shared" si="298"/>
        <v>19633753.48</v>
      </c>
      <c r="K179" s="13">
        <f t="shared" si="298"/>
        <v>15059110.85</v>
      </c>
      <c r="L179" s="13">
        <f t="shared" si="298"/>
        <v>15109870.391799999</v>
      </c>
      <c r="M179" s="13">
        <f t="shared" si="298"/>
        <v>16931999.493799999</v>
      </c>
      <c r="N179" s="13">
        <f t="shared" si="298"/>
        <v>16415243.391800001</v>
      </c>
      <c r="O179" s="13">
        <f t="shared" si="295"/>
        <v>19943636.483799998</v>
      </c>
      <c r="P179" s="18"/>
      <c r="Q179" s="95">
        <f t="shared" si="296"/>
        <v>17926747.091766667</v>
      </c>
    </row>
    <row r="180" spans="1:17" x14ac:dyDescent="0.15">
      <c r="A180" s="9"/>
      <c r="B180" s="37" t="s">
        <v>2</v>
      </c>
      <c r="C180" s="38">
        <f t="shared" ref="C180:N180" si="299">C73+C156</f>
        <v>163799104.9145</v>
      </c>
      <c r="D180" s="38">
        <f t="shared" si="299"/>
        <v>158459172.4445</v>
      </c>
      <c r="E180" s="38">
        <f t="shared" si="299"/>
        <v>150565759.8545</v>
      </c>
      <c r="F180" s="38">
        <f t="shared" si="299"/>
        <v>145713614.54449999</v>
      </c>
      <c r="G180" s="38">
        <f t="shared" si="299"/>
        <v>144085200.26449999</v>
      </c>
      <c r="H180" s="38">
        <f t="shared" si="299"/>
        <v>139142945.16949999</v>
      </c>
      <c r="I180" s="38">
        <f t="shared" si="299"/>
        <v>138552721.59</v>
      </c>
      <c r="J180" s="38">
        <f t="shared" si="299"/>
        <v>133912209.30000001</v>
      </c>
      <c r="K180" s="38">
        <f t="shared" si="299"/>
        <v>133499393.18000001</v>
      </c>
      <c r="L180" s="38">
        <f t="shared" si="299"/>
        <v>127400422.35399999</v>
      </c>
      <c r="M180" s="38">
        <f t="shared" si="299"/>
        <v>125896349.1679</v>
      </c>
      <c r="N180" s="38">
        <f t="shared" si="299"/>
        <v>122578763.96790001</v>
      </c>
      <c r="O180" s="38">
        <f t="shared" si="295"/>
        <v>118624227.04790001</v>
      </c>
      <c r="P180" s="18"/>
      <c r="Q180" s="96">
        <f t="shared" si="296"/>
        <v>136535898.24043337</v>
      </c>
    </row>
    <row r="181" spans="1:17" x14ac:dyDescent="0.15">
      <c r="A181" s="9"/>
      <c r="B181" s="39" t="s">
        <v>6</v>
      </c>
      <c r="C181" s="40">
        <f t="shared" ref="C181:M181" si="300">SUM(C177:C180)</f>
        <v>326481128.24000001</v>
      </c>
      <c r="D181" s="40">
        <f t="shared" si="300"/>
        <v>312153950.31850004</v>
      </c>
      <c r="E181" s="40">
        <f t="shared" si="300"/>
        <v>314212552.54799998</v>
      </c>
      <c r="F181" s="40">
        <f t="shared" si="300"/>
        <v>303882981.32999998</v>
      </c>
      <c r="G181" s="40">
        <f t="shared" si="300"/>
        <v>294007826.00049996</v>
      </c>
      <c r="H181" s="40">
        <f t="shared" si="300"/>
        <v>302070963.74949998</v>
      </c>
      <c r="I181" s="40">
        <f t="shared" si="300"/>
        <v>300281462.19449997</v>
      </c>
      <c r="J181" s="40">
        <f t="shared" si="300"/>
        <v>292617982.653</v>
      </c>
      <c r="K181" s="40">
        <f t="shared" si="300"/>
        <v>291971422.6135</v>
      </c>
      <c r="L181" s="40">
        <f t="shared" si="300"/>
        <v>282832907.9411</v>
      </c>
      <c r="M181" s="40">
        <f t="shared" si="300"/>
        <v>305715823.12670004</v>
      </c>
      <c r="N181" s="40">
        <f t="shared" ref="N181:O181" si="301">SUM(N177:N180)</f>
        <v>279426738.80239999</v>
      </c>
      <c r="O181" s="40">
        <f t="shared" si="301"/>
        <v>261185461.5855</v>
      </c>
      <c r="P181" s="18"/>
      <c r="Q181" s="97">
        <f t="shared" si="296"/>
        <v>295030006.07193333</v>
      </c>
    </row>
    <row r="182" spans="1:17" x14ac:dyDescent="0.15">
      <c r="B182" s="11" t="s">
        <v>4</v>
      </c>
      <c r="C182" s="14">
        <f t="shared" ref="C182:N182" si="302">C75+C158</f>
        <v>6719450626.4589987</v>
      </c>
      <c r="D182" s="14">
        <f t="shared" si="302"/>
        <v>6753799744.5510025</v>
      </c>
      <c r="E182" s="14">
        <f t="shared" si="302"/>
        <v>6508683305.6524992</v>
      </c>
      <c r="F182" s="14">
        <f t="shared" si="302"/>
        <v>6474534887.5930004</v>
      </c>
      <c r="G182" s="14">
        <f t="shared" si="302"/>
        <v>6472041272.6315012</v>
      </c>
      <c r="H182" s="14">
        <f t="shared" si="302"/>
        <v>6463585534.3345003</v>
      </c>
      <c r="I182" s="14">
        <f t="shared" si="302"/>
        <v>6468783045.5474997</v>
      </c>
      <c r="J182" s="14">
        <f t="shared" si="302"/>
        <v>6455994511.5285006</v>
      </c>
      <c r="K182" s="14">
        <f t="shared" si="302"/>
        <v>6243423439.5720005</v>
      </c>
      <c r="L182" s="14">
        <f t="shared" si="302"/>
        <v>6282521874.2224998</v>
      </c>
      <c r="M182" s="14">
        <f t="shared" si="302"/>
        <v>6300768266.9964151</v>
      </c>
      <c r="N182" s="14">
        <f t="shared" si="302"/>
        <v>6268948454.3848991</v>
      </c>
      <c r="O182" s="14">
        <f t="shared" ref="O182" si="303">O75+O158</f>
        <v>6234315306.2391996</v>
      </c>
      <c r="P182" s="15"/>
      <c r="Q182" s="98">
        <f t="shared" si="296"/>
        <v>6410616636.9377928</v>
      </c>
    </row>
    <row r="183" spans="1:17" x14ac:dyDescent="0.15">
      <c r="B183" s="12" t="s">
        <v>5</v>
      </c>
      <c r="C183" s="16">
        <f t="shared" ref="C183:M183" si="304">C181/C182</f>
        <v>4.8587473350042057E-2</v>
      </c>
      <c r="D183" s="16">
        <f t="shared" si="304"/>
        <v>4.6219011834093437E-2</v>
      </c>
      <c r="E183" s="16">
        <f t="shared" si="304"/>
        <v>4.8275901252580605E-2</v>
      </c>
      <c r="F183" s="16">
        <f t="shared" si="304"/>
        <v>4.693510601237532E-2</v>
      </c>
      <c r="G183" s="16">
        <f t="shared" si="304"/>
        <v>4.5427371924183939E-2</v>
      </c>
      <c r="H183" s="16">
        <f t="shared" si="304"/>
        <v>4.6734271890563235E-2</v>
      </c>
      <c r="I183" s="16">
        <f t="shared" si="304"/>
        <v>4.6420085521524088E-2</v>
      </c>
      <c r="J183" s="16">
        <f t="shared" si="304"/>
        <v>4.5325004866480396E-2</v>
      </c>
      <c r="K183" s="16">
        <f t="shared" si="304"/>
        <v>4.6764635690561975E-2</v>
      </c>
      <c r="L183" s="16">
        <f t="shared" si="304"/>
        <v>4.5019008863554859E-2</v>
      </c>
      <c r="M183" s="16">
        <f t="shared" si="304"/>
        <v>4.852040420658657E-2</v>
      </c>
      <c r="N183" s="16">
        <f t="shared" ref="N183:O183" si="305">N181/N182</f>
        <v>4.4573143460280212E-2</v>
      </c>
      <c r="O183" s="16">
        <f t="shared" si="305"/>
        <v>4.1894811018639032E-2</v>
      </c>
      <c r="P183" s="16"/>
      <c r="Q183" s="99">
        <f>Q181/Q182</f>
        <v>4.6022094718935265E-2</v>
      </c>
    </row>
    <row r="184" spans="1:17" x14ac:dyDescent="0.15">
      <c r="B184" s="12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99"/>
    </row>
    <row r="185" spans="1:17" x14ac:dyDescent="0.15">
      <c r="B185" s="12" t="s">
        <v>96</v>
      </c>
      <c r="C185" s="14">
        <f t="shared" ref="C185:N185" si="306">C161+C78</f>
        <v>7016647715.5799999</v>
      </c>
      <c r="D185" s="14">
        <f t="shared" si="306"/>
        <v>6993584123.4800005</v>
      </c>
      <c r="E185" s="14">
        <f t="shared" si="306"/>
        <v>6778105419.9000006</v>
      </c>
      <c r="F185" s="14">
        <f t="shared" si="306"/>
        <v>6794055515.1199999</v>
      </c>
      <c r="G185" s="14">
        <f t="shared" si="306"/>
        <v>6777849401.8299999</v>
      </c>
      <c r="H185" s="14">
        <f t="shared" si="306"/>
        <v>6736704896.1899996</v>
      </c>
      <c r="I185" s="14">
        <f t="shared" si="306"/>
        <v>6691231198.4799995</v>
      </c>
      <c r="J185" s="14">
        <f t="shared" si="306"/>
        <v>6666316289.670001</v>
      </c>
      <c r="K185" s="14">
        <f t="shared" si="306"/>
        <v>6457709599.5</v>
      </c>
      <c r="L185" s="14">
        <f t="shared" si="306"/>
        <v>6458502371.6999998</v>
      </c>
      <c r="M185" s="14">
        <f t="shared" si="306"/>
        <v>6466029931.0200005</v>
      </c>
      <c r="N185" s="14">
        <f t="shared" si="306"/>
        <v>6403706961.75</v>
      </c>
      <c r="O185" s="14">
        <f t="shared" ref="O185" si="307">O161+O78</f>
        <v>6442125549.6100006</v>
      </c>
      <c r="P185" s="16"/>
      <c r="Q185" s="98">
        <f t="shared" si="296"/>
        <v>6638826771.520833</v>
      </c>
    </row>
    <row r="186" spans="1:17" x14ac:dyDescent="0.15">
      <c r="B186" s="12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6"/>
      <c r="Q186" s="99"/>
    </row>
    <row r="187" spans="1:17" x14ac:dyDescent="0.15">
      <c r="B187" s="12" t="s">
        <v>99</v>
      </c>
      <c r="C187" s="14">
        <f t="shared" ref="C187:M187" si="308">SUM(C163,C80)</f>
        <v>212122279.60600001</v>
      </c>
      <c r="D187" s="14">
        <f t="shared" si="308"/>
        <v>207237927.83450001</v>
      </c>
      <c r="E187" s="14">
        <f t="shared" si="308"/>
        <v>203349334.22399998</v>
      </c>
      <c r="F187" s="14">
        <f t="shared" si="308"/>
        <v>197604748.5395</v>
      </c>
      <c r="G187" s="14">
        <f t="shared" si="308"/>
        <v>193592942.2455</v>
      </c>
      <c r="H187" s="14">
        <f t="shared" si="308"/>
        <v>187912179.22549999</v>
      </c>
      <c r="I187" s="14">
        <f t="shared" si="308"/>
        <v>184827921.08450001</v>
      </c>
      <c r="J187" s="14">
        <f t="shared" si="308"/>
        <v>181102473.1485</v>
      </c>
      <c r="K187" s="14">
        <f t="shared" si="308"/>
        <v>176506172.83449996</v>
      </c>
      <c r="L187" s="14">
        <f t="shared" si="308"/>
        <v>173779577.42519999</v>
      </c>
      <c r="M187" s="14">
        <f t="shared" si="308"/>
        <v>173599895.40110001</v>
      </c>
      <c r="N187" s="14">
        <f t="shared" ref="N187:O187" si="309">SUM(N163,N80)</f>
        <v>167625923.72340003</v>
      </c>
      <c r="O187" s="14">
        <f t="shared" si="309"/>
        <v>168212132.8854</v>
      </c>
      <c r="P187" s="16"/>
      <c r="Q187" s="98">
        <f t="shared" si="296"/>
        <v>184612602.38096666</v>
      </c>
    </row>
    <row r="188" spans="1:17" x14ac:dyDescent="0.15">
      <c r="B188" s="3"/>
      <c r="P188" s="9"/>
      <c r="Q188" s="100"/>
    </row>
    <row r="189" spans="1:17" x14ac:dyDescent="0.15">
      <c r="A189" s="9"/>
      <c r="B189" s="3" t="s">
        <v>12</v>
      </c>
      <c r="C189" s="13">
        <f t="shared" ref="C189:N189" si="310">C82+C165</f>
        <v>1614158.9838999999</v>
      </c>
      <c r="D189" s="13">
        <f t="shared" si="310"/>
        <v>2204968.7652999996</v>
      </c>
      <c r="E189" s="13">
        <f t="shared" si="310"/>
        <v>1038001.5599999999</v>
      </c>
      <c r="F189" s="13">
        <f t="shared" si="310"/>
        <v>1111891.9954000001</v>
      </c>
      <c r="G189" s="13">
        <f t="shared" si="310"/>
        <v>1536891.12</v>
      </c>
      <c r="H189" s="13">
        <f t="shared" si="310"/>
        <v>2113294.7600000333</v>
      </c>
      <c r="I189" s="13">
        <f t="shared" si="310"/>
        <v>1284814.45</v>
      </c>
      <c r="J189" s="13">
        <f t="shared" si="310"/>
        <v>1095508.1099999999</v>
      </c>
      <c r="K189" s="13">
        <f t="shared" si="310"/>
        <v>813999.77480000001</v>
      </c>
      <c r="L189" s="13">
        <f t="shared" si="310"/>
        <v>2307012.0860395175</v>
      </c>
      <c r="M189" s="13">
        <f t="shared" si="310"/>
        <v>1106525.7073604849</v>
      </c>
      <c r="N189" s="13">
        <f t="shared" si="310"/>
        <v>1315146.6400000001</v>
      </c>
      <c r="O189" s="13">
        <f t="shared" ref="O189" si="311">O82+O165</f>
        <v>325420.07870679226</v>
      </c>
      <c r="P189" s="18"/>
      <c r="Q189" s="95">
        <f t="shared" si="296"/>
        <v>1354456.2539672356</v>
      </c>
    </row>
    <row r="190" spans="1:17" x14ac:dyDescent="0.15">
      <c r="A190" s="9"/>
      <c r="B190" s="301" t="s">
        <v>118</v>
      </c>
      <c r="C190" s="302">
        <v>0</v>
      </c>
      <c r="D190" s="302">
        <v>0</v>
      </c>
      <c r="E190" s="302">
        <v>0</v>
      </c>
      <c r="F190" s="302">
        <v>0</v>
      </c>
      <c r="G190" s="302">
        <v>0</v>
      </c>
      <c r="H190" s="302">
        <v>0</v>
      </c>
      <c r="I190" s="302">
        <v>0</v>
      </c>
      <c r="J190" s="302">
        <v>0</v>
      </c>
      <c r="K190" s="302">
        <v>0</v>
      </c>
      <c r="L190" s="302">
        <v>0</v>
      </c>
      <c r="M190" s="302">
        <v>0</v>
      </c>
      <c r="N190" s="302">
        <v>0</v>
      </c>
      <c r="O190" s="302">
        <v>0</v>
      </c>
      <c r="P190" s="18"/>
      <c r="Q190" s="95"/>
    </row>
    <row r="191" spans="1:17" x14ac:dyDescent="0.15">
      <c r="A191" s="9"/>
      <c r="B191" s="3" t="s">
        <v>13</v>
      </c>
      <c r="C191" s="38">
        <f t="shared" ref="C191:N191" si="312">C83+C166</f>
        <v>1200588.1500000001</v>
      </c>
      <c r="D191" s="38">
        <f t="shared" si="312"/>
        <v>230847.26</v>
      </c>
      <c r="E191" s="38">
        <f t="shared" si="312"/>
        <v>682059.75</v>
      </c>
      <c r="F191" s="38">
        <f t="shared" si="312"/>
        <v>316286.12</v>
      </c>
      <c r="G191" s="38">
        <f t="shared" si="312"/>
        <v>327307.21000000008</v>
      </c>
      <c r="H191" s="38">
        <f t="shared" si="312"/>
        <v>458316.9800000051</v>
      </c>
      <c r="I191" s="38">
        <f t="shared" si="312"/>
        <v>382057.9</v>
      </c>
      <c r="J191" s="38">
        <f t="shared" si="312"/>
        <v>462335.13</v>
      </c>
      <c r="K191" s="38">
        <f t="shared" si="312"/>
        <v>416419.94</v>
      </c>
      <c r="L191" s="38">
        <f t="shared" si="312"/>
        <v>329743.16000000003</v>
      </c>
      <c r="M191" s="38">
        <f t="shared" si="312"/>
        <v>282201.54000000027</v>
      </c>
      <c r="N191" s="38">
        <f t="shared" si="312"/>
        <v>529542.79</v>
      </c>
      <c r="O191" s="38">
        <f t="shared" ref="O191" si="313">O83+O166</f>
        <v>333100.67</v>
      </c>
      <c r="P191" s="18"/>
      <c r="Q191" s="96">
        <f t="shared" si="296"/>
        <v>395851.53750000038</v>
      </c>
    </row>
    <row r="192" spans="1:17" x14ac:dyDescent="0.15">
      <c r="A192" s="9"/>
      <c r="B192" s="12" t="s">
        <v>14</v>
      </c>
      <c r="C192" s="101">
        <f t="shared" ref="C192:M192" si="314">C189+C190-C191</f>
        <v>413570.83389999974</v>
      </c>
      <c r="D192" s="101">
        <f t="shared" si="314"/>
        <v>1974121.5052999996</v>
      </c>
      <c r="E192" s="101">
        <f t="shared" si="314"/>
        <v>355941.80999999994</v>
      </c>
      <c r="F192" s="101">
        <f t="shared" si="314"/>
        <v>795605.87540000014</v>
      </c>
      <c r="G192" s="101">
        <f t="shared" si="314"/>
        <v>1209583.9100000001</v>
      </c>
      <c r="H192" s="101">
        <f t="shared" si="314"/>
        <v>1654977.7800000282</v>
      </c>
      <c r="I192" s="101">
        <f t="shared" si="314"/>
        <v>902756.54999999993</v>
      </c>
      <c r="J192" s="101">
        <f t="shared" si="314"/>
        <v>633172.97999999986</v>
      </c>
      <c r="K192" s="101">
        <f t="shared" si="314"/>
        <v>397579.83480000001</v>
      </c>
      <c r="L192" s="101">
        <f t="shared" si="314"/>
        <v>1977268.9260395174</v>
      </c>
      <c r="M192" s="101">
        <f t="shared" si="314"/>
        <v>824324.1673604846</v>
      </c>
      <c r="N192" s="101">
        <f t="shared" ref="N192:O192" si="315">N189+N190-N191</f>
        <v>785603.85000000009</v>
      </c>
      <c r="O192" s="101">
        <f t="shared" si="315"/>
        <v>-7680.591293207719</v>
      </c>
      <c r="P192" s="15"/>
      <c r="Q192" s="98">
        <f t="shared" si="296"/>
        <v>958604.71646723512</v>
      </c>
    </row>
    <row r="193" spans="1:17" x14ac:dyDescent="0.15">
      <c r="A193" s="9"/>
      <c r="B193" s="12" t="s">
        <v>5</v>
      </c>
      <c r="C193" s="16">
        <f t="shared" ref="C193:N193" si="316">C192/C182</f>
        <v>6.1548310552575993E-5</v>
      </c>
      <c r="D193" s="16">
        <f t="shared" si="316"/>
        <v>2.922979033976733E-4</v>
      </c>
      <c r="E193" s="16">
        <f t="shared" si="316"/>
        <v>5.4687222174549571E-5</v>
      </c>
      <c r="F193" s="16">
        <f t="shared" si="316"/>
        <v>1.2288232115709207E-4</v>
      </c>
      <c r="G193" s="16">
        <f t="shared" si="316"/>
        <v>1.8689372626763071E-4</v>
      </c>
      <c r="H193" s="16">
        <f t="shared" si="316"/>
        <v>2.5604639579824591E-4</v>
      </c>
      <c r="I193" s="16">
        <f t="shared" si="316"/>
        <v>1.3955585519619064E-4</v>
      </c>
      <c r="J193" s="16">
        <f t="shared" si="316"/>
        <v>9.8075204195006646E-5</v>
      </c>
      <c r="K193" s="16">
        <f t="shared" si="316"/>
        <v>6.3679780596021034E-5</v>
      </c>
      <c r="L193" s="16">
        <f t="shared" si="316"/>
        <v>3.1472535482166014E-4</v>
      </c>
      <c r="M193" s="16">
        <f t="shared" si="316"/>
        <v>1.3082915168905919E-4</v>
      </c>
      <c r="N193" s="16">
        <f t="shared" si="316"/>
        <v>1.2531668679625194E-4</v>
      </c>
      <c r="O193" s="16">
        <f t="shared" ref="O193" si="317">O192/O182</f>
        <v>-1.2319863394655561E-6</v>
      </c>
      <c r="P193" s="16"/>
      <c r="Q193" s="99">
        <f>Q192/Q182</f>
        <v>1.495339326553676E-4</v>
      </c>
    </row>
    <row r="194" spans="1:17" x14ac:dyDescent="0.15">
      <c r="P194" s="9"/>
      <c r="Q194" s="100"/>
    </row>
    <row r="195" spans="1:17" x14ac:dyDescent="0.15">
      <c r="B195" s="10" t="s">
        <v>26</v>
      </c>
      <c r="C195" s="13">
        <v>-9978059.3896000143</v>
      </c>
      <c r="D195" s="13">
        <f t="shared" ref="D195" si="318">SUM(D187)-SUM(C187)+D192</f>
        <v>-2910230.266199992</v>
      </c>
      <c r="E195" s="13">
        <f t="shared" ref="E195" si="319">SUM(E187)-SUM(D187)+E192</f>
        <v>-3532651.8005000376</v>
      </c>
      <c r="F195" s="13">
        <f t="shared" ref="F195" si="320">SUM(F187)-SUM(E187)+F192</f>
        <v>-4948979.8090999788</v>
      </c>
      <c r="G195" s="13">
        <f t="shared" ref="G195" si="321">SUM(G187)-SUM(F187)+G192</f>
        <v>-2802222.3839999996</v>
      </c>
      <c r="H195" s="13">
        <f t="shared" ref="H195" si="322">SUM(H187)-SUM(G187)+H192</f>
        <v>-4025785.2399999825</v>
      </c>
      <c r="I195" s="13">
        <f t="shared" ref="I195" si="323">SUM(I187)-SUM(H187)+I192</f>
        <v>-2181501.590999973</v>
      </c>
      <c r="J195" s="13">
        <f t="shared" ref="J195" si="324">SUM(J187)-SUM(I187)+J192</f>
        <v>-3092274.9560000193</v>
      </c>
      <c r="K195" s="13">
        <f t="shared" ref="K195" si="325">SUM(K187)-SUM(J187)+K192</f>
        <v>-4198720.47920004</v>
      </c>
      <c r="L195" s="13">
        <f t="shared" ref="L195" si="326">SUM(L187)-SUM(K187)+L192</f>
        <v>-749326.48326045228</v>
      </c>
      <c r="M195" s="13">
        <f t="shared" ref="M195" si="327">SUM(M187)-SUM(L187)+M192</f>
        <v>644642.14326050878</v>
      </c>
      <c r="N195" s="13">
        <f t="shared" ref="N195" si="328">SUM(N187)-SUM(M187)+N192</f>
        <v>-5188367.8276999835</v>
      </c>
      <c r="O195" s="13">
        <f t="shared" ref="O195" si="329">SUM(O187)-SUM(N187)+O192</f>
        <v>578528.57070676296</v>
      </c>
      <c r="P195" s="16"/>
      <c r="Q195" s="95">
        <f>AVERAGE(D195:O195)</f>
        <v>-2700574.1769160987</v>
      </c>
    </row>
    <row r="196" spans="1:17" x14ac:dyDescent="0.15">
      <c r="B196" s="10" t="s">
        <v>31</v>
      </c>
      <c r="C196" s="13">
        <v>-8777471.2396000139</v>
      </c>
      <c r="D196" s="13">
        <f t="shared" ref="D196" si="330">SUM(D187)-SUM(C187)+D189+D190</f>
        <v>-2679383.0061999918</v>
      </c>
      <c r="E196" s="13">
        <f t="shared" ref="E196" si="331">SUM(E187)-SUM(D187)+E189+E190</f>
        <v>-2850592.0505000376</v>
      </c>
      <c r="F196" s="13">
        <f t="shared" ref="F196" si="332">SUM(F187)-SUM(E187)+F189+F190</f>
        <v>-4632693.6890999787</v>
      </c>
      <c r="G196" s="13">
        <f t="shared" ref="G196" si="333">SUM(G187)-SUM(F187)+G189+G190</f>
        <v>-2474915.1739999996</v>
      </c>
      <c r="H196" s="13">
        <f t="shared" ref="H196" si="334">SUM(H187)-SUM(G187)+H189+H190</f>
        <v>-3567468.2599999774</v>
      </c>
      <c r="I196" s="13">
        <f t="shared" ref="I196" si="335">SUM(I187)-SUM(H187)+I189+I190</f>
        <v>-1799443.6909999729</v>
      </c>
      <c r="J196" s="13">
        <f t="shared" ref="J196" si="336">SUM(J187)-SUM(I187)+J189+J190</f>
        <v>-2629939.8260000194</v>
      </c>
      <c r="K196" s="13">
        <f t="shared" ref="K196" si="337">SUM(K187)-SUM(J187)+K189+K190</f>
        <v>-3782300.5392000405</v>
      </c>
      <c r="L196" s="13">
        <f t="shared" ref="L196" si="338">SUM(L187)-SUM(K187)+L189+L190</f>
        <v>-419583.32326045213</v>
      </c>
      <c r="M196" s="13">
        <f t="shared" ref="M196" si="339">SUM(M187)-SUM(L187)+M189+M190</f>
        <v>926843.68326050905</v>
      </c>
      <c r="N196" s="13">
        <f t="shared" ref="N196" si="340">SUM(N187)-SUM(M187)+N189+N190</f>
        <v>-4658825.0376999825</v>
      </c>
      <c r="O196" s="13">
        <f t="shared" ref="O196" si="341">SUM(O187)-SUM(N187)+O189+O190</f>
        <v>911629.240706763</v>
      </c>
      <c r="P196" s="16"/>
      <c r="Q196" s="96">
        <f>AVERAGE(D196:O196)</f>
        <v>-2304722.6394160981</v>
      </c>
    </row>
    <row r="197" spans="1:17" x14ac:dyDescent="0.15">
      <c r="A197" s="9"/>
      <c r="B197" s="10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6"/>
      <c r="Q197" s="18"/>
    </row>
    <row r="198" spans="1:17" x14ac:dyDescent="0.15">
      <c r="A198" s="63" t="s">
        <v>100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1:17" x14ac:dyDescent="0.15">
      <c r="A199" s="63" t="s">
        <v>101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</row>
    <row r="200" spans="1:17" x14ac:dyDescent="0.15">
      <c r="A200" s="63" t="s">
        <v>23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</row>
    <row r="201" spans="1:17" x14ac:dyDescent="0.15">
      <c r="A201" s="63" t="s">
        <v>97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</row>
    <row r="202" spans="1:17" x14ac:dyDescent="0.15">
      <c r="A202" s="288"/>
      <c r="O202" s="13"/>
    </row>
    <row r="203" spans="1:17" x14ac:dyDescent="0.15">
      <c r="A203" s="9"/>
      <c r="B203" s="288"/>
      <c r="N203" s="13"/>
      <c r="O203" s="13"/>
    </row>
    <row r="204" spans="1:17" x14ac:dyDescent="0.15">
      <c r="O204" s="13"/>
    </row>
    <row r="205" spans="1:17" x14ac:dyDescent="0.15">
      <c r="O205" s="13"/>
    </row>
    <row r="206" spans="1:17" x14ac:dyDescent="0.15"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</row>
    <row r="207" spans="1:17" x14ac:dyDescent="0.15">
      <c r="O207" s="13"/>
    </row>
    <row r="208" spans="1:17" x14ac:dyDescent="0.15">
      <c r="O208" s="13"/>
    </row>
    <row r="209" spans="7:15" x14ac:dyDescent="0.15">
      <c r="G209" s="13"/>
      <c r="H209" s="13"/>
      <c r="I209" s="13"/>
      <c r="J209" s="13"/>
      <c r="K209" s="13"/>
      <c r="L209" s="13"/>
      <c r="M209" s="13"/>
      <c r="N209" s="13"/>
      <c r="O209" s="13"/>
    </row>
    <row r="210" spans="7:15" x14ac:dyDescent="0.15">
      <c r="O210" s="64"/>
    </row>
    <row r="211" spans="7:15" x14ac:dyDescent="0.15">
      <c r="O211" s="13"/>
    </row>
    <row r="213" spans="7:15" x14ac:dyDescent="0.15">
      <c r="O213" s="13"/>
    </row>
    <row r="224" spans="7:15" x14ac:dyDescent="0.15">
      <c r="O224" s="13"/>
    </row>
    <row r="225" spans="15:15" x14ac:dyDescent="0.15">
      <c r="O225" s="13"/>
    </row>
    <row r="226" spans="15:15" x14ac:dyDescent="0.15">
      <c r="O226" s="13"/>
    </row>
    <row r="227" spans="15:15" x14ac:dyDescent="0.15">
      <c r="O227" s="13"/>
    </row>
    <row r="228" spans="15:15" x14ac:dyDescent="0.15">
      <c r="O228" s="13"/>
    </row>
  </sheetData>
  <mergeCells count="3">
    <mergeCell ref="B6:E6"/>
    <mergeCell ref="B4:E4"/>
    <mergeCell ref="B7:E7"/>
  </mergeCells>
  <phoneticPr fontId="6" type="noConversion"/>
  <pageMargins left="0.5" right="0.5" top="0.5" bottom="0.5" header="0.5" footer="0.25"/>
  <pageSetup scale="55" fitToHeight="2" orientation="landscape" r:id="rId1"/>
  <headerFooter alignWithMargins="0">
    <oddFooter>&amp;R&amp;"Verdana,Italic"&amp;8Page &amp;P of &amp;N</oddFooter>
  </headerFooter>
  <rowBreaks count="1" manualBreakCount="1">
    <brk id="9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6" sqref="C26:C27"/>
    </sheetView>
  </sheetViews>
  <sheetFormatPr defaultRowHeight="12.75" x14ac:dyDescent="0.2"/>
  <cols>
    <col min="2" max="2" width="11.7109375" bestFit="1" customWidth="1"/>
    <col min="3" max="3" width="12" bestFit="1" customWidth="1"/>
  </cols>
  <sheetData>
    <row r="1" spans="1:3" x14ac:dyDescent="0.2">
      <c r="B1" t="s">
        <v>27</v>
      </c>
      <c r="C1" t="s">
        <v>28</v>
      </c>
    </row>
    <row r="2" spans="1:3" x14ac:dyDescent="0.2">
      <c r="A2">
        <v>1</v>
      </c>
      <c r="B2" s="65">
        <f>'Delq By $'!D27</f>
        <v>-781498.38620000333</v>
      </c>
      <c r="C2" s="65">
        <v>-5418677.7095999885</v>
      </c>
    </row>
    <row r="3" spans="1:3" x14ac:dyDescent="0.2">
      <c r="B3" s="65">
        <f>'Delq By $'!D28</f>
        <v>-560134.8562000033</v>
      </c>
      <c r="C3" s="65">
        <v>-4431262.7995999893</v>
      </c>
    </row>
    <row r="5" spans="1:3" x14ac:dyDescent="0.2">
      <c r="A5">
        <v>2</v>
      </c>
      <c r="B5" s="65">
        <f>'Delq By $'!D46</f>
        <v>-607525.2099999988</v>
      </c>
      <c r="C5" s="65">
        <v>-3358940.0099999988</v>
      </c>
    </row>
    <row r="6" spans="1:3" x14ac:dyDescent="0.2">
      <c r="B6" s="65">
        <f>'Delq By $'!D47</f>
        <v>-594822.07999999879</v>
      </c>
      <c r="C6" s="65">
        <v>-3197140.0099999988</v>
      </c>
    </row>
    <row r="8" spans="1:3" x14ac:dyDescent="0.2">
      <c r="A8">
        <v>3</v>
      </c>
      <c r="B8" s="65">
        <f>'Delq By $'!D65</f>
        <v>-124539.01999999979</v>
      </c>
      <c r="C8" s="65">
        <v>-1258051.3000000035</v>
      </c>
    </row>
    <row r="9" spans="1:3" x14ac:dyDescent="0.2">
      <c r="B9" s="65">
        <f>'Delq By $'!D66</f>
        <v>-123558.41999999981</v>
      </c>
      <c r="C9" s="65">
        <v>-1246756.3900000036</v>
      </c>
    </row>
    <row r="11" spans="1:3" x14ac:dyDescent="0.2">
      <c r="A11">
        <v>4</v>
      </c>
      <c r="B11" s="65">
        <f>'Delq By $'!D87</f>
        <v>-1513562.6162000096</v>
      </c>
      <c r="C11" s="65">
        <v>-10035669.0196</v>
      </c>
    </row>
    <row r="12" spans="1:3" x14ac:dyDescent="0.2">
      <c r="B12" s="65">
        <f>'Delq By $'!D88</f>
        <v>-1278515.3562000096</v>
      </c>
      <c r="C12" s="65">
        <v>-8875159.1995999999</v>
      </c>
    </row>
    <row r="14" spans="1:3" x14ac:dyDescent="0.2">
      <c r="A14">
        <v>5</v>
      </c>
      <c r="B14" s="65">
        <f>'Delq By $'!D108</f>
        <v>-414757.22999999952</v>
      </c>
      <c r="C14" s="65">
        <v>56637.710000001127</v>
      </c>
    </row>
    <row r="15" spans="1:3" x14ac:dyDescent="0.2">
      <c r="B15" s="65">
        <f>'Delq By $'!D109</f>
        <v>-418957.22999999952</v>
      </c>
      <c r="C15" s="65">
        <v>61863.280000001119</v>
      </c>
    </row>
    <row r="17" spans="1:3" x14ac:dyDescent="0.2">
      <c r="A17">
        <v>6</v>
      </c>
      <c r="B17" s="65">
        <f>'Delq By $'!D128</f>
        <v>-502810.46000000037</v>
      </c>
      <c r="C17" s="65">
        <v>-26101.119999997543</v>
      </c>
    </row>
    <row r="18" spans="1:3" x14ac:dyDescent="0.2">
      <c r="B18" s="65">
        <f>'Delq By $'!D129</f>
        <v>-502810.46000000037</v>
      </c>
      <c r="C18" s="65">
        <v>-25851.119999997543</v>
      </c>
    </row>
    <row r="20" spans="1:3" x14ac:dyDescent="0.2">
      <c r="A20">
        <v>7</v>
      </c>
      <c r="B20" s="65">
        <f>'Delq By $'!D148</f>
        <v>-479099.9599999999</v>
      </c>
      <c r="C20" s="65">
        <v>27073.039999997018</v>
      </c>
    </row>
    <row r="21" spans="1:3" x14ac:dyDescent="0.2">
      <c r="B21" s="65">
        <f>'Delq By $'!D149</f>
        <v>-479099.9599999999</v>
      </c>
      <c r="C21" s="65">
        <v>61675.79999999702</v>
      </c>
    </row>
    <row r="23" spans="1:3" x14ac:dyDescent="0.2">
      <c r="A23">
        <v>8</v>
      </c>
      <c r="B23" s="65">
        <f>'Delq By $'!D172</f>
        <v>-1396667.6500000046</v>
      </c>
      <c r="C23" s="65">
        <v>57609.630000000601</v>
      </c>
    </row>
    <row r="24" spans="1:3" x14ac:dyDescent="0.2">
      <c r="B24" s="65">
        <f>'Delq By $'!D173</f>
        <v>-1400867.6500000046</v>
      </c>
      <c r="C24" s="65">
        <v>97687.960000000603</v>
      </c>
    </row>
    <row r="26" spans="1:3" x14ac:dyDescent="0.2">
      <c r="A26">
        <v>9</v>
      </c>
      <c r="B26" s="65">
        <f>'Delq By $'!D195</f>
        <v>-2910230.266199992</v>
      </c>
      <c r="C26" s="65">
        <v>-9978059.3896000143</v>
      </c>
    </row>
    <row r="27" spans="1:3" x14ac:dyDescent="0.2">
      <c r="B27" s="65">
        <f>'Delq By $'!D196</f>
        <v>-2679383.0061999918</v>
      </c>
      <c r="C27" s="65">
        <v>-8777471.2396000139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6"/>
  <sheetViews>
    <sheetView showGridLines="0" zoomScale="80" zoomScaleNormal="80" workbookViewId="0">
      <selection activeCell="B7" sqref="B7:E7"/>
    </sheetView>
  </sheetViews>
  <sheetFormatPr defaultRowHeight="10.5" x14ac:dyDescent="0.15"/>
  <cols>
    <col min="1" max="1" width="25.28515625" style="2" customWidth="1"/>
    <col min="2" max="2" width="10" style="2" customWidth="1"/>
    <col min="3" max="3" width="12.85546875" style="2" bestFit="1" customWidth="1"/>
    <col min="4" max="15" width="13" style="2" bestFit="1" customWidth="1"/>
    <col min="16" max="16" width="3.140625" style="2" customWidth="1"/>
    <col min="17" max="17" width="12.85546875" style="2" bestFit="1" customWidth="1"/>
    <col min="18" max="18" width="9.140625" style="9"/>
    <col min="19" max="19" width="12.85546875" style="9" bestFit="1" customWidth="1"/>
    <col min="20" max="16384" width="9.140625" style="9"/>
  </cols>
  <sheetData>
    <row r="1" spans="1:19" ht="11.25" x14ac:dyDescent="0.2">
      <c r="A1" s="7"/>
    </row>
    <row r="2" spans="1:19" ht="12.75" x14ac:dyDescent="0.2">
      <c r="A2" s="1"/>
    </row>
    <row r="4" spans="1:19" x14ac:dyDescent="0.15">
      <c r="A4" s="6" t="s">
        <v>8</v>
      </c>
      <c r="B4" s="309" t="s">
        <v>19</v>
      </c>
      <c r="C4" s="309"/>
      <c r="D4" s="309"/>
      <c r="E4" s="309"/>
    </row>
    <row r="5" spans="1:19" x14ac:dyDescent="0.15">
      <c r="A5" s="6" t="s">
        <v>11</v>
      </c>
      <c r="B5" s="3" t="s">
        <v>16</v>
      </c>
      <c r="C5" s="3"/>
      <c r="D5" s="3"/>
      <c r="E5" s="3"/>
    </row>
    <row r="6" spans="1:19" ht="12" x14ac:dyDescent="0.2">
      <c r="A6" s="6" t="s">
        <v>9</v>
      </c>
      <c r="B6" s="308">
        <v>42460</v>
      </c>
      <c r="C6" s="308"/>
      <c r="D6" s="308"/>
      <c r="E6" s="308"/>
      <c r="G6" s="17"/>
    </row>
    <row r="7" spans="1:19" x14ac:dyDescent="0.15">
      <c r="A7" s="6" t="s">
        <v>10</v>
      </c>
      <c r="B7" s="309" t="s">
        <v>7</v>
      </c>
      <c r="C7" s="309"/>
      <c r="D7" s="309"/>
      <c r="E7" s="309"/>
    </row>
    <row r="11" spans="1:19" s="5" customFormat="1" ht="11.25" thickBot="1" x14ac:dyDescent="0.2">
      <c r="A11" s="21"/>
      <c r="B11" s="21"/>
      <c r="C11" s="21">
        <v>42094</v>
      </c>
      <c r="D11" s="21">
        <v>42124</v>
      </c>
      <c r="E11" s="21">
        <v>42155</v>
      </c>
      <c r="F11" s="21">
        <v>42185</v>
      </c>
      <c r="G11" s="21">
        <v>42216</v>
      </c>
      <c r="H11" s="21">
        <v>42247</v>
      </c>
      <c r="I11" s="21">
        <v>42277</v>
      </c>
      <c r="J11" s="21">
        <v>42308</v>
      </c>
      <c r="K11" s="21">
        <v>42338</v>
      </c>
      <c r="L11" s="21">
        <v>42369</v>
      </c>
      <c r="M11" s="21">
        <v>42400</v>
      </c>
      <c r="N11" s="21">
        <v>42429</v>
      </c>
      <c r="O11" s="21">
        <v>42460</v>
      </c>
      <c r="Q11" s="21" t="s">
        <v>15</v>
      </c>
    </row>
    <row r="12" spans="1:19" x14ac:dyDescent="0.15">
      <c r="A12" s="20" t="s">
        <v>20</v>
      </c>
      <c r="B12" s="3" t="s">
        <v>3</v>
      </c>
      <c r="C12" s="13">
        <v>528</v>
      </c>
      <c r="D12" s="13">
        <v>506</v>
      </c>
      <c r="E12" s="13">
        <v>529</v>
      </c>
      <c r="F12" s="13">
        <v>497</v>
      </c>
      <c r="G12" s="13">
        <v>499</v>
      </c>
      <c r="H12" s="13">
        <v>518</v>
      </c>
      <c r="I12" s="13">
        <v>528</v>
      </c>
      <c r="J12" s="13">
        <v>576</v>
      </c>
      <c r="K12" s="13">
        <v>518</v>
      </c>
      <c r="L12" s="13">
        <v>541</v>
      </c>
      <c r="M12" s="13">
        <v>580</v>
      </c>
      <c r="N12" s="13">
        <v>464</v>
      </c>
      <c r="O12" s="13">
        <v>436</v>
      </c>
      <c r="P12" s="30"/>
      <c r="Q12" s="23">
        <f t="shared" ref="Q12:Q18" si="0">AVERAGE(D12:O12)</f>
        <v>516</v>
      </c>
    </row>
    <row r="13" spans="1:19" x14ac:dyDescent="0.15">
      <c r="B13" s="3" t="s">
        <v>0</v>
      </c>
      <c r="C13" s="13">
        <v>180</v>
      </c>
      <c r="D13" s="13">
        <v>181</v>
      </c>
      <c r="E13" s="13">
        <v>211</v>
      </c>
      <c r="F13" s="13">
        <v>199</v>
      </c>
      <c r="G13" s="13">
        <v>174</v>
      </c>
      <c r="H13" s="13">
        <v>213</v>
      </c>
      <c r="I13" s="13">
        <v>225</v>
      </c>
      <c r="J13" s="13">
        <v>194</v>
      </c>
      <c r="K13" s="13">
        <v>215</v>
      </c>
      <c r="L13" s="13">
        <v>213</v>
      </c>
      <c r="M13" s="13">
        <v>243</v>
      </c>
      <c r="N13" s="13">
        <v>221</v>
      </c>
      <c r="O13" s="13">
        <v>144</v>
      </c>
      <c r="P13" s="30"/>
      <c r="Q13" s="24">
        <f t="shared" si="0"/>
        <v>202.75</v>
      </c>
    </row>
    <row r="14" spans="1:19" x14ac:dyDescent="0.15">
      <c r="B14" s="3" t="s">
        <v>1</v>
      </c>
      <c r="C14" s="13">
        <v>73</v>
      </c>
      <c r="D14" s="13">
        <v>70</v>
      </c>
      <c r="E14" s="13">
        <v>93</v>
      </c>
      <c r="F14" s="13">
        <v>94</v>
      </c>
      <c r="G14" s="13">
        <v>96</v>
      </c>
      <c r="H14" s="13">
        <v>82</v>
      </c>
      <c r="I14" s="13">
        <v>89</v>
      </c>
      <c r="J14" s="13">
        <v>95</v>
      </c>
      <c r="K14" s="13">
        <v>81</v>
      </c>
      <c r="L14" s="13">
        <v>75</v>
      </c>
      <c r="M14" s="13">
        <v>94</v>
      </c>
      <c r="N14" s="13">
        <v>61</v>
      </c>
      <c r="O14" s="13">
        <v>79</v>
      </c>
      <c r="P14" s="30"/>
      <c r="Q14" s="24">
        <f t="shared" si="0"/>
        <v>84.083333333333329</v>
      </c>
    </row>
    <row r="15" spans="1:19" x14ac:dyDescent="0.15">
      <c r="A15" s="9"/>
      <c r="B15" s="34" t="s">
        <v>2</v>
      </c>
      <c r="C15" s="35">
        <v>596</v>
      </c>
      <c r="D15" s="35">
        <v>575</v>
      </c>
      <c r="E15" s="35">
        <v>555</v>
      </c>
      <c r="F15" s="35">
        <v>554</v>
      </c>
      <c r="G15" s="35">
        <v>554</v>
      </c>
      <c r="H15" s="35">
        <v>557</v>
      </c>
      <c r="I15" s="35">
        <v>555</v>
      </c>
      <c r="J15" s="35">
        <v>537</v>
      </c>
      <c r="K15" s="35">
        <v>552</v>
      </c>
      <c r="L15" s="35">
        <v>552</v>
      </c>
      <c r="M15" s="35">
        <v>539</v>
      </c>
      <c r="N15" s="35">
        <v>523</v>
      </c>
      <c r="O15" s="35">
        <v>508</v>
      </c>
      <c r="P15" s="30"/>
      <c r="Q15" s="87">
        <f t="shared" si="0"/>
        <v>546.75</v>
      </c>
      <c r="S15" s="18"/>
    </row>
    <row r="16" spans="1:19" x14ac:dyDescent="0.15">
      <c r="A16" s="9"/>
      <c r="B16" s="88" t="s">
        <v>6</v>
      </c>
      <c r="C16" s="89">
        <f t="shared" ref="C16:M16" si="1">SUM(C12:C15)</f>
        <v>1377</v>
      </c>
      <c r="D16" s="89">
        <f t="shared" si="1"/>
        <v>1332</v>
      </c>
      <c r="E16" s="89">
        <f t="shared" si="1"/>
        <v>1388</v>
      </c>
      <c r="F16" s="89">
        <f t="shared" si="1"/>
        <v>1344</v>
      </c>
      <c r="G16" s="89">
        <f t="shared" si="1"/>
        <v>1323</v>
      </c>
      <c r="H16" s="89">
        <f t="shared" si="1"/>
        <v>1370</v>
      </c>
      <c r="I16" s="89">
        <f t="shared" si="1"/>
        <v>1397</v>
      </c>
      <c r="J16" s="89">
        <f t="shared" si="1"/>
        <v>1402</v>
      </c>
      <c r="K16" s="89">
        <f t="shared" si="1"/>
        <v>1366</v>
      </c>
      <c r="L16" s="89">
        <f t="shared" si="1"/>
        <v>1381</v>
      </c>
      <c r="M16" s="89">
        <f t="shared" si="1"/>
        <v>1456</v>
      </c>
      <c r="N16" s="89">
        <f t="shared" ref="N16:O16" si="2">SUM(N12:N15)</f>
        <v>1269</v>
      </c>
      <c r="O16" s="89">
        <f t="shared" si="2"/>
        <v>1167</v>
      </c>
      <c r="P16" s="30"/>
      <c r="Q16" s="90">
        <f t="shared" si="0"/>
        <v>1349.5833333333333</v>
      </c>
    </row>
    <row r="17" spans="1:17" x14ac:dyDescent="0.15">
      <c r="A17" s="9"/>
      <c r="B17" s="11" t="s">
        <v>4</v>
      </c>
      <c r="C17" s="14">
        <v>27509</v>
      </c>
      <c r="D17" s="14">
        <v>27494</v>
      </c>
      <c r="E17" s="14">
        <v>26409</v>
      </c>
      <c r="F17" s="14">
        <v>26222</v>
      </c>
      <c r="G17" s="14">
        <v>26156</v>
      </c>
      <c r="H17" s="14">
        <v>26087</v>
      </c>
      <c r="I17" s="14">
        <v>26026</v>
      </c>
      <c r="J17" s="14">
        <v>25950</v>
      </c>
      <c r="K17" s="14">
        <v>24846</v>
      </c>
      <c r="L17" s="14">
        <v>24934</v>
      </c>
      <c r="M17" s="14">
        <v>24941</v>
      </c>
      <c r="N17" s="14">
        <v>24791</v>
      </c>
      <c r="O17" s="14">
        <v>24640</v>
      </c>
      <c r="P17" s="31"/>
      <c r="Q17" s="26">
        <f t="shared" si="0"/>
        <v>25708</v>
      </c>
    </row>
    <row r="18" spans="1:17" x14ac:dyDescent="0.15">
      <c r="A18" s="9"/>
      <c r="B18" s="12" t="s">
        <v>5</v>
      </c>
      <c r="C18" s="16">
        <f t="shared" ref="C18:M18" si="3">IF(C17=0,0,C16/C17)</f>
        <v>5.0056345196117631E-2</v>
      </c>
      <c r="D18" s="16">
        <f t="shared" si="3"/>
        <v>4.8446933876482141E-2</v>
      </c>
      <c r="E18" s="16">
        <f t="shared" si="3"/>
        <v>5.2557840130258625E-2</v>
      </c>
      <c r="F18" s="16">
        <f t="shared" si="3"/>
        <v>5.1254671649759741E-2</v>
      </c>
      <c r="G18" s="16">
        <f t="shared" si="3"/>
        <v>5.0581128612937759E-2</v>
      </c>
      <c r="H18" s="16">
        <f t="shared" si="3"/>
        <v>5.2516579139034771E-2</v>
      </c>
      <c r="I18" s="16">
        <f t="shared" si="3"/>
        <v>5.3677092138630603E-2</v>
      </c>
      <c r="J18" s="16">
        <f t="shared" si="3"/>
        <v>5.4026974951830446E-2</v>
      </c>
      <c r="K18" s="16">
        <f t="shared" si="3"/>
        <v>5.4978668598567176E-2</v>
      </c>
      <c r="L18" s="16">
        <f t="shared" si="3"/>
        <v>5.5386219619796263E-2</v>
      </c>
      <c r="M18" s="16">
        <f t="shared" si="3"/>
        <v>5.8377771540836371E-2</v>
      </c>
      <c r="N18" s="16">
        <f t="shared" ref="N18:O18" si="4">IF(N17=0,0,N16/N17)</f>
        <v>5.1187931104029687E-2</v>
      </c>
      <c r="O18" s="16">
        <f t="shared" si="4"/>
        <v>4.7362012987012987E-2</v>
      </c>
      <c r="P18" s="32"/>
      <c r="Q18" s="27">
        <f t="shared" si="0"/>
        <v>5.2529485362431377E-2</v>
      </c>
    </row>
    <row r="19" spans="1:17" x14ac:dyDescent="0.15">
      <c r="A19" s="9"/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28"/>
    </row>
    <row r="20" spans="1:17" x14ac:dyDescent="0.15">
      <c r="A20" s="9"/>
      <c r="B20" s="11" t="s">
        <v>99</v>
      </c>
      <c r="C20" s="14">
        <v>770</v>
      </c>
      <c r="D20" s="14">
        <v>755</v>
      </c>
      <c r="E20" s="14">
        <v>763</v>
      </c>
      <c r="F20" s="14">
        <v>756</v>
      </c>
      <c r="G20" s="14">
        <v>764</v>
      </c>
      <c r="H20" s="14">
        <v>746</v>
      </c>
      <c r="I20" s="14">
        <v>749</v>
      </c>
      <c r="J20" s="14">
        <v>724</v>
      </c>
      <c r="K20" s="14">
        <v>728</v>
      </c>
      <c r="L20" s="14">
        <v>757</v>
      </c>
      <c r="M20" s="14">
        <v>764</v>
      </c>
      <c r="N20" s="14">
        <v>707</v>
      </c>
      <c r="O20" s="14">
        <v>721</v>
      </c>
      <c r="P20" s="9"/>
      <c r="Q20" s="242">
        <f>AVERAGE(D20:O20)</f>
        <v>744.5</v>
      </c>
    </row>
    <row r="21" spans="1:17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s="5" customFormat="1" ht="11.25" thickBot="1" x14ac:dyDescent="0.2">
      <c r="A22" s="21"/>
      <c r="B22" s="21"/>
      <c r="C22" s="21">
        <v>42094</v>
      </c>
      <c r="D22" s="21">
        <v>42124</v>
      </c>
      <c r="E22" s="21">
        <v>42155</v>
      </c>
      <c r="F22" s="21">
        <v>42185</v>
      </c>
      <c r="G22" s="21">
        <v>42216</v>
      </c>
      <c r="H22" s="21">
        <v>42247</v>
      </c>
      <c r="I22" s="21">
        <v>42277</v>
      </c>
      <c r="J22" s="21">
        <v>42308</v>
      </c>
      <c r="K22" s="21">
        <v>42338</v>
      </c>
      <c r="L22" s="21">
        <v>42369</v>
      </c>
      <c r="M22" s="21">
        <v>42400</v>
      </c>
      <c r="N22" s="21">
        <v>42429</v>
      </c>
      <c r="O22" s="21">
        <v>42460</v>
      </c>
      <c r="Q22" s="21" t="s">
        <v>15</v>
      </c>
    </row>
    <row r="23" spans="1:17" x14ac:dyDescent="0.15">
      <c r="A23" s="20" t="s">
        <v>21</v>
      </c>
      <c r="B23" s="3" t="s">
        <v>3</v>
      </c>
      <c r="C23" s="13">
        <v>100</v>
      </c>
      <c r="D23" s="13">
        <v>97</v>
      </c>
      <c r="E23" s="13">
        <v>103</v>
      </c>
      <c r="F23" s="13">
        <v>96</v>
      </c>
      <c r="G23" s="13">
        <v>90</v>
      </c>
      <c r="H23" s="13">
        <v>115</v>
      </c>
      <c r="I23" s="13">
        <v>101</v>
      </c>
      <c r="J23" s="13">
        <v>94</v>
      </c>
      <c r="K23" s="13">
        <v>118</v>
      </c>
      <c r="L23" s="13">
        <v>88</v>
      </c>
      <c r="M23" s="13">
        <v>111</v>
      </c>
      <c r="N23" s="13">
        <v>88</v>
      </c>
      <c r="O23" s="13">
        <v>83</v>
      </c>
      <c r="P23" s="30"/>
      <c r="Q23" s="23">
        <f t="shared" ref="Q23:Q29" si="5">AVERAGE(D23:O23)</f>
        <v>98.666666666666671</v>
      </c>
    </row>
    <row r="24" spans="1:17" x14ac:dyDescent="0.15">
      <c r="B24" s="3" t="s">
        <v>0</v>
      </c>
      <c r="C24" s="13">
        <v>39</v>
      </c>
      <c r="D24" s="13">
        <v>44</v>
      </c>
      <c r="E24" s="13">
        <v>46</v>
      </c>
      <c r="F24" s="13">
        <v>36</v>
      </c>
      <c r="G24" s="13">
        <v>38</v>
      </c>
      <c r="H24" s="13">
        <v>27</v>
      </c>
      <c r="I24" s="13">
        <v>36</v>
      </c>
      <c r="J24" s="13">
        <v>32</v>
      </c>
      <c r="K24" s="13">
        <v>37</v>
      </c>
      <c r="L24" s="13">
        <v>45</v>
      </c>
      <c r="M24" s="13">
        <v>39</v>
      </c>
      <c r="N24" s="13">
        <v>36</v>
      </c>
      <c r="O24" s="13">
        <v>28</v>
      </c>
      <c r="P24" s="30"/>
      <c r="Q24" s="24">
        <f t="shared" si="5"/>
        <v>37</v>
      </c>
    </row>
    <row r="25" spans="1:17" x14ac:dyDescent="0.15">
      <c r="B25" s="3" t="s">
        <v>1</v>
      </c>
      <c r="C25" s="13">
        <v>18</v>
      </c>
      <c r="D25" s="13">
        <v>14</v>
      </c>
      <c r="E25" s="13">
        <v>14</v>
      </c>
      <c r="F25" s="13">
        <v>19</v>
      </c>
      <c r="G25" s="13">
        <v>14</v>
      </c>
      <c r="H25" s="13">
        <v>16</v>
      </c>
      <c r="I25" s="13">
        <v>18</v>
      </c>
      <c r="J25" s="13">
        <v>18</v>
      </c>
      <c r="K25" s="13">
        <v>15</v>
      </c>
      <c r="L25" s="13">
        <v>17</v>
      </c>
      <c r="M25" s="13">
        <v>23</v>
      </c>
      <c r="N25" s="13">
        <v>17</v>
      </c>
      <c r="O25" s="13">
        <v>24</v>
      </c>
      <c r="P25" s="30"/>
      <c r="Q25" s="24">
        <f t="shared" si="5"/>
        <v>17.416666666666668</v>
      </c>
    </row>
    <row r="26" spans="1:17" x14ac:dyDescent="0.15">
      <c r="A26" s="9"/>
      <c r="B26" s="34" t="s">
        <v>2</v>
      </c>
      <c r="C26" s="35">
        <v>206</v>
      </c>
      <c r="D26" s="35">
        <v>200</v>
      </c>
      <c r="E26" s="35">
        <v>185</v>
      </c>
      <c r="F26" s="35">
        <v>179</v>
      </c>
      <c r="G26" s="35">
        <v>172</v>
      </c>
      <c r="H26" s="35">
        <v>165</v>
      </c>
      <c r="I26" s="35">
        <v>158</v>
      </c>
      <c r="J26" s="35">
        <v>157</v>
      </c>
      <c r="K26" s="35">
        <v>152</v>
      </c>
      <c r="L26" s="35">
        <v>144</v>
      </c>
      <c r="M26" s="35">
        <v>150</v>
      </c>
      <c r="N26" s="35">
        <v>147</v>
      </c>
      <c r="O26" s="35">
        <v>138</v>
      </c>
      <c r="P26" s="30"/>
      <c r="Q26" s="87">
        <f t="shared" si="5"/>
        <v>162.25</v>
      </c>
    </row>
    <row r="27" spans="1:17" x14ac:dyDescent="0.15">
      <c r="A27" s="9"/>
      <c r="B27" s="88" t="s">
        <v>6</v>
      </c>
      <c r="C27" s="89">
        <f t="shared" ref="C27:M27" si="6">SUM(C23:C26)</f>
        <v>363</v>
      </c>
      <c r="D27" s="89">
        <f t="shared" si="6"/>
        <v>355</v>
      </c>
      <c r="E27" s="89">
        <f t="shared" si="6"/>
        <v>348</v>
      </c>
      <c r="F27" s="89">
        <f t="shared" si="6"/>
        <v>330</v>
      </c>
      <c r="G27" s="89">
        <f t="shared" si="6"/>
        <v>314</v>
      </c>
      <c r="H27" s="89">
        <f t="shared" si="6"/>
        <v>323</v>
      </c>
      <c r="I27" s="89">
        <f t="shared" si="6"/>
        <v>313</v>
      </c>
      <c r="J27" s="89">
        <f t="shared" si="6"/>
        <v>301</v>
      </c>
      <c r="K27" s="89">
        <f t="shared" si="6"/>
        <v>322</v>
      </c>
      <c r="L27" s="89">
        <f t="shared" si="6"/>
        <v>294</v>
      </c>
      <c r="M27" s="89">
        <f t="shared" si="6"/>
        <v>323</v>
      </c>
      <c r="N27" s="89">
        <f t="shared" ref="N27:O27" si="7">SUM(N23:N26)</f>
        <v>288</v>
      </c>
      <c r="O27" s="89">
        <f t="shared" si="7"/>
        <v>273</v>
      </c>
      <c r="P27" s="30"/>
      <c r="Q27" s="90">
        <f t="shared" si="5"/>
        <v>315.33333333333331</v>
      </c>
    </row>
    <row r="28" spans="1:17" x14ac:dyDescent="0.15">
      <c r="A28" s="9"/>
      <c r="B28" s="11" t="s">
        <v>4</v>
      </c>
      <c r="C28" s="14">
        <v>2586</v>
      </c>
      <c r="D28" s="14">
        <v>2558</v>
      </c>
      <c r="E28" s="14">
        <v>2525</v>
      </c>
      <c r="F28" s="14">
        <v>2491</v>
      </c>
      <c r="G28" s="14">
        <v>2455</v>
      </c>
      <c r="H28" s="14">
        <v>2426</v>
      </c>
      <c r="I28" s="14">
        <v>2392</v>
      </c>
      <c r="J28" s="14">
        <v>2364</v>
      </c>
      <c r="K28" s="14">
        <v>2337</v>
      </c>
      <c r="L28" s="14">
        <v>2303</v>
      </c>
      <c r="M28" s="14">
        <v>2283</v>
      </c>
      <c r="N28" s="14">
        <v>2262</v>
      </c>
      <c r="O28" s="14">
        <v>2234</v>
      </c>
      <c r="P28" s="31"/>
      <c r="Q28" s="26">
        <f t="shared" si="5"/>
        <v>2385.8333333333335</v>
      </c>
    </row>
    <row r="29" spans="1:17" x14ac:dyDescent="0.15">
      <c r="A29" s="9"/>
      <c r="B29" s="12" t="s">
        <v>5</v>
      </c>
      <c r="C29" s="16">
        <f t="shared" ref="C29:M29" si="8">IF(C28=0,0,C27/C28)</f>
        <v>0.14037122969837587</v>
      </c>
      <c r="D29" s="16">
        <f t="shared" si="8"/>
        <v>0.13878029710711492</v>
      </c>
      <c r="E29" s="16">
        <f t="shared" si="8"/>
        <v>0.13782178217821783</v>
      </c>
      <c r="F29" s="16">
        <f t="shared" si="8"/>
        <v>0.13247691690084304</v>
      </c>
      <c r="G29" s="16">
        <f t="shared" si="8"/>
        <v>0.12790224032586558</v>
      </c>
      <c r="H29" s="16">
        <f t="shared" si="8"/>
        <v>0.13314097279472384</v>
      </c>
      <c r="I29" s="16">
        <f t="shared" si="8"/>
        <v>0.13085284280936454</v>
      </c>
      <c r="J29" s="16">
        <f t="shared" si="8"/>
        <v>0.12732656514382404</v>
      </c>
      <c r="K29" s="16">
        <f t="shared" si="8"/>
        <v>0.13778348309798888</v>
      </c>
      <c r="L29" s="16">
        <f t="shared" si="8"/>
        <v>0.1276595744680851</v>
      </c>
      <c r="M29" s="16">
        <f t="shared" si="8"/>
        <v>0.14148050810337276</v>
      </c>
      <c r="N29" s="16">
        <f t="shared" ref="N29:O29" si="9">IF(N28=0,0,N27/N28)</f>
        <v>0.1273209549071618</v>
      </c>
      <c r="O29" s="16">
        <f t="shared" si="9"/>
        <v>0.12220232766338407</v>
      </c>
      <c r="P29" s="32"/>
      <c r="Q29" s="27">
        <f t="shared" si="5"/>
        <v>0.13206237212499555</v>
      </c>
    </row>
    <row r="30" spans="1:17" x14ac:dyDescent="0.15">
      <c r="A30" s="9"/>
      <c r="B30" s="1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28"/>
    </row>
    <row r="31" spans="1:17" x14ac:dyDescent="0.15">
      <c r="A31" s="9"/>
      <c r="B31" s="11" t="s">
        <v>99</v>
      </c>
      <c r="C31" s="14">
        <v>266</v>
      </c>
      <c r="D31" s="14">
        <v>253</v>
      </c>
      <c r="E31" s="14">
        <v>240</v>
      </c>
      <c r="F31" s="14">
        <v>238</v>
      </c>
      <c r="G31" s="14">
        <v>224</v>
      </c>
      <c r="H31" s="14">
        <v>218</v>
      </c>
      <c r="I31" s="14">
        <v>213</v>
      </c>
      <c r="J31" s="14">
        <v>215</v>
      </c>
      <c r="K31" s="14">
        <v>207</v>
      </c>
      <c r="L31" s="14">
        <v>208</v>
      </c>
      <c r="M31" s="14">
        <v>218</v>
      </c>
      <c r="N31" s="14">
        <v>210</v>
      </c>
      <c r="O31" s="14">
        <v>205</v>
      </c>
      <c r="P31" s="9"/>
      <c r="Q31" s="242">
        <f>AVERAGE(D31:O31)</f>
        <v>220.75</v>
      </c>
    </row>
    <row r="32" spans="1:17" x14ac:dyDescent="0.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s="5" customFormat="1" ht="11.25" thickBot="1" x14ac:dyDescent="0.2">
      <c r="A33" s="21"/>
      <c r="B33" s="21"/>
      <c r="C33" s="21">
        <v>42094</v>
      </c>
      <c r="D33" s="21">
        <v>42124</v>
      </c>
      <c r="E33" s="21">
        <v>42155</v>
      </c>
      <c r="F33" s="21">
        <v>42185</v>
      </c>
      <c r="G33" s="21">
        <v>42216</v>
      </c>
      <c r="H33" s="21">
        <v>42247</v>
      </c>
      <c r="I33" s="21">
        <v>42277</v>
      </c>
      <c r="J33" s="21">
        <v>42308</v>
      </c>
      <c r="K33" s="21">
        <v>42338</v>
      </c>
      <c r="L33" s="21">
        <v>42369</v>
      </c>
      <c r="M33" s="21">
        <v>42400</v>
      </c>
      <c r="N33" s="21">
        <v>42429</v>
      </c>
      <c r="O33" s="21">
        <v>42460</v>
      </c>
      <c r="Q33" s="21" t="s">
        <v>15</v>
      </c>
    </row>
    <row r="34" spans="1:17" x14ac:dyDescent="0.15">
      <c r="A34" s="20" t="s">
        <v>22</v>
      </c>
      <c r="B34" s="3" t="s">
        <v>3</v>
      </c>
      <c r="C34" s="13">
        <v>108</v>
      </c>
      <c r="D34" s="13">
        <v>93</v>
      </c>
      <c r="E34" s="13">
        <v>104</v>
      </c>
      <c r="F34" s="13">
        <v>83</v>
      </c>
      <c r="G34" s="13">
        <v>86</v>
      </c>
      <c r="H34" s="13">
        <v>92</v>
      </c>
      <c r="I34" s="13">
        <v>88</v>
      </c>
      <c r="J34" s="13">
        <v>94</v>
      </c>
      <c r="K34" s="13">
        <v>81</v>
      </c>
      <c r="L34" s="13">
        <v>86</v>
      </c>
      <c r="M34" s="13">
        <v>96</v>
      </c>
      <c r="N34" s="13">
        <v>91</v>
      </c>
      <c r="O34" s="13">
        <v>76</v>
      </c>
      <c r="P34" s="30"/>
      <c r="Q34" s="23">
        <f t="shared" ref="Q34:Q40" si="10">AVERAGE(D34:O34)</f>
        <v>89.166666666666671</v>
      </c>
    </row>
    <row r="35" spans="1:17" x14ac:dyDescent="0.15">
      <c r="B35" s="3" t="s">
        <v>0</v>
      </c>
      <c r="C35" s="13">
        <v>40</v>
      </c>
      <c r="D35" s="13">
        <v>39</v>
      </c>
      <c r="E35" s="13">
        <v>39</v>
      </c>
      <c r="F35" s="13">
        <v>44</v>
      </c>
      <c r="G35" s="13">
        <v>38</v>
      </c>
      <c r="H35" s="13">
        <v>46</v>
      </c>
      <c r="I35" s="13">
        <v>35</v>
      </c>
      <c r="J35" s="13">
        <v>33</v>
      </c>
      <c r="K35" s="13">
        <v>32</v>
      </c>
      <c r="L35" s="13">
        <v>40</v>
      </c>
      <c r="M35" s="13">
        <v>39</v>
      </c>
      <c r="N35" s="13">
        <v>33</v>
      </c>
      <c r="O35" s="13">
        <v>28</v>
      </c>
      <c r="P35" s="30"/>
      <c r="Q35" s="24">
        <f t="shared" si="10"/>
        <v>37.166666666666664</v>
      </c>
    </row>
    <row r="36" spans="1:17" x14ac:dyDescent="0.15">
      <c r="B36" s="3" t="s">
        <v>1</v>
      </c>
      <c r="C36" s="13">
        <v>14</v>
      </c>
      <c r="D36" s="13">
        <v>15</v>
      </c>
      <c r="E36" s="13">
        <v>9</v>
      </c>
      <c r="F36" s="13">
        <v>8</v>
      </c>
      <c r="G36" s="13">
        <v>15</v>
      </c>
      <c r="H36" s="13">
        <v>9</v>
      </c>
      <c r="I36" s="13">
        <v>17</v>
      </c>
      <c r="J36" s="13">
        <v>12</v>
      </c>
      <c r="K36" s="13">
        <v>15</v>
      </c>
      <c r="L36" s="13">
        <v>11</v>
      </c>
      <c r="M36" s="13">
        <v>10</v>
      </c>
      <c r="N36" s="13">
        <v>13</v>
      </c>
      <c r="O36" s="13">
        <v>7</v>
      </c>
      <c r="P36" s="30"/>
      <c r="Q36" s="24">
        <f t="shared" si="10"/>
        <v>11.75</v>
      </c>
    </row>
    <row r="37" spans="1:17" x14ac:dyDescent="0.15">
      <c r="A37" s="9"/>
      <c r="B37" s="34" t="s">
        <v>2</v>
      </c>
      <c r="C37" s="35">
        <v>167</v>
      </c>
      <c r="D37" s="35">
        <v>163</v>
      </c>
      <c r="E37" s="35">
        <v>158</v>
      </c>
      <c r="F37" s="35">
        <v>148</v>
      </c>
      <c r="G37" s="35">
        <v>144</v>
      </c>
      <c r="H37" s="35">
        <v>144</v>
      </c>
      <c r="I37" s="35">
        <v>137</v>
      </c>
      <c r="J37" s="35">
        <v>131</v>
      </c>
      <c r="K37" s="35">
        <v>132</v>
      </c>
      <c r="L37" s="35">
        <v>124</v>
      </c>
      <c r="M37" s="35">
        <v>125</v>
      </c>
      <c r="N37" s="35">
        <v>114</v>
      </c>
      <c r="O37" s="35">
        <v>103</v>
      </c>
      <c r="P37" s="30"/>
      <c r="Q37" s="87">
        <f t="shared" si="10"/>
        <v>135.25</v>
      </c>
    </row>
    <row r="38" spans="1:17" x14ac:dyDescent="0.15">
      <c r="A38" s="9"/>
      <c r="B38" s="3" t="s">
        <v>6</v>
      </c>
      <c r="C38" s="13">
        <f t="shared" ref="C38:M38" si="11">SUM(C34:C37)</f>
        <v>329</v>
      </c>
      <c r="D38" s="13">
        <f t="shared" si="11"/>
        <v>310</v>
      </c>
      <c r="E38" s="13">
        <f t="shared" si="11"/>
        <v>310</v>
      </c>
      <c r="F38" s="13">
        <f t="shared" si="11"/>
        <v>283</v>
      </c>
      <c r="G38" s="13">
        <f t="shared" si="11"/>
        <v>283</v>
      </c>
      <c r="H38" s="13">
        <f t="shared" si="11"/>
        <v>291</v>
      </c>
      <c r="I38" s="13">
        <f t="shared" si="11"/>
        <v>277</v>
      </c>
      <c r="J38" s="13">
        <f t="shared" si="11"/>
        <v>270</v>
      </c>
      <c r="K38" s="13">
        <f t="shared" si="11"/>
        <v>260</v>
      </c>
      <c r="L38" s="13">
        <f t="shared" si="11"/>
        <v>261</v>
      </c>
      <c r="M38" s="13">
        <f t="shared" si="11"/>
        <v>270</v>
      </c>
      <c r="N38" s="13">
        <f t="shared" ref="N38:O38" si="12">SUM(N34:N37)</f>
        <v>251</v>
      </c>
      <c r="O38" s="13">
        <f t="shared" si="12"/>
        <v>214</v>
      </c>
      <c r="P38" s="30"/>
      <c r="Q38" s="90">
        <f t="shared" si="10"/>
        <v>273.33333333333331</v>
      </c>
    </row>
    <row r="39" spans="1:17" x14ac:dyDescent="0.15">
      <c r="A39" s="9"/>
      <c r="B39" s="11" t="s">
        <v>4</v>
      </c>
      <c r="C39" s="14">
        <v>4060</v>
      </c>
      <c r="D39" s="14">
        <v>4000</v>
      </c>
      <c r="E39" s="14">
        <v>3935</v>
      </c>
      <c r="F39" s="14">
        <v>3875</v>
      </c>
      <c r="G39" s="14">
        <v>3811</v>
      </c>
      <c r="H39" s="14">
        <v>3753</v>
      </c>
      <c r="I39" s="14">
        <v>3702</v>
      </c>
      <c r="J39" s="14">
        <v>3639</v>
      </c>
      <c r="K39" s="14">
        <v>3259</v>
      </c>
      <c r="L39" s="14">
        <v>3211</v>
      </c>
      <c r="M39" s="14">
        <v>3179</v>
      </c>
      <c r="N39" s="14">
        <v>3135</v>
      </c>
      <c r="O39" s="14">
        <v>3084</v>
      </c>
      <c r="P39" s="31"/>
      <c r="Q39" s="26">
        <f t="shared" si="10"/>
        <v>3548.5833333333335</v>
      </c>
    </row>
    <row r="40" spans="1:17" x14ac:dyDescent="0.15">
      <c r="A40" s="9"/>
      <c r="B40" s="12" t="s">
        <v>5</v>
      </c>
      <c r="C40" s="16">
        <f t="shared" ref="C40:M40" si="13">IF(C39=0,0,C38/C39)</f>
        <v>8.1034482758620685E-2</v>
      </c>
      <c r="D40" s="16">
        <f t="shared" si="13"/>
        <v>7.7499999999999999E-2</v>
      </c>
      <c r="E40" s="16">
        <f t="shared" si="13"/>
        <v>7.8780177890724265E-2</v>
      </c>
      <c r="F40" s="16">
        <f t="shared" si="13"/>
        <v>7.3032258064516131E-2</v>
      </c>
      <c r="G40" s="16">
        <f t="shared" si="13"/>
        <v>7.4258724744161633E-2</v>
      </c>
      <c r="H40" s="16">
        <f t="shared" si="13"/>
        <v>7.7537969624300554E-2</v>
      </c>
      <c r="I40" s="16">
        <f t="shared" si="13"/>
        <v>7.4824419232847106E-2</v>
      </c>
      <c r="J40" s="16">
        <f t="shared" si="13"/>
        <v>7.4196207749381696E-2</v>
      </c>
      <c r="K40" s="16">
        <f t="shared" si="13"/>
        <v>7.9779073335378953E-2</v>
      </c>
      <c r="L40" s="16">
        <f t="shared" si="13"/>
        <v>8.1283089380255372E-2</v>
      </c>
      <c r="M40" s="16">
        <f t="shared" si="13"/>
        <v>8.4932368669392896E-2</v>
      </c>
      <c r="N40" s="16">
        <f t="shared" ref="N40:O40" si="14">IF(N39=0,0,N38/N39)</f>
        <v>8.0063795853269532E-2</v>
      </c>
      <c r="O40" s="16">
        <f t="shared" si="14"/>
        <v>6.9390402075226981E-2</v>
      </c>
      <c r="P40" s="32"/>
      <c r="Q40" s="27">
        <f t="shared" si="10"/>
        <v>7.7131540551621261E-2</v>
      </c>
    </row>
    <row r="41" spans="1:17" x14ac:dyDescent="0.15">
      <c r="A41" s="9"/>
      <c r="B41" s="1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28"/>
    </row>
    <row r="42" spans="1:17" x14ac:dyDescent="0.15">
      <c r="A42" s="9"/>
      <c r="B42" s="11" t="s">
        <v>99</v>
      </c>
      <c r="C42" s="14">
        <v>248</v>
      </c>
      <c r="D42" s="14">
        <v>247</v>
      </c>
      <c r="E42" s="14">
        <v>237</v>
      </c>
      <c r="F42" s="14">
        <v>227</v>
      </c>
      <c r="G42" s="14">
        <v>226</v>
      </c>
      <c r="H42" s="14">
        <v>216</v>
      </c>
      <c r="I42" s="14">
        <v>215</v>
      </c>
      <c r="J42" s="14">
        <v>202</v>
      </c>
      <c r="K42" s="14">
        <v>203</v>
      </c>
      <c r="L42" s="14">
        <v>166</v>
      </c>
      <c r="M42" s="14">
        <v>166</v>
      </c>
      <c r="N42" s="14">
        <v>157</v>
      </c>
      <c r="O42" s="14">
        <v>143</v>
      </c>
      <c r="P42" s="9"/>
      <c r="Q42" s="242">
        <f>AVERAGE(D42:O42)</f>
        <v>200.41666666666666</v>
      </c>
    </row>
    <row r="43" spans="1:17" x14ac:dyDescent="0.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s="5" customFormat="1" ht="11.25" thickBot="1" x14ac:dyDescent="0.2">
      <c r="A44" s="70"/>
      <c r="B44" s="70"/>
      <c r="C44" s="70">
        <v>42094</v>
      </c>
      <c r="D44" s="70">
        <v>42124</v>
      </c>
      <c r="E44" s="70">
        <v>42155</v>
      </c>
      <c r="F44" s="70">
        <v>42185</v>
      </c>
      <c r="G44" s="70">
        <v>42216</v>
      </c>
      <c r="H44" s="70">
        <v>42247</v>
      </c>
      <c r="I44" s="70">
        <v>42277</v>
      </c>
      <c r="J44" s="70">
        <v>42308</v>
      </c>
      <c r="K44" s="70">
        <v>42338</v>
      </c>
      <c r="L44" s="70">
        <v>42369</v>
      </c>
      <c r="M44" s="70">
        <v>42400</v>
      </c>
      <c r="N44" s="70">
        <v>42429</v>
      </c>
      <c r="O44" s="70">
        <v>42460</v>
      </c>
      <c r="Q44" s="5" t="s">
        <v>15</v>
      </c>
    </row>
    <row r="45" spans="1:17" x14ac:dyDescent="0.15">
      <c r="A45" s="102" t="s">
        <v>29</v>
      </c>
      <c r="B45" s="71" t="s">
        <v>3</v>
      </c>
      <c r="C45" s="72">
        <f t="shared" ref="C45:N45" si="15">C12+C23+C34</f>
        <v>736</v>
      </c>
      <c r="D45" s="72">
        <f t="shared" si="15"/>
        <v>696</v>
      </c>
      <c r="E45" s="72">
        <f t="shared" si="15"/>
        <v>736</v>
      </c>
      <c r="F45" s="72">
        <f t="shared" si="15"/>
        <v>676</v>
      </c>
      <c r="G45" s="72">
        <f t="shared" si="15"/>
        <v>675</v>
      </c>
      <c r="H45" s="72">
        <f t="shared" si="15"/>
        <v>725</v>
      </c>
      <c r="I45" s="72">
        <f t="shared" si="15"/>
        <v>717</v>
      </c>
      <c r="J45" s="72">
        <f t="shared" si="15"/>
        <v>764</v>
      </c>
      <c r="K45" s="72">
        <f t="shared" si="15"/>
        <v>717</v>
      </c>
      <c r="L45" s="72">
        <f t="shared" si="15"/>
        <v>715</v>
      </c>
      <c r="M45" s="72">
        <f t="shared" si="15"/>
        <v>787</v>
      </c>
      <c r="N45" s="72">
        <f t="shared" si="15"/>
        <v>643</v>
      </c>
      <c r="O45" s="72">
        <f t="shared" ref="O45:O48" si="16">O12+O23+O34</f>
        <v>595</v>
      </c>
      <c r="P45" s="18"/>
      <c r="Q45" s="77">
        <f t="shared" ref="Q45:Q53" si="17">AVERAGE(D45:O45)</f>
        <v>703.83333333333337</v>
      </c>
    </row>
    <row r="46" spans="1:17" x14ac:dyDescent="0.15">
      <c r="B46" s="3" t="s">
        <v>0</v>
      </c>
      <c r="C46" s="13">
        <f t="shared" ref="C46:N46" si="18">C13+C24+C35</f>
        <v>259</v>
      </c>
      <c r="D46" s="13">
        <f t="shared" si="18"/>
        <v>264</v>
      </c>
      <c r="E46" s="13">
        <f t="shared" si="18"/>
        <v>296</v>
      </c>
      <c r="F46" s="13">
        <f t="shared" si="18"/>
        <v>279</v>
      </c>
      <c r="G46" s="13">
        <f t="shared" si="18"/>
        <v>250</v>
      </c>
      <c r="H46" s="13">
        <f t="shared" si="18"/>
        <v>286</v>
      </c>
      <c r="I46" s="13">
        <f t="shared" si="18"/>
        <v>296</v>
      </c>
      <c r="J46" s="13">
        <f t="shared" si="18"/>
        <v>259</v>
      </c>
      <c r="K46" s="13">
        <f t="shared" si="18"/>
        <v>284</v>
      </c>
      <c r="L46" s="13">
        <f t="shared" si="18"/>
        <v>298</v>
      </c>
      <c r="M46" s="13">
        <f t="shared" si="18"/>
        <v>321</v>
      </c>
      <c r="N46" s="13">
        <f t="shared" si="18"/>
        <v>290</v>
      </c>
      <c r="O46" s="13">
        <f t="shared" si="16"/>
        <v>200</v>
      </c>
      <c r="P46" s="13"/>
      <c r="Q46" s="78">
        <f t="shared" si="17"/>
        <v>276.91666666666669</v>
      </c>
    </row>
    <row r="47" spans="1:17" x14ac:dyDescent="0.15">
      <c r="B47" s="3" t="s">
        <v>1</v>
      </c>
      <c r="C47" s="13">
        <f t="shared" ref="C47:N47" si="19">C14+C25+C36</f>
        <v>105</v>
      </c>
      <c r="D47" s="13">
        <f t="shared" si="19"/>
        <v>99</v>
      </c>
      <c r="E47" s="13">
        <f t="shared" si="19"/>
        <v>116</v>
      </c>
      <c r="F47" s="13">
        <f t="shared" si="19"/>
        <v>121</v>
      </c>
      <c r="G47" s="13">
        <f t="shared" si="19"/>
        <v>125</v>
      </c>
      <c r="H47" s="13">
        <f t="shared" si="19"/>
        <v>107</v>
      </c>
      <c r="I47" s="13">
        <f t="shared" si="19"/>
        <v>124</v>
      </c>
      <c r="J47" s="13">
        <f t="shared" si="19"/>
        <v>125</v>
      </c>
      <c r="K47" s="13">
        <f t="shared" si="19"/>
        <v>111</v>
      </c>
      <c r="L47" s="13">
        <f t="shared" si="19"/>
        <v>103</v>
      </c>
      <c r="M47" s="13">
        <f t="shared" si="19"/>
        <v>127</v>
      </c>
      <c r="N47" s="13">
        <f t="shared" si="19"/>
        <v>91</v>
      </c>
      <c r="O47" s="13">
        <f t="shared" si="16"/>
        <v>110</v>
      </c>
      <c r="P47" s="18"/>
      <c r="Q47" s="78">
        <f t="shared" si="17"/>
        <v>113.25</v>
      </c>
    </row>
    <row r="48" spans="1:17" x14ac:dyDescent="0.15">
      <c r="A48" s="9"/>
      <c r="B48" s="73" t="s">
        <v>2</v>
      </c>
      <c r="C48" s="74">
        <f t="shared" ref="C48:N48" si="20">C15+C26+C37</f>
        <v>969</v>
      </c>
      <c r="D48" s="74">
        <f t="shared" si="20"/>
        <v>938</v>
      </c>
      <c r="E48" s="74">
        <f t="shared" si="20"/>
        <v>898</v>
      </c>
      <c r="F48" s="74">
        <f t="shared" si="20"/>
        <v>881</v>
      </c>
      <c r="G48" s="74">
        <f t="shared" si="20"/>
        <v>870</v>
      </c>
      <c r="H48" s="74">
        <f t="shared" si="20"/>
        <v>866</v>
      </c>
      <c r="I48" s="74">
        <f t="shared" si="20"/>
        <v>850</v>
      </c>
      <c r="J48" s="74">
        <f t="shared" si="20"/>
        <v>825</v>
      </c>
      <c r="K48" s="74">
        <f t="shared" si="20"/>
        <v>836</v>
      </c>
      <c r="L48" s="74">
        <f t="shared" si="20"/>
        <v>820</v>
      </c>
      <c r="M48" s="74">
        <f t="shared" si="20"/>
        <v>814</v>
      </c>
      <c r="N48" s="74">
        <f t="shared" si="20"/>
        <v>784</v>
      </c>
      <c r="O48" s="74">
        <f t="shared" si="16"/>
        <v>749</v>
      </c>
      <c r="P48" s="18"/>
      <c r="Q48" s="82">
        <f t="shared" si="17"/>
        <v>844.25</v>
      </c>
    </row>
    <row r="49" spans="1:17" x14ac:dyDescent="0.15">
      <c r="A49" s="9"/>
      <c r="B49" s="68" t="s">
        <v>6</v>
      </c>
      <c r="C49" s="69">
        <f t="shared" ref="C49:M49" si="21">SUM(C45:C48)</f>
        <v>2069</v>
      </c>
      <c r="D49" s="69">
        <f t="shared" si="21"/>
        <v>1997</v>
      </c>
      <c r="E49" s="69">
        <f t="shared" si="21"/>
        <v>2046</v>
      </c>
      <c r="F49" s="69">
        <f t="shared" si="21"/>
        <v>1957</v>
      </c>
      <c r="G49" s="69">
        <f t="shared" si="21"/>
        <v>1920</v>
      </c>
      <c r="H49" s="69">
        <f t="shared" si="21"/>
        <v>1984</v>
      </c>
      <c r="I49" s="69">
        <f t="shared" si="21"/>
        <v>1987</v>
      </c>
      <c r="J49" s="69">
        <f t="shared" si="21"/>
        <v>1973</v>
      </c>
      <c r="K49" s="69">
        <f t="shared" si="21"/>
        <v>1948</v>
      </c>
      <c r="L49" s="69">
        <f t="shared" si="21"/>
        <v>1936</v>
      </c>
      <c r="M49" s="69">
        <f t="shared" si="21"/>
        <v>2049</v>
      </c>
      <c r="N49" s="69">
        <f t="shared" ref="N49:O49" si="22">SUM(N45:N48)</f>
        <v>1808</v>
      </c>
      <c r="O49" s="69">
        <f t="shared" si="22"/>
        <v>1654</v>
      </c>
      <c r="P49" s="18"/>
      <c r="Q49" s="83">
        <f t="shared" si="17"/>
        <v>1938.25</v>
      </c>
    </row>
    <row r="50" spans="1:17" x14ac:dyDescent="0.15">
      <c r="B50" s="11" t="s">
        <v>4</v>
      </c>
      <c r="C50" s="14">
        <f t="shared" ref="C50:N50" si="23">C17+C28+C39</f>
        <v>34155</v>
      </c>
      <c r="D50" s="14">
        <f t="shared" si="23"/>
        <v>34052</v>
      </c>
      <c r="E50" s="14">
        <f t="shared" si="23"/>
        <v>32869</v>
      </c>
      <c r="F50" s="14">
        <f t="shared" si="23"/>
        <v>32588</v>
      </c>
      <c r="G50" s="14">
        <f t="shared" si="23"/>
        <v>32422</v>
      </c>
      <c r="H50" s="14">
        <f t="shared" si="23"/>
        <v>32266</v>
      </c>
      <c r="I50" s="14">
        <f t="shared" si="23"/>
        <v>32120</v>
      </c>
      <c r="J50" s="14">
        <f t="shared" si="23"/>
        <v>31953</v>
      </c>
      <c r="K50" s="14">
        <f t="shared" si="23"/>
        <v>30442</v>
      </c>
      <c r="L50" s="14">
        <f t="shared" si="23"/>
        <v>30448</v>
      </c>
      <c r="M50" s="14">
        <f t="shared" si="23"/>
        <v>30403</v>
      </c>
      <c r="N50" s="14">
        <f t="shared" si="23"/>
        <v>30188</v>
      </c>
      <c r="O50" s="14">
        <f t="shared" ref="O50" si="24">O17+O28+O39</f>
        <v>29958</v>
      </c>
      <c r="P50" s="15"/>
      <c r="Q50" s="79">
        <f t="shared" si="17"/>
        <v>31642.416666666668</v>
      </c>
    </row>
    <row r="51" spans="1:17" x14ac:dyDescent="0.15">
      <c r="B51" s="12" t="s">
        <v>5</v>
      </c>
      <c r="C51" s="16">
        <f t="shared" ref="C51:M51" si="25">IF(C50=0,0,C49/C50)</f>
        <v>6.057678231591275E-2</v>
      </c>
      <c r="D51" s="16">
        <f t="shared" si="25"/>
        <v>5.8645600845765297E-2</v>
      </c>
      <c r="E51" s="16">
        <f t="shared" si="25"/>
        <v>6.2247102132708634E-2</v>
      </c>
      <c r="F51" s="16">
        <f t="shared" si="25"/>
        <v>6.0052780164477723E-2</v>
      </c>
      <c r="G51" s="16">
        <f t="shared" si="25"/>
        <v>5.9219048794028749E-2</v>
      </c>
      <c r="H51" s="16">
        <f t="shared" si="25"/>
        <v>6.1488873737060683E-2</v>
      </c>
      <c r="I51" s="16">
        <f t="shared" si="25"/>
        <v>6.1861768368617683E-2</v>
      </c>
      <c r="J51" s="16">
        <f t="shared" si="25"/>
        <v>6.174694081932839E-2</v>
      </c>
      <c r="K51" s="16">
        <f t="shared" si="25"/>
        <v>6.3990539386374085E-2</v>
      </c>
      <c r="L51" s="16">
        <f t="shared" si="25"/>
        <v>6.358381502890173E-2</v>
      </c>
      <c r="M51" s="16">
        <f t="shared" si="25"/>
        <v>6.7394665000164458E-2</v>
      </c>
      <c r="N51" s="16">
        <f t="shared" ref="N51:O51" si="26">IF(N50=0,0,N49/N50)</f>
        <v>5.9891347555319996E-2</v>
      </c>
      <c r="O51" s="16">
        <f t="shared" si="26"/>
        <v>5.5210628212831299E-2</v>
      </c>
      <c r="P51" s="16"/>
      <c r="Q51" s="80">
        <f t="shared" si="17"/>
        <v>6.12777591704649E-2</v>
      </c>
    </row>
    <row r="52" spans="1:17" x14ac:dyDescent="0.15">
      <c r="B52" s="3"/>
      <c r="P52" s="9"/>
      <c r="Q52" s="81"/>
    </row>
    <row r="53" spans="1:17" x14ac:dyDescent="0.15">
      <c r="B53" s="11" t="s">
        <v>99</v>
      </c>
      <c r="C53" s="14">
        <f t="shared" ref="C53:M53" si="27">SUM(C20,C31,C42)</f>
        <v>1284</v>
      </c>
      <c r="D53" s="14">
        <f t="shared" si="27"/>
        <v>1255</v>
      </c>
      <c r="E53" s="14">
        <f t="shared" si="27"/>
        <v>1240</v>
      </c>
      <c r="F53" s="14">
        <f t="shared" si="27"/>
        <v>1221</v>
      </c>
      <c r="G53" s="14">
        <f t="shared" si="27"/>
        <v>1214</v>
      </c>
      <c r="H53" s="14">
        <f t="shared" si="27"/>
        <v>1180</v>
      </c>
      <c r="I53" s="14">
        <f t="shared" si="27"/>
        <v>1177</v>
      </c>
      <c r="J53" s="14">
        <f t="shared" si="27"/>
        <v>1141</v>
      </c>
      <c r="K53" s="14">
        <f t="shared" si="27"/>
        <v>1138</v>
      </c>
      <c r="L53" s="14">
        <f t="shared" si="27"/>
        <v>1131</v>
      </c>
      <c r="M53" s="14">
        <f t="shared" si="27"/>
        <v>1148</v>
      </c>
      <c r="N53" s="14">
        <f t="shared" ref="N53:O53" si="28">SUM(N20,N31,N42)</f>
        <v>1074</v>
      </c>
      <c r="O53" s="14">
        <f t="shared" si="28"/>
        <v>1069</v>
      </c>
      <c r="P53" s="9"/>
      <c r="Q53" s="285">
        <f t="shared" si="17"/>
        <v>1165.6666666666667</v>
      </c>
    </row>
    <row r="54" spans="1:17" x14ac:dyDescent="0.15">
      <c r="Q54" s="9"/>
    </row>
    <row r="55" spans="1:17" s="5" customFormat="1" ht="11.25" thickBot="1" x14ac:dyDescent="0.2">
      <c r="C55" s="5">
        <v>42094</v>
      </c>
      <c r="D55" s="5">
        <v>42124</v>
      </c>
      <c r="E55" s="5">
        <v>42155</v>
      </c>
      <c r="F55" s="5">
        <v>42185</v>
      </c>
      <c r="G55" s="5">
        <v>42216</v>
      </c>
      <c r="H55" s="5">
        <v>42247</v>
      </c>
      <c r="I55" s="5">
        <v>42277</v>
      </c>
      <c r="J55" s="5">
        <v>42308</v>
      </c>
      <c r="K55" s="5">
        <v>42338</v>
      </c>
      <c r="L55" s="5">
        <v>42369</v>
      </c>
      <c r="M55" s="5">
        <v>42400</v>
      </c>
      <c r="N55" s="5">
        <v>42429</v>
      </c>
      <c r="O55" s="5">
        <v>42460</v>
      </c>
      <c r="Q55" s="21" t="s">
        <v>15</v>
      </c>
    </row>
    <row r="56" spans="1:17" x14ac:dyDescent="0.15">
      <c r="A56" s="20" t="s">
        <v>30</v>
      </c>
      <c r="B56" s="85" t="s">
        <v>3</v>
      </c>
      <c r="C56" s="86">
        <v>41</v>
      </c>
      <c r="D56" s="86">
        <v>26</v>
      </c>
      <c r="E56" s="86">
        <v>35</v>
      </c>
      <c r="F56" s="86">
        <v>46</v>
      </c>
      <c r="G56" s="86">
        <v>42</v>
      </c>
      <c r="H56" s="86">
        <v>38</v>
      </c>
      <c r="I56" s="86">
        <v>33</v>
      </c>
      <c r="J56" s="86">
        <v>34</v>
      </c>
      <c r="K56" s="86">
        <v>41</v>
      </c>
      <c r="L56" s="86">
        <v>28</v>
      </c>
      <c r="M56" s="86">
        <v>42</v>
      </c>
      <c r="N56" s="86">
        <v>40</v>
      </c>
      <c r="O56" s="86">
        <v>35</v>
      </c>
      <c r="P56" s="18"/>
      <c r="Q56" s="23">
        <f t="shared" ref="Q56:Q62" si="29">AVERAGE(D56:O56)</f>
        <v>36.666666666666664</v>
      </c>
    </row>
    <row r="57" spans="1:17" x14ac:dyDescent="0.15">
      <c r="A57" s="6"/>
      <c r="B57" s="3" t="s">
        <v>0</v>
      </c>
      <c r="C57" s="13">
        <v>16</v>
      </c>
      <c r="D57" s="13">
        <v>17</v>
      </c>
      <c r="E57" s="13">
        <v>13</v>
      </c>
      <c r="F57" s="13">
        <v>13</v>
      </c>
      <c r="G57" s="13">
        <v>16</v>
      </c>
      <c r="H57" s="13">
        <v>23</v>
      </c>
      <c r="I57" s="13">
        <v>17</v>
      </c>
      <c r="J57" s="13">
        <v>21</v>
      </c>
      <c r="K57" s="13">
        <v>16</v>
      </c>
      <c r="L57" s="13">
        <v>13</v>
      </c>
      <c r="M57" s="13">
        <v>12</v>
      </c>
      <c r="N57" s="13">
        <v>14</v>
      </c>
      <c r="O57" s="13">
        <v>19</v>
      </c>
      <c r="P57" s="18"/>
      <c r="Q57" s="24">
        <f t="shared" si="29"/>
        <v>16.166666666666668</v>
      </c>
    </row>
    <row r="58" spans="1:17" x14ac:dyDescent="0.15">
      <c r="B58" s="3" t="s">
        <v>1</v>
      </c>
      <c r="C58" s="13">
        <v>6</v>
      </c>
      <c r="D58" s="13">
        <v>4</v>
      </c>
      <c r="E58" s="13">
        <v>5</v>
      </c>
      <c r="F58" s="13">
        <v>5</v>
      </c>
      <c r="G58" s="13">
        <v>3</v>
      </c>
      <c r="H58" s="13">
        <v>4</v>
      </c>
      <c r="I58" s="13">
        <v>7</v>
      </c>
      <c r="J58" s="13">
        <v>5</v>
      </c>
      <c r="K58" s="13">
        <v>3</v>
      </c>
      <c r="L58" s="13">
        <v>3</v>
      </c>
      <c r="M58" s="13">
        <v>4</v>
      </c>
      <c r="N58" s="13">
        <v>5</v>
      </c>
      <c r="O58" s="13">
        <v>4</v>
      </c>
      <c r="P58" s="18"/>
      <c r="Q58" s="24">
        <f t="shared" si="29"/>
        <v>4.333333333333333</v>
      </c>
    </row>
    <row r="59" spans="1:17" x14ac:dyDescent="0.15">
      <c r="A59" s="9"/>
      <c r="B59" s="34" t="s">
        <v>2</v>
      </c>
      <c r="C59" s="35">
        <v>74</v>
      </c>
      <c r="D59" s="35">
        <v>73</v>
      </c>
      <c r="E59" s="35">
        <v>67</v>
      </c>
      <c r="F59" s="35">
        <v>67</v>
      </c>
      <c r="G59" s="35">
        <v>69</v>
      </c>
      <c r="H59" s="35">
        <v>62</v>
      </c>
      <c r="I59" s="35">
        <v>63</v>
      </c>
      <c r="J59" s="35">
        <v>68</v>
      </c>
      <c r="K59" s="35">
        <v>67</v>
      </c>
      <c r="L59" s="35">
        <v>65</v>
      </c>
      <c r="M59" s="35">
        <v>63</v>
      </c>
      <c r="N59" s="35">
        <v>60</v>
      </c>
      <c r="O59" s="35">
        <v>58</v>
      </c>
      <c r="P59" s="18"/>
      <c r="Q59" s="87">
        <f t="shared" si="29"/>
        <v>65.166666666666671</v>
      </c>
    </row>
    <row r="60" spans="1:17" x14ac:dyDescent="0.15">
      <c r="A60" s="9"/>
      <c r="B60" s="88" t="s">
        <v>6</v>
      </c>
      <c r="C60" s="89">
        <f t="shared" ref="C60:M60" si="30">SUM(C56:C59)</f>
        <v>137</v>
      </c>
      <c r="D60" s="89">
        <f t="shared" si="30"/>
        <v>120</v>
      </c>
      <c r="E60" s="89">
        <f t="shared" si="30"/>
        <v>120</v>
      </c>
      <c r="F60" s="89">
        <f t="shared" si="30"/>
        <v>131</v>
      </c>
      <c r="G60" s="89">
        <f t="shared" si="30"/>
        <v>130</v>
      </c>
      <c r="H60" s="89">
        <f t="shared" si="30"/>
        <v>127</v>
      </c>
      <c r="I60" s="89">
        <f t="shared" si="30"/>
        <v>120</v>
      </c>
      <c r="J60" s="89">
        <f t="shared" si="30"/>
        <v>128</v>
      </c>
      <c r="K60" s="89">
        <f t="shared" si="30"/>
        <v>127</v>
      </c>
      <c r="L60" s="89">
        <f t="shared" si="30"/>
        <v>109</v>
      </c>
      <c r="M60" s="89">
        <f t="shared" si="30"/>
        <v>121</v>
      </c>
      <c r="N60" s="89">
        <f t="shared" ref="N60:O60" si="31">SUM(N56:N59)</f>
        <v>119</v>
      </c>
      <c r="O60" s="89">
        <f t="shared" si="31"/>
        <v>116</v>
      </c>
      <c r="P60" s="18"/>
      <c r="Q60" s="90">
        <f t="shared" si="29"/>
        <v>122.33333333333333</v>
      </c>
    </row>
    <row r="61" spans="1:17" x14ac:dyDescent="0.15">
      <c r="A61" s="9"/>
      <c r="B61" s="11" t="s">
        <v>4</v>
      </c>
      <c r="C61" s="14">
        <v>711</v>
      </c>
      <c r="D61" s="14">
        <v>702</v>
      </c>
      <c r="E61" s="14">
        <v>681</v>
      </c>
      <c r="F61" s="14">
        <v>677</v>
      </c>
      <c r="G61" s="14">
        <v>666</v>
      </c>
      <c r="H61" s="14">
        <v>656</v>
      </c>
      <c r="I61" s="14">
        <v>650</v>
      </c>
      <c r="J61" s="14">
        <v>639</v>
      </c>
      <c r="K61" s="14">
        <v>632</v>
      </c>
      <c r="L61" s="14">
        <v>600</v>
      </c>
      <c r="M61" s="14">
        <v>579</v>
      </c>
      <c r="N61" s="14">
        <v>567</v>
      </c>
      <c r="O61" s="14">
        <v>562</v>
      </c>
      <c r="P61" s="15"/>
      <c r="Q61" s="26">
        <f t="shared" si="29"/>
        <v>634.25</v>
      </c>
    </row>
    <row r="62" spans="1:17" x14ac:dyDescent="0.15">
      <c r="A62" s="9"/>
      <c r="B62" s="12" t="s">
        <v>5</v>
      </c>
      <c r="C62" s="16">
        <f t="shared" ref="C62:M62" si="32">C60/C61</f>
        <v>0.19268635724331926</v>
      </c>
      <c r="D62" s="16">
        <f t="shared" si="32"/>
        <v>0.17094017094017094</v>
      </c>
      <c r="E62" s="16">
        <f t="shared" si="32"/>
        <v>0.1762114537444934</v>
      </c>
      <c r="F62" s="16">
        <f t="shared" si="32"/>
        <v>0.19350073855243721</v>
      </c>
      <c r="G62" s="16">
        <f t="shared" si="32"/>
        <v>0.19519519519519518</v>
      </c>
      <c r="H62" s="16">
        <f t="shared" si="32"/>
        <v>0.19359756097560976</v>
      </c>
      <c r="I62" s="16">
        <f t="shared" si="32"/>
        <v>0.18461538461538463</v>
      </c>
      <c r="J62" s="16">
        <f t="shared" si="32"/>
        <v>0.20031298904538342</v>
      </c>
      <c r="K62" s="16">
        <f t="shared" si="32"/>
        <v>0.20094936708860758</v>
      </c>
      <c r="L62" s="16">
        <f t="shared" si="32"/>
        <v>0.18166666666666667</v>
      </c>
      <c r="M62" s="16">
        <f t="shared" si="32"/>
        <v>0.20898100172711573</v>
      </c>
      <c r="N62" s="16">
        <f t="shared" ref="N62:O62" si="33">N60/N61</f>
        <v>0.20987654320987653</v>
      </c>
      <c r="O62" s="16">
        <f t="shared" si="33"/>
        <v>0.20640569395017794</v>
      </c>
      <c r="P62" s="16"/>
      <c r="Q62" s="27">
        <f t="shared" si="29"/>
        <v>0.1935210638092599</v>
      </c>
    </row>
    <row r="63" spans="1:17" x14ac:dyDescent="0.15">
      <c r="A63" s="9"/>
      <c r="B63" s="12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28"/>
    </row>
    <row r="64" spans="1:17" x14ac:dyDescent="0.15">
      <c r="A64" s="9"/>
      <c r="B64" s="11" t="s">
        <v>99</v>
      </c>
      <c r="C64" s="14">
        <f t="shared" ref="C64:M64" si="34">SUM(C58:C59)</f>
        <v>80</v>
      </c>
      <c r="D64" s="14">
        <f t="shared" si="34"/>
        <v>77</v>
      </c>
      <c r="E64" s="14">
        <f t="shared" si="34"/>
        <v>72</v>
      </c>
      <c r="F64" s="14">
        <f t="shared" si="34"/>
        <v>72</v>
      </c>
      <c r="G64" s="14">
        <f t="shared" si="34"/>
        <v>72</v>
      </c>
      <c r="H64" s="14">
        <f t="shared" si="34"/>
        <v>66</v>
      </c>
      <c r="I64" s="14">
        <f t="shared" si="34"/>
        <v>70</v>
      </c>
      <c r="J64" s="14">
        <f t="shared" si="34"/>
        <v>73</v>
      </c>
      <c r="K64" s="14">
        <f t="shared" si="34"/>
        <v>70</v>
      </c>
      <c r="L64" s="14">
        <f t="shared" si="34"/>
        <v>68</v>
      </c>
      <c r="M64" s="14">
        <f t="shared" si="34"/>
        <v>67</v>
      </c>
      <c r="N64" s="14">
        <f t="shared" ref="N64:O64" si="35">SUM(N58:N59)</f>
        <v>65</v>
      </c>
      <c r="O64" s="14">
        <f t="shared" si="35"/>
        <v>62</v>
      </c>
      <c r="P64" s="16"/>
      <c r="Q64" s="242">
        <f>AVERAGE(D64:O64)</f>
        <v>69.5</v>
      </c>
    </row>
    <row r="65" spans="1:17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7" s="5" customFormat="1" ht="11.25" thickBot="1" x14ac:dyDescent="0.2">
      <c r="C66" s="5">
        <v>42094</v>
      </c>
      <c r="D66" s="5">
        <v>42124</v>
      </c>
      <c r="E66" s="5">
        <v>42155</v>
      </c>
      <c r="F66" s="5">
        <v>42185</v>
      </c>
      <c r="G66" s="5">
        <v>42216</v>
      </c>
      <c r="H66" s="5">
        <v>42247</v>
      </c>
      <c r="I66" s="5">
        <v>42277</v>
      </c>
      <c r="J66" s="5">
        <v>42308</v>
      </c>
      <c r="K66" s="5">
        <v>42338</v>
      </c>
      <c r="L66" s="5">
        <v>42369</v>
      </c>
      <c r="M66" s="5">
        <v>42400</v>
      </c>
      <c r="N66" s="5">
        <v>42429</v>
      </c>
      <c r="O66" s="5">
        <v>42460</v>
      </c>
      <c r="Q66" s="21" t="s">
        <v>15</v>
      </c>
    </row>
    <row r="67" spans="1:17" x14ac:dyDescent="0.15">
      <c r="A67" s="20" t="s">
        <v>78</v>
      </c>
      <c r="B67" s="85" t="s">
        <v>3</v>
      </c>
      <c r="C67" s="86">
        <v>4</v>
      </c>
      <c r="D67" s="86">
        <v>5</v>
      </c>
      <c r="E67" s="86">
        <v>5</v>
      </c>
      <c r="F67" s="86">
        <v>1</v>
      </c>
      <c r="G67" s="86">
        <v>2</v>
      </c>
      <c r="H67" s="86">
        <v>3</v>
      </c>
      <c r="I67" s="86">
        <v>4</v>
      </c>
      <c r="J67" s="86">
        <v>4</v>
      </c>
      <c r="K67" s="86">
        <v>2</v>
      </c>
      <c r="L67" s="86">
        <v>2</v>
      </c>
      <c r="M67" s="86">
        <v>2</v>
      </c>
      <c r="N67" s="86">
        <v>4</v>
      </c>
      <c r="O67" s="86">
        <v>4</v>
      </c>
      <c r="P67" s="18"/>
      <c r="Q67" s="23">
        <f t="shared" ref="Q67:Q73" si="36">AVERAGE(D67:O67)</f>
        <v>3.1666666666666665</v>
      </c>
    </row>
    <row r="68" spans="1:17" x14ac:dyDescent="0.15">
      <c r="A68" s="6"/>
      <c r="B68" s="3" t="s">
        <v>0</v>
      </c>
      <c r="C68" s="13">
        <v>2</v>
      </c>
      <c r="D68" s="13">
        <v>0</v>
      </c>
      <c r="E68" s="13">
        <v>1</v>
      </c>
      <c r="F68" s="13">
        <v>1</v>
      </c>
      <c r="G68" s="13">
        <v>1</v>
      </c>
      <c r="H68" s="13">
        <v>1</v>
      </c>
      <c r="I68" s="13">
        <v>1</v>
      </c>
      <c r="J68" s="13">
        <v>0</v>
      </c>
      <c r="K68" s="13">
        <v>2</v>
      </c>
      <c r="L68" s="13">
        <v>1</v>
      </c>
      <c r="M68" s="13">
        <v>2</v>
      </c>
      <c r="N68" s="13">
        <v>1</v>
      </c>
      <c r="O68" s="13">
        <v>0</v>
      </c>
      <c r="P68" s="18"/>
      <c r="Q68" s="24">
        <f t="shared" si="36"/>
        <v>0.91666666666666663</v>
      </c>
    </row>
    <row r="69" spans="1:17" x14ac:dyDescent="0.15">
      <c r="B69" s="3" t="s">
        <v>1</v>
      </c>
      <c r="C69" s="13">
        <v>3</v>
      </c>
      <c r="D69" s="13">
        <v>2</v>
      </c>
      <c r="E69" s="13">
        <v>1</v>
      </c>
      <c r="F69" s="13">
        <v>2</v>
      </c>
      <c r="G69" s="13">
        <v>1</v>
      </c>
      <c r="H69" s="13">
        <v>0</v>
      </c>
      <c r="I69" s="13">
        <v>0</v>
      </c>
      <c r="J69" s="13">
        <v>1</v>
      </c>
      <c r="K69" s="13">
        <v>0</v>
      </c>
      <c r="L69" s="13">
        <v>1</v>
      </c>
      <c r="M69" s="13">
        <v>0</v>
      </c>
      <c r="N69" s="13">
        <v>1</v>
      </c>
      <c r="O69" s="13">
        <v>1</v>
      </c>
      <c r="P69" s="18"/>
      <c r="Q69" s="24">
        <f t="shared" si="36"/>
        <v>0.83333333333333337</v>
      </c>
    </row>
    <row r="70" spans="1:17" x14ac:dyDescent="0.15">
      <c r="A70" s="9"/>
      <c r="B70" s="34" t="s">
        <v>2</v>
      </c>
      <c r="C70" s="35">
        <v>51</v>
      </c>
      <c r="D70" s="35">
        <v>51</v>
      </c>
      <c r="E70" s="35">
        <v>51</v>
      </c>
      <c r="F70" s="35">
        <v>51</v>
      </c>
      <c r="G70" s="35">
        <v>49</v>
      </c>
      <c r="H70" s="35">
        <v>45</v>
      </c>
      <c r="I70" s="35">
        <v>42</v>
      </c>
      <c r="J70" s="35">
        <v>37</v>
      </c>
      <c r="K70" s="35">
        <v>38</v>
      </c>
      <c r="L70" s="35">
        <v>34</v>
      </c>
      <c r="M70" s="35">
        <v>35</v>
      </c>
      <c r="N70" s="35">
        <v>33</v>
      </c>
      <c r="O70" s="35">
        <v>32</v>
      </c>
      <c r="P70" s="18"/>
      <c r="Q70" s="87">
        <f t="shared" si="36"/>
        <v>41.5</v>
      </c>
    </row>
    <row r="71" spans="1:17" x14ac:dyDescent="0.15">
      <c r="A71" s="9"/>
      <c r="B71" s="88" t="s">
        <v>6</v>
      </c>
      <c r="C71" s="89">
        <f t="shared" ref="C71:M71" si="37">SUM(C67:C70)</f>
        <v>60</v>
      </c>
      <c r="D71" s="89">
        <f t="shared" si="37"/>
        <v>58</v>
      </c>
      <c r="E71" s="89">
        <f t="shared" si="37"/>
        <v>58</v>
      </c>
      <c r="F71" s="89">
        <f t="shared" si="37"/>
        <v>55</v>
      </c>
      <c r="G71" s="89">
        <f t="shared" si="37"/>
        <v>53</v>
      </c>
      <c r="H71" s="89">
        <f t="shared" si="37"/>
        <v>49</v>
      </c>
      <c r="I71" s="89">
        <f t="shared" si="37"/>
        <v>47</v>
      </c>
      <c r="J71" s="89">
        <f t="shared" si="37"/>
        <v>42</v>
      </c>
      <c r="K71" s="89">
        <f t="shared" si="37"/>
        <v>42</v>
      </c>
      <c r="L71" s="89">
        <f t="shared" si="37"/>
        <v>38</v>
      </c>
      <c r="M71" s="89">
        <f t="shared" si="37"/>
        <v>39</v>
      </c>
      <c r="N71" s="89">
        <f t="shared" ref="N71:O71" si="38">SUM(N67:N70)</f>
        <v>39</v>
      </c>
      <c r="O71" s="89">
        <f t="shared" si="38"/>
        <v>37</v>
      </c>
      <c r="P71" s="18"/>
      <c r="Q71" s="90">
        <f t="shared" si="36"/>
        <v>46.416666666666664</v>
      </c>
    </row>
    <row r="72" spans="1:17" x14ac:dyDescent="0.15">
      <c r="A72" s="9"/>
      <c r="B72" s="11" t="s">
        <v>4</v>
      </c>
      <c r="C72" s="14">
        <v>131</v>
      </c>
      <c r="D72" s="14">
        <v>130</v>
      </c>
      <c r="E72" s="14">
        <v>128</v>
      </c>
      <c r="F72" s="14">
        <v>127</v>
      </c>
      <c r="G72" s="14">
        <v>123</v>
      </c>
      <c r="H72" s="14">
        <v>117</v>
      </c>
      <c r="I72" s="14">
        <v>114</v>
      </c>
      <c r="J72" s="14">
        <v>111</v>
      </c>
      <c r="K72" s="14">
        <v>110</v>
      </c>
      <c r="L72" s="14">
        <v>107</v>
      </c>
      <c r="M72" s="14">
        <v>107</v>
      </c>
      <c r="N72" s="14">
        <v>103</v>
      </c>
      <c r="O72" s="14">
        <v>102</v>
      </c>
      <c r="P72" s="15"/>
      <c r="Q72" s="26">
        <f t="shared" si="36"/>
        <v>114.91666666666667</v>
      </c>
    </row>
    <row r="73" spans="1:17" x14ac:dyDescent="0.15">
      <c r="A73" s="9"/>
      <c r="B73" s="12" t="s">
        <v>5</v>
      </c>
      <c r="C73" s="16">
        <f t="shared" ref="C73:M73" si="39">C71/C72</f>
        <v>0.4580152671755725</v>
      </c>
      <c r="D73" s="16">
        <f t="shared" si="39"/>
        <v>0.44615384615384618</v>
      </c>
      <c r="E73" s="16">
        <f t="shared" si="39"/>
        <v>0.453125</v>
      </c>
      <c r="F73" s="16">
        <f t="shared" si="39"/>
        <v>0.43307086614173229</v>
      </c>
      <c r="G73" s="16">
        <f t="shared" si="39"/>
        <v>0.43089430894308944</v>
      </c>
      <c r="H73" s="16">
        <f t="shared" si="39"/>
        <v>0.41880341880341881</v>
      </c>
      <c r="I73" s="16">
        <f t="shared" si="39"/>
        <v>0.41228070175438597</v>
      </c>
      <c r="J73" s="16">
        <f t="shared" si="39"/>
        <v>0.3783783783783784</v>
      </c>
      <c r="K73" s="16">
        <f t="shared" si="39"/>
        <v>0.38181818181818183</v>
      </c>
      <c r="L73" s="16">
        <f t="shared" si="39"/>
        <v>0.35514018691588783</v>
      </c>
      <c r="M73" s="16">
        <f t="shared" si="39"/>
        <v>0.3644859813084112</v>
      </c>
      <c r="N73" s="16">
        <f t="shared" ref="N73:O73" si="40">N71/N72</f>
        <v>0.37864077669902912</v>
      </c>
      <c r="O73" s="16">
        <f t="shared" si="40"/>
        <v>0.36274509803921567</v>
      </c>
      <c r="P73" s="16"/>
      <c r="Q73" s="27">
        <f t="shared" si="36"/>
        <v>0.40129472874629807</v>
      </c>
    </row>
    <row r="74" spans="1:17" x14ac:dyDescent="0.15">
      <c r="A74" s="9"/>
      <c r="B74" s="12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28"/>
    </row>
    <row r="75" spans="1:17" x14ac:dyDescent="0.15">
      <c r="A75" s="9"/>
      <c r="B75" s="11" t="s">
        <v>99</v>
      </c>
      <c r="C75" s="14">
        <f t="shared" ref="C75:M75" si="41">SUM(C69:C70)</f>
        <v>54</v>
      </c>
      <c r="D75" s="14">
        <f t="shared" si="41"/>
        <v>53</v>
      </c>
      <c r="E75" s="14">
        <f t="shared" si="41"/>
        <v>52</v>
      </c>
      <c r="F75" s="14">
        <f t="shared" si="41"/>
        <v>53</v>
      </c>
      <c r="G75" s="14">
        <f t="shared" si="41"/>
        <v>50</v>
      </c>
      <c r="H75" s="14">
        <f t="shared" si="41"/>
        <v>45</v>
      </c>
      <c r="I75" s="14">
        <f t="shared" si="41"/>
        <v>42</v>
      </c>
      <c r="J75" s="14">
        <f t="shared" si="41"/>
        <v>38</v>
      </c>
      <c r="K75" s="14">
        <f t="shared" si="41"/>
        <v>38</v>
      </c>
      <c r="L75" s="14">
        <f t="shared" si="41"/>
        <v>35</v>
      </c>
      <c r="M75" s="14">
        <f t="shared" si="41"/>
        <v>35</v>
      </c>
      <c r="N75" s="14">
        <f t="shared" ref="N75:O75" si="42">SUM(N69:N70)</f>
        <v>34</v>
      </c>
      <c r="O75" s="14">
        <f t="shared" si="42"/>
        <v>33</v>
      </c>
      <c r="P75" s="16"/>
      <c r="Q75" s="242">
        <f>AVERAGE(D75:O75)</f>
        <v>42.333333333333336</v>
      </c>
    </row>
    <row r="76" spans="1:17" x14ac:dyDescent="0.15">
      <c r="A76" s="9"/>
      <c r="B76" s="12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s="5" customFormat="1" ht="11.25" thickBot="1" x14ac:dyDescent="0.2">
      <c r="C77" s="5">
        <v>42094</v>
      </c>
      <c r="D77" s="5">
        <v>42124</v>
      </c>
      <c r="E77" s="5">
        <v>42155</v>
      </c>
      <c r="F77" s="5">
        <v>42185</v>
      </c>
      <c r="G77" s="5">
        <v>42216</v>
      </c>
      <c r="H77" s="5">
        <v>42247</v>
      </c>
      <c r="I77" s="5">
        <v>42277</v>
      </c>
      <c r="J77" s="5">
        <v>42308</v>
      </c>
      <c r="K77" s="5">
        <v>42338</v>
      </c>
      <c r="L77" s="5">
        <v>42369</v>
      </c>
      <c r="M77" s="5">
        <v>42400</v>
      </c>
      <c r="N77" s="5">
        <v>42429</v>
      </c>
      <c r="O77" s="5">
        <v>42460</v>
      </c>
      <c r="Q77" s="21" t="s">
        <v>15</v>
      </c>
    </row>
    <row r="78" spans="1:17" x14ac:dyDescent="0.15">
      <c r="A78" s="20" t="s">
        <v>79</v>
      </c>
      <c r="B78" s="85" t="s">
        <v>3</v>
      </c>
      <c r="C78" s="86">
        <v>12</v>
      </c>
      <c r="D78" s="86">
        <v>9</v>
      </c>
      <c r="E78" s="86">
        <v>14</v>
      </c>
      <c r="F78" s="86">
        <v>14</v>
      </c>
      <c r="G78" s="86">
        <v>9</v>
      </c>
      <c r="H78" s="86">
        <v>13</v>
      </c>
      <c r="I78" s="86">
        <v>11</v>
      </c>
      <c r="J78" s="86">
        <v>13</v>
      </c>
      <c r="K78" s="86">
        <v>14</v>
      </c>
      <c r="L78" s="86">
        <v>20</v>
      </c>
      <c r="M78" s="86">
        <v>15</v>
      </c>
      <c r="N78" s="86">
        <v>19</v>
      </c>
      <c r="O78" s="86">
        <v>16</v>
      </c>
      <c r="P78" s="55"/>
      <c r="Q78" s="23">
        <f t="shared" ref="Q78:Q84" si="43">AVERAGE(D78:O78)</f>
        <v>13.916666666666666</v>
      </c>
    </row>
    <row r="79" spans="1:17" x14ac:dyDescent="0.15">
      <c r="A79" s="6"/>
      <c r="B79" s="3" t="s">
        <v>0</v>
      </c>
      <c r="C79" s="13">
        <v>7</v>
      </c>
      <c r="D79" s="13">
        <v>6</v>
      </c>
      <c r="E79" s="13">
        <v>3</v>
      </c>
      <c r="F79" s="13">
        <v>3</v>
      </c>
      <c r="G79" s="13">
        <v>4</v>
      </c>
      <c r="H79" s="13">
        <v>6</v>
      </c>
      <c r="I79" s="13">
        <v>10</v>
      </c>
      <c r="J79" s="13">
        <v>7</v>
      </c>
      <c r="K79" s="13">
        <v>6</v>
      </c>
      <c r="L79" s="13">
        <v>9</v>
      </c>
      <c r="M79" s="13">
        <v>12</v>
      </c>
      <c r="N79" s="13">
        <v>13</v>
      </c>
      <c r="O79" s="13">
        <v>8</v>
      </c>
      <c r="P79" s="55"/>
      <c r="Q79" s="24">
        <f t="shared" si="43"/>
        <v>7.25</v>
      </c>
    </row>
    <row r="80" spans="1:17" x14ac:dyDescent="0.15">
      <c r="B80" s="3" t="s">
        <v>1</v>
      </c>
      <c r="C80" s="13">
        <v>2</v>
      </c>
      <c r="D80" s="13">
        <v>2</v>
      </c>
      <c r="E80" s="13">
        <v>4</v>
      </c>
      <c r="F80" s="13">
        <v>4</v>
      </c>
      <c r="G80" s="13">
        <v>6</v>
      </c>
      <c r="H80" s="13">
        <v>3</v>
      </c>
      <c r="I80" s="13">
        <v>4</v>
      </c>
      <c r="J80" s="13">
        <v>7</v>
      </c>
      <c r="K80" s="13">
        <v>5</v>
      </c>
      <c r="L80" s="13">
        <v>3</v>
      </c>
      <c r="M80" s="13">
        <v>2</v>
      </c>
      <c r="N80" s="13">
        <v>5</v>
      </c>
      <c r="O80" s="13">
        <v>4</v>
      </c>
      <c r="P80" s="55"/>
      <c r="Q80" s="24">
        <f t="shared" si="43"/>
        <v>4.083333333333333</v>
      </c>
    </row>
    <row r="81" spans="1:17" x14ac:dyDescent="0.15">
      <c r="A81" s="9"/>
      <c r="B81" s="34" t="s">
        <v>2</v>
      </c>
      <c r="C81" s="35">
        <v>56</v>
      </c>
      <c r="D81" s="35">
        <v>53</v>
      </c>
      <c r="E81" s="35">
        <v>52</v>
      </c>
      <c r="F81" s="35">
        <v>51</v>
      </c>
      <c r="G81" s="35">
        <v>46</v>
      </c>
      <c r="H81" s="35">
        <v>45</v>
      </c>
      <c r="I81" s="35">
        <v>43</v>
      </c>
      <c r="J81" s="35">
        <v>41</v>
      </c>
      <c r="K81" s="35">
        <v>37</v>
      </c>
      <c r="L81" s="35">
        <v>35</v>
      </c>
      <c r="M81" s="35">
        <v>34</v>
      </c>
      <c r="N81" s="35">
        <v>32</v>
      </c>
      <c r="O81" s="35">
        <v>30</v>
      </c>
      <c r="P81" s="55"/>
      <c r="Q81" s="87">
        <f t="shared" si="43"/>
        <v>41.583333333333336</v>
      </c>
    </row>
    <row r="82" spans="1:17" x14ac:dyDescent="0.15">
      <c r="A82" s="9"/>
      <c r="B82" s="88" t="s">
        <v>6</v>
      </c>
      <c r="C82" s="89">
        <f t="shared" ref="C82:M82" si="44">SUM(C78:C81)</f>
        <v>77</v>
      </c>
      <c r="D82" s="89">
        <f t="shared" si="44"/>
        <v>70</v>
      </c>
      <c r="E82" s="89">
        <f t="shared" si="44"/>
        <v>73</v>
      </c>
      <c r="F82" s="89">
        <f t="shared" si="44"/>
        <v>72</v>
      </c>
      <c r="G82" s="89">
        <f t="shared" si="44"/>
        <v>65</v>
      </c>
      <c r="H82" s="89">
        <f t="shared" si="44"/>
        <v>67</v>
      </c>
      <c r="I82" s="89">
        <f t="shared" si="44"/>
        <v>68</v>
      </c>
      <c r="J82" s="89">
        <f t="shared" si="44"/>
        <v>68</v>
      </c>
      <c r="K82" s="89">
        <f t="shared" si="44"/>
        <v>62</v>
      </c>
      <c r="L82" s="89">
        <f t="shared" si="44"/>
        <v>67</v>
      </c>
      <c r="M82" s="89">
        <f t="shared" si="44"/>
        <v>63</v>
      </c>
      <c r="N82" s="89">
        <f t="shared" ref="N82:O82" si="45">SUM(N78:N81)</f>
        <v>69</v>
      </c>
      <c r="O82" s="89">
        <f t="shared" si="45"/>
        <v>58</v>
      </c>
      <c r="P82" s="55"/>
      <c r="Q82" s="90">
        <f t="shared" si="43"/>
        <v>66.833333333333329</v>
      </c>
    </row>
    <row r="83" spans="1:17" x14ac:dyDescent="0.15">
      <c r="A83" s="9"/>
      <c r="B83" s="11" t="s">
        <v>4</v>
      </c>
      <c r="C83" s="14">
        <v>416</v>
      </c>
      <c r="D83" s="14">
        <v>407</v>
      </c>
      <c r="E83" s="14">
        <v>402</v>
      </c>
      <c r="F83" s="14">
        <v>397</v>
      </c>
      <c r="G83" s="14">
        <v>390</v>
      </c>
      <c r="H83" s="14">
        <v>381</v>
      </c>
      <c r="I83" s="14">
        <v>375</v>
      </c>
      <c r="J83" s="14">
        <v>369</v>
      </c>
      <c r="K83" s="14">
        <v>360</v>
      </c>
      <c r="L83" s="14">
        <v>355</v>
      </c>
      <c r="M83" s="14">
        <v>352</v>
      </c>
      <c r="N83" s="14">
        <v>349</v>
      </c>
      <c r="O83" s="14">
        <v>341</v>
      </c>
      <c r="P83" s="15"/>
      <c r="Q83" s="26">
        <f t="shared" si="43"/>
        <v>373.16666666666669</v>
      </c>
    </row>
    <row r="84" spans="1:17" x14ac:dyDescent="0.15">
      <c r="A84" s="9"/>
      <c r="B84" s="12" t="s">
        <v>5</v>
      </c>
      <c r="C84" s="16">
        <f t="shared" ref="C84:M84" si="46">C82/C83</f>
        <v>0.18509615384615385</v>
      </c>
      <c r="D84" s="16">
        <f t="shared" si="46"/>
        <v>0.171990171990172</v>
      </c>
      <c r="E84" s="16">
        <f t="shared" si="46"/>
        <v>0.18159203980099503</v>
      </c>
      <c r="F84" s="16">
        <f t="shared" si="46"/>
        <v>0.181360201511335</v>
      </c>
      <c r="G84" s="16">
        <f t="shared" si="46"/>
        <v>0.16666666666666666</v>
      </c>
      <c r="H84" s="16">
        <f t="shared" si="46"/>
        <v>0.17585301837270342</v>
      </c>
      <c r="I84" s="16">
        <f t="shared" si="46"/>
        <v>0.18133333333333335</v>
      </c>
      <c r="J84" s="16">
        <f t="shared" si="46"/>
        <v>0.18428184281842819</v>
      </c>
      <c r="K84" s="16">
        <f t="shared" si="46"/>
        <v>0.17222222222222222</v>
      </c>
      <c r="L84" s="16">
        <f t="shared" si="46"/>
        <v>0.18873239436619718</v>
      </c>
      <c r="M84" s="16">
        <f t="shared" si="46"/>
        <v>0.17897727272727273</v>
      </c>
      <c r="N84" s="16">
        <f t="shared" ref="N84:O84" si="47">N82/N83</f>
        <v>0.19770773638968481</v>
      </c>
      <c r="O84" s="16">
        <f t="shared" si="47"/>
        <v>0.17008797653958943</v>
      </c>
      <c r="P84" s="16"/>
      <c r="Q84" s="27">
        <f t="shared" si="43"/>
        <v>0.17923373972821666</v>
      </c>
    </row>
    <row r="85" spans="1:17" x14ac:dyDescent="0.15">
      <c r="A85" s="9"/>
      <c r="B85" s="12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28"/>
    </row>
    <row r="86" spans="1:17" x14ac:dyDescent="0.15">
      <c r="A86" s="9"/>
      <c r="B86" s="11" t="s">
        <v>99</v>
      </c>
      <c r="C86" s="14">
        <f t="shared" ref="C86:M86" si="48">SUM(C80:C81)</f>
        <v>58</v>
      </c>
      <c r="D86" s="14">
        <f t="shared" si="48"/>
        <v>55</v>
      </c>
      <c r="E86" s="14">
        <f t="shared" si="48"/>
        <v>56</v>
      </c>
      <c r="F86" s="14">
        <f t="shared" si="48"/>
        <v>55</v>
      </c>
      <c r="G86" s="14">
        <f t="shared" si="48"/>
        <v>52</v>
      </c>
      <c r="H86" s="14">
        <f t="shared" si="48"/>
        <v>48</v>
      </c>
      <c r="I86" s="14">
        <f t="shared" si="48"/>
        <v>47</v>
      </c>
      <c r="J86" s="14">
        <f t="shared" si="48"/>
        <v>48</v>
      </c>
      <c r="K86" s="14">
        <f t="shared" si="48"/>
        <v>42</v>
      </c>
      <c r="L86" s="14">
        <f t="shared" si="48"/>
        <v>38</v>
      </c>
      <c r="M86" s="14">
        <f t="shared" si="48"/>
        <v>36</v>
      </c>
      <c r="N86" s="14">
        <f t="shared" ref="N86:O86" si="49">SUM(N80:N81)</f>
        <v>37</v>
      </c>
      <c r="O86" s="14">
        <f t="shared" si="49"/>
        <v>34</v>
      </c>
      <c r="P86" s="16"/>
      <c r="Q86" s="242">
        <f>AVERAGE(D86:O86)</f>
        <v>45.666666666666664</v>
      </c>
    </row>
    <row r="87" spans="1:17" x14ac:dyDescent="0.15">
      <c r="A87" s="9"/>
      <c r="B87" s="12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 s="5" customFormat="1" ht="11.25" thickBot="1" x14ac:dyDescent="0.2">
      <c r="A88" s="70"/>
      <c r="B88" s="70"/>
      <c r="C88" s="70">
        <v>42094</v>
      </c>
      <c r="D88" s="70">
        <v>42124</v>
      </c>
      <c r="E88" s="70">
        <v>42155</v>
      </c>
      <c r="F88" s="70">
        <v>42185</v>
      </c>
      <c r="G88" s="70">
        <v>42216</v>
      </c>
      <c r="H88" s="70">
        <v>42247</v>
      </c>
      <c r="I88" s="70">
        <v>42277</v>
      </c>
      <c r="J88" s="70">
        <v>42308</v>
      </c>
      <c r="K88" s="70">
        <v>42338</v>
      </c>
      <c r="L88" s="70">
        <v>42369</v>
      </c>
      <c r="M88" s="70">
        <v>42400</v>
      </c>
      <c r="N88" s="70">
        <v>42429</v>
      </c>
      <c r="O88" s="70">
        <v>42460</v>
      </c>
      <c r="Q88" s="5" t="s">
        <v>15</v>
      </c>
    </row>
    <row r="89" spans="1:17" x14ac:dyDescent="0.15">
      <c r="A89" s="102" t="s">
        <v>32</v>
      </c>
      <c r="B89" s="71" t="s">
        <v>3</v>
      </c>
      <c r="C89" s="72">
        <f t="shared" ref="C89:N89" si="50">C56+C67+C78</f>
        <v>57</v>
      </c>
      <c r="D89" s="72">
        <f t="shared" si="50"/>
        <v>40</v>
      </c>
      <c r="E89" s="72">
        <f t="shared" si="50"/>
        <v>54</v>
      </c>
      <c r="F89" s="72">
        <f t="shared" si="50"/>
        <v>61</v>
      </c>
      <c r="G89" s="72">
        <f t="shared" si="50"/>
        <v>53</v>
      </c>
      <c r="H89" s="72">
        <f t="shared" si="50"/>
        <v>54</v>
      </c>
      <c r="I89" s="72">
        <f t="shared" si="50"/>
        <v>48</v>
      </c>
      <c r="J89" s="72">
        <f t="shared" si="50"/>
        <v>51</v>
      </c>
      <c r="K89" s="72">
        <f t="shared" si="50"/>
        <v>57</v>
      </c>
      <c r="L89" s="72">
        <f t="shared" si="50"/>
        <v>50</v>
      </c>
      <c r="M89" s="72">
        <f t="shared" si="50"/>
        <v>59</v>
      </c>
      <c r="N89" s="72">
        <f t="shared" si="50"/>
        <v>63</v>
      </c>
      <c r="O89" s="72">
        <f t="shared" ref="O89:O92" si="51">O56+O67+O78</f>
        <v>55</v>
      </c>
      <c r="P89" s="18"/>
      <c r="Q89" s="77">
        <f t="shared" ref="Q89:Q97" si="52">AVERAGE(D89:O89)</f>
        <v>53.75</v>
      </c>
    </row>
    <row r="90" spans="1:17" x14ac:dyDescent="0.15">
      <c r="B90" s="3" t="s">
        <v>0</v>
      </c>
      <c r="C90" s="13">
        <f t="shared" ref="C90:N90" si="53">C57+C68+C79</f>
        <v>25</v>
      </c>
      <c r="D90" s="13">
        <f t="shared" si="53"/>
        <v>23</v>
      </c>
      <c r="E90" s="13">
        <f t="shared" si="53"/>
        <v>17</v>
      </c>
      <c r="F90" s="13">
        <f t="shared" si="53"/>
        <v>17</v>
      </c>
      <c r="G90" s="13">
        <f t="shared" si="53"/>
        <v>21</v>
      </c>
      <c r="H90" s="13">
        <f t="shared" si="53"/>
        <v>30</v>
      </c>
      <c r="I90" s="13">
        <f t="shared" si="53"/>
        <v>28</v>
      </c>
      <c r="J90" s="13">
        <f t="shared" si="53"/>
        <v>28</v>
      </c>
      <c r="K90" s="13">
        <f t="shared" si="53"/>
        <v>24</v>
      </c>
      <c r="L90" s="13">
        <f t="shared" si="53"/>
        <v>23</v>
      </c>
      <c r="M90" s="13">
        <f t="shared" si="53"/>
        <v>26</v>
      </c>
      <c r="N90" s="13">
        <f t="shared" si="53"/>
        <v>28</v>
      </c>
      <c r="O90" s="13">
        <f t="shared" si="51"/>
        <v>27</v>
      </c>
      <c r="P90" s="13"/>
      <c r="Q90" s="78">
        <f t="shared" si="52"/>
        <v>24.333333333333332</v>
      </c>
    </row>
    <row r="91" spans="1:17" x14ac:dyDescent="0.15">
      <c r="B91" s="3" t="s">
        <v>1</v>
      </c>
      <c r="C91" s="13">
        <f t="shared" ref="C91:N91" si="54">C58+C69+C80</f>
        <v>11</v>
      </c>
      <c r="D91" s="13">
        <f t="shared" si="54"/>
        <v>8</v>
      </c>
      <c r="E91" s="13">
        <f t="shared" si="54"/>
        <v>10</v>
      </c>
      <c r="F91" s="13">
        <f t="shared" si="54"/>
        <v>11</v>
      </c>
      <c r="G91" s="13">
        <f t="shared" si="54"/>
        <v>10</v>
      </c>
      <c r="H91" s="13">
        <f t="shared" si="54"/>
        <v>7</v>
      </c>
      <c r="I91" s="13">
        <f t="shared" si="54"/>
        <v>11</v>
      </c>
      <c r="J91" s="13">
        <f t="shared" si="54"/>
        <v>13</v>
      </c>
      <c r="K91" s="13">
        <f t="shared" si="54"/>
        <v>8</v>
      </c>
      <c r="L91" s="13">
        <f t="shared" si="54"/>
        <v>7</v>
      </c>
      <c r="M91" s="13">
        <f t="shared" si="54"/>
        <v>6</v>
      </c>
      <c r="N91" s="13">
        <f t="shared" si="54"/>
        <v>11</v>
      </c>
      <c r="O91" s="13">
        <f t="shared" si="51"/>
        <v>9</v>
      </c>
      <c r="P91" s="18"/>
      <c r="Q91" s="78">
        <f t="shared" si="52"/>
        <v>9.25</v>
      </c>
    </row>
    <row r="92" spans="1:17" x14ac:dyDescent="0.15">
      <c r="A92" s="9"/>
      <c r="B92" s="73" t="s">
        <v>2</v>
      </c>
      <c r="C92" s="74">
        <f t="shared" ref="C92:N92" si="55">C59+C70+C81</f>
        <v>181</v>
      </c>
      <c r="D92" s="74">
        <f t="shared" si="55"/>
        <v>177</v>
      </c>
      <c r="E92" s="74">
        <f t="shared" si="55"/>
        <v>170</v>
      </c>
      <c r="F92" s="74">
        <f t="shared" si="55"/>
        <v>169</v>
      </c>
      <c r="G92" s="74">
        <f t="shared" si="55"/>
        <v>164</v>
      </c>
      <c r="H92" s="74">
        <f t="shared" si="55"/>
        <v>152</v>
      </c>
      <c r="I92" s="74">
        <f t="shared" si="55"/>
        <v>148</v>
      </c>
      <c r="J92" s="74">
        <f t="shared" si="55"/>
        <v>146</v>
      </c>
      <c r="K92" s="74">
        <f t="shared" si="55"/>
        <v>142</v>
      </c>
      <c r="L92" s="74">
        <f t="shared" si="55"/>
        <v>134</v>
      </c>
      <c r="M92" s="74">
        <f t="shared" si="55"/>
        <v>132</v>
      </c>
      <c r="N92" s="74">
        <f t="shared" si="55"/>
        <v>125</v>
      </c>
      <c r="O92" s="74">
        <f t="shared" si="51"/>
        <v>120</v>
      </c>
      <c r="P92" s="18"/>
      <c r="Q92" s="82">
        <f t="shared" si="52"/>
        <v>148.25</v>
      </c>
    </row>
    <row r="93" spans="1:17" x14ac:dyDescent="0.15">
      <c r="A93" s="9"/>
      <c r="B93" s="68" t="s">
        <v>6</v>
      </c>
      <c r="C93" s="69">
        <f t="shared" ref="C93:M93" si="56">SUM(C89:C92)</f>
        <v>274</v>
      </c>
      <c r="D93" s="69">
        <f t="shared" si="56"/>
        <v>248</v>
      </c>
      <c r="E93" s="69">
        <f t="shared" si="56"/>
        <v>251</v>
      </c>
      <c r="F93" s="69">
        <f t="shared" si="56"/>
        <v>258</v>
      </c>
      <c r="G93" s="69">
        <f t="shared" si="56"/>
        <v>248</v>
      </c>
      <c r="H93" s="69">
        <f t="shared" si="56"/>
        <v>243</v>
      </c>
      <c r="I93" s="69">
        <f t="shared" si="56"/>
        <v>235</v>
      </c>
      <c r="J93" s="69">
        <f t="shared" si="56"/>
        <v>238</v>
      </c>
      <c r="K93" s="69">
        <f t="shared" si="56"/>
        <v>231</v>
      </c>
      <c r="L93" s="69">
        <f t="shared" si="56"/>
        <v>214</v>
      </c>
      <c r="M93" s="69">
        <f t="shared" si="56"/>
        <v>223</v>
      </c>
      <c r="N93" s="69">
        <f t="shared" ref="N93:O93" si="57">SUM(N89:N92)</f>
        <v>227</v>
      </c>
      <c r="O93" s="69">
        <f t="shared" si="57"/>
        <v>211</v>
      </c>
      <c r="P93" s="18"/>
      <c r="Q93" s="83">
        <f t="shared" si="52"/>
        <v>235.58333333333334</v>
      </c>
    </row>
    <row r="94" spans="1:17" x14ac:dyDescent="0.15">
      <c r="B94" s="11" t="s">
        <v>4</v>
      </c>
      <c r="C94" s="14">
        <f t="shared" ref="C94:N94" si="58">C61+C72+C83</f>
        <v>1258</v>
      </c>
      <c r="D94" s="14">
        <f t="shared" si="58"/>
        <v>1239</v>
      </c>
      <c r="E94" s="14">
        <f t="shared" si="58"/>
        <v>1211</v>
      </c>
      <c r="F94" s="14">
        <f t="shared" si="58"/>
        <v>1201</v>
      </c>
      <c r="G94" s="14">
        <f t="shared" si="58"/>
        <v>1179</v>
      </c>
      <c r="H94" s="14">
        <f t="shared" si="58"/>
        <v>1154</v>
      </c>
      <c r="I94" s="14">
        <f t="shared" si="58"/>
        <v>1139</v>
      </c>
      <c r="J94" s="14">
        <f t="shared" si="58"/>
        <v>1119</v>
      </c>
      <c r="K94" s="14">
        <f t="shared" si="58"/>
        <v>1102</v>
      </c>
      <c r="L94" s="14">
        <f t="shared" si="58"/>
        <v>1062</v>
      </c>
      <c r="M94" s="14">
        <f t="shared" si="58"/>
        <v>1038</v>
      </c>
      <c r="N94" s="14">
        <f t="shared" si="58"/>
        <v>1019</v>
      </c>
      <c r="O94" s="14">
        <f t="shared" ref="O94" si="59">O61+O72+O83</f>
        <v>1005</v>
      </c>
      <c r="P94" s="15"/>
      <c r="Q94" s="79">
        <f t="shared" si="52"/>
        <v>1122.3333333333333</v>
      </c>
    </row>
    <row r="95" spans="1:17" x14ac:dyDescent="0.15">
      <c r="B95" s="12" t="s">
        <v>5</v>
      </c>
      <c r="C95" s="16">
        <f t="shared" ref="C95:M95" si="60">IF(C94=0,0,C93/C94)</f>
        <v>0.21780604133545309</v>
      </c>
      <c r="D95" s="16">
        <f t="shared" si="60"/>
        <v>0.20016142050040356</v>
      </c>
      <c r="E95" s="16">
        <f t="shared" si="60"/>
        <v>0.20726672171758878</v>
      </c>
      <c r="F95" s="16">
        <f t="shared" si="60"/>
        <v>0.21482098251457118</v>
      </c>
      <c r="G95" s="16">
        <f t="shared" si="60"/>
        <v>0.21034775233248515</v>
      </c>
      <c r="H95" s="16">
        <f t="shared" si="60"/>
        <v>0.21057192374350087</v>
      </c>
      <c r="I95" s="16">
        <f t="shared" si="60"/>
        <v>0.20632133450395082</v>
      </c>
      <c r="J95" s="16">
        <f t="shared" si="60"/>
        <v>0.21268990169794461</v>
      </c>
      <c r="K95" s="16">
        <f t="shared" si="60"/>
        <v>0.20961887477313976</v>
      </c>
      <c r="L95" s="16">
        <f t="shared" si="60"/>
        <v>0.20150659133709981</v>
      </c>
      <c r="M95" s="16">
        <f t="shared" si="60"/>
        <v>0.21483622350674375</v>
      </c>
      <c r="N95" s="16">
        <f t="shared" ref="N95:O95" si="61">IF(N94=0,0,N93/N94)</f>
        <v>0.22276741903827282</v>
      </c>
      <c r="O95" s="16">
        <f t="shared" si="61"/>
        <v>0.2099502487562189</v>
      </c>
      <c r="P95" s="16"/>
      <c r="Q95" s="80">
        <f t="shared" si="52"/>
        <v>0.21007161620182666</v>
      </c>
    </row>
    <row r="96" spans="1:17" x14ac:dyDescent="0.15">
      <c r="B96" s="12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81"/>
    </row>
    <row r="97" spans="1:17" x14ac:dyDescent="0.15">
      <c r="B97" s="11" t="s">
        <v>99</v>
      </c>
      <c r="C97" s="14">
        <f t="shared" ref="C97:M97" si="62">SUM(C64,C75,C86)</f>
        <v>192</v>
      </c>
      <c r="D97" s="14">
        <f t="shared" si="62"/>
        <v>185</v>
      </c>
      <c r="E97" s="14">
        <f t="shared" si="62"/>
        <v>180</v>
      </c>
      <c r="F97" s="14">
        <f t="shared" si="62"/>
        <v>180</v>
      </c>
      <c r="G97" s="14">
        <f t="shared" si="62"/>
        <v>174</v>
      </c>
      <c r="H97" s="14">
        <f t="shared" si="62"/>
        <v>159</v>
      </c>
      <c r="I97" s="14">
        <f t="shared" si="62"/>
        <v>159</v>
      </c>
      <c r="J97" s="14">
        <f t="shared" si="62"/>
        <v>159</v>
      </c>
      <c r="K97" s="14">
        <f t="shared" si="62"/>
        <v>150</v>
      </c>
      <c r="L97" s="14">
        <f t="shared" si="62"/>
        <v>141</v>
      </c>
      <c r="M97" s="14">
        <f t="shared" si="62"/>
        <v>138</v>
      </c>
      <c r="N97" s="14">
        <f t="shared" ref="N97:O97" si="63">SUM(N64,N75,N86)</f>
        <v>136</v>
      </c>
      <c r="O97" s="14">
        <f t="shared" si="63"/>
        <v>129</v>
      </c>
      <c r="P97" s="16"/>
      <c r="Q97" s="285">
        <f t="shared" si="52"/>
        <v>157.5</v>
      </c>
    </row>
    <row r="98" spans="1:17" x14ac:dyDescent="0.15">
      <c r="B98" s="12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 s="5" customFormat="1" ht="11.25" thickBot="1" x14ac:dyDescent="0.2">
      <c r="A99" s="4"/>
      <c r="B99" s="4"/>
      <c r="C99" s="62">
        <v>42094</v>
      </c>
      <c r="D99" s="62">
        <v>42124</v>
      </c>
      <c r="E99" s="62">
        <v>42155</v>
      </c>
      <c r="F99" s="62">
        <v>42185</v>
      </c>
      <c r="G99" s="62">
        <v>42216</v>
      </c>
      <c r="H99" s="62">
        <v>42247</v>
      </c>
      <c r="I99" s="62">
        <v>42277</v>
      </c>
      <c r="J99" s="62">
        <v>42308</v>
      </c>
      <c r="K99" s="62">
        <v>42338</v>
      </c>
      <c r="L99" s="62">
        <v>42369</v>
      </c>
      <c r="M99" s="62">
        <v>42400</v>
      </c>
      <c r="N99" s="62">
        <v>42429</v>
      </c>
      <c r="O99" s="62">
        <v>42460</v>
      </c>
      <c r="Q99" s="4" t="s">
        <v>15</v>
      </c>
    </row>
    <row r="100" spans="1:17" x14ac:dyDescent="0.15">
      <c r="A100" s="8" t="s">
        <v>24</v>
      </c>
      <c r="B100" s="3" t="s">
        <v>3</v>
      </c>
      <c r="C100" s="13">
        <f t="shared" ref="C100:N100" si="64">C45+C89</f>
        <v>793</v>
      </c>
      <c r="D100" s="13">
        <f t="shared" si="64"/>
        <v>736</v>
      </c>
      <c r="E100" s="13">
        <f t="shared" si="64"/>
        <v>790</v>
      </c>
      <c r="F100" s="13">
        <f t="shared" si="64"/>
        <v>737</v>
      </c>
      <c r="G100" s="13">
        <f t="shared" si="64"/>
        <v>728</v>
      </c>
      <c r="H100" s="13">
        <f t="shared" si="64"/>
        <v>779</v>
      </c>
      <c r="I100" s="13">
        <f t="shared" si="64"/>
        <v>765</v>
      </c>
      <c r="J100" s="13">
        <f t="shared" si="64"/>
        <v>815</v>
      </c>
      <c r="K100" s="13">
        <f t="shared" si="64"/>
        <v>774</v>
      </c>
      <c r="L100" s="13">
        <f t="shared" si="64"/>
        <v>765</v>
      </c>
      <c r="M100" s="13">
        <f t="shared" si="64"/>
        <v>846</v>
      </c>
      <c r="N100" s="13">
        <f t="shared" si="64"/>
        <v>706</v>
      </c>
      <c r="O100" s="13">
        <f t="shared" ref="O100:O103" si="65">O45+O89</f>
        <v>650</v>
      </c>
      <c r="P100" s="18"/>
      <c r="Q100" s="41">
        <f t="shared" ref="Q100:Q106" si="66">AVERAGE(D100:O100)</f>
        <v>757.58333333333337</v>
      </c>
    </row>
    <row r="101" spans="1:17" x14ac:dyDescent="0.15">
      <c r="B101" s="3" t="s">
        <v>0</v>
      </c>
      <c r="C101" s="13">
        <f t="shared" ref="C101:N101" si="67">C46+C90</f>
        <v>284</v>
      </c>
      <c r="D101" s="13">
        <f t="shared" si="67"/>
        <v>287</v>
      </c>
      <c r="E101" s="13">
        <f t="shared" si="67"/>
        <v>313</v>
      </c>
      <c r="F101" s="13">
        <f t="shared" si="67"/>
        <v>296</v>
      </c>
      <c r="G101" s="13">
        <f t="shared" si="67"/>
        <v>271</v>
      </c>
      <c r="H101" s="13">
        <f t="shared" si="67"/>
        <v>316</v>
      </c>
      <c r="I101" s="13">
        <f t="shared" si="67"/>
        <v>324</v>
      </c>
      <c r="J101" s="13">
        <f t="shared" si="67"/>
        <v>287</v>
      </c>
      <c r="K101" s="13">
        <f t="shared" si="67"/>
        <v>308</v>
      </c>
      <c r="L101" s="13">
        <f t="shared" si="67"/>
        <v>321</v>
      </c>
      <c r="M101" s="13">
        <f t="shared" si="67"/>
        <v>347</v>
      </c>
      <c r="N101" s="13">
        <f t="shared" si="67"/>
        <v>318</v>
      </c>
      <c r="O101" s="13">
        <f t="shared" si="65"/>
        <v>227</v>
      </c>
      <c r="P101" s="13"/>
      <c r="Q101" s="42">
        <f t="shared" si="66"/>
        <v>301.25</v>
      </c>
    </row>
    <row r="102" spans="1:17" x14ac:dyDescent="0.15">
      <c r="B102" s="3" t="s">
        <v>1</v>
      </c>
      <c r="C102" s="13">
        <f t="shared" ref="C102:N102" si="68">C47+C91</f>
        <v>116</v>
      </c>
      <c r="D102" s="13">
        <f t="shared" si="68"/>
        <v>107</v>
      </c>
      <c r="E102" s="13">
        <f t="shared" si="68"/>
        <v>126</v>
      </c>
      <c r="F102" s="13">
        <f t="shared" si="68"/>
        <v>132</v>
      </c>
      <c r="G102" s="13">
        <f t="shared" si="68"/>
        <v>135</v>
      </c>
      <c r="H102" s="13">
        <f t="shared" si="68"/>
        <v>114</v>
      </c>
      <c r="I102" s="13">
        <f t="shared" si="68"/>
        <v>135</v>
      </c>
      <c r="J102" s="13">
        <f t="shared" si="68"/>
        <v>138</v>
      </c>
      <c r="K102" s="13">
        <f t="shared" si="68"/>
        <v>119</v>
      </c>
      <c r="L102" s="13">
        <f t="shared" si="68"/>
        <v>110</v>
      </c>
      <c r="M102" s="13">
        <f t="shared" si="68"/>
        <v>133</v>
      </c>
      <c r="N102" s="13">
        <f t="shared" si="68"/>
        <v>102</v>
      </c>
      <c r="O102" s="13">
        <f t="shared" si="65"/>
        <v>119</v>
      </c>
      <c r="P102" s="46"/>
      <c r="Q102" s="42">
        <f t="shared" si="66"/>
        <v>122.5</v>
      </c>
    </row>
    <row r="103" spans="1:17" x14ac:dyDescent="0.15">
      <c r="A103" s="9"/>
      <c r="B103" s="37" t="s">
        <v>2</v>
      </c>
      <c r="C103" s="38">
        <f t="shared" ref="C103:N103" si="69">C48+C92</f>
        <v>1150</v>
      </c>
      <c r="D103" s="38">
        <f t="shared" si="69"/>
        <v>1115</v>
      </c>
      <c r="E103" s="38">
        <f t="shared" si="69"/>
        <v>1068</v>
      </c>
      <c r="F103" s="38">
        <f t="shared" si="69"/>
        <v>1050</v>
      </c>
      <c r="G103" s="38">
        <f t="shared" si="69"/>
        <v>1034</v>
      </c>
      <c r="H103" s="38">
        <f t="shared" si="69"/>
        <v>1018</v>
      </c>
      <c r="I103" s="38">
        <f t="shared" si="69"/>
        <v>998</v>
      </c>
      <c r="J103" s="38">
        <f t="shared" si="69"/>
        <v>971</v>
      </c>
      <c r="K103" s="38">
        <f t="shared" si="69"/>
        <v>978</v>
      </c>
      <c r="L103" s="38">
        <f t="shared" si="69"/>
        <v>954</v>
      </c>
      <c r="M103" s="38">
        <f t="shared" si="69"/>
        <v>946</v>
      </c>
      <c r="N103" s="38">
        <f t="shared" si="69"/>
        <v>909</v>
      </c>
      <c r="O103" s="38">
        <f t="shared" si="65"/>
        <v>869</v>
      </c>
      <c r="P103" s="46"/>
      <c r="Q103" s="44">
        <f t="shared" si="66"/>
        <v>992.5</v>
      </c>
    </row>
    <row r="104" spans="1:17" x14ac:dyDescent="0.15">
      <c r="A104" s="9"/>
      <c r="B104" s="39" t="s">
        <v>6</v>
      </c>
      <c r="C104" s="40">
        <f t="shared" ref="C104:M104" si="70">SUM(C100:C103)</f>
        <v>2343</v>
      </c>
      <c r="D104" s="40">
        <f t="shared" si="70"/>
        <v>2245</v>
      </c>
      <c r="E104" s="40">
        <f t="shared" si="70"/>
        <v>2297</v>
      </c>
      <c r="F104" s="40">
        <f t="shared" si="70"/>
        <v>2215</v>
      </c>
      <c r="G104" s="40">
        <f t="shared" si="70"/>
        <v>2168</v>
      </c>
      <c r="H104" s="40">
        <f t="shared" si="70"/>
        <v>2227</v>
      </c>
      <c r="I104" s="40">
        <f t="shared" si="70"/>
        <v>2222</v>
      </c>
      <c r="J104" s="40">
        <f t="shared" si="70"/>
        <v>2211</v>
      </c>
      <c r="K104" s="40">
        <f t="shared" si="70"/>
        <v>2179</v>
      </c>
      <c r="L104" s="40">
        <f t="shared" si="70"/>
        <v>2150</v>
      </c>
      <c r="M104" s="40">
        <f t="shared" si="70"/>
        <v>2272</v>
      </c>
      <c r="N104" s="40">
        <f t="shared" ref="N104:O104" si="71">SUM(N100:N103)</f>
        <v>2035</v>
      </c>
      <c r="O104" s="40">
        <f t="shared" si="71"/>
        <v>1865</v>
      </c>
      <c r="P104" s="46"/>
      <c r="Q104" s="45">
        <f t="shared" si="66"/>
        <v>2173.8333333333335</v>
      </c>
    </row>
    <row r="105" spans="1:17" x14ac:dyDescent="0.15">
      <c r="B105" s="11" t="s">
        <v>4</v>
      </c>
      <c r="C105" s="14">
        <f t="shared" ref="C105:N105" si="72">C50+C94</f>
        <v>35413</v>
      </c>
      <c r="D105" s="14">
        <f t="shared" si="72"/>
        <v>35291</v>
      </c>
      <c r="E105" s="14">
        <f t="shared" si="72"/>
        <v>34080</v>
      </c>
      <c r="F105" s="14">
        <f t="shared" si="72"/>
        <v>33789</v>
      </c>
      <c r="G105" s="14">
        <f t="shared" si="72"/>
        <v>33601</v>
      </c>
      <c r="H105" s="14">
        <f t="shared" si="72"/>
        <v>33420</v>
      </c>
      <c r="I105" s="14">
        <f t="shared" si="72"/>
        <v>33259</v>
      </c>
      <c r="J105" s="14">
        <f t="shared" si="72"/>
        <v>33072</v>
      </c>
      <c r="K105" s="14">
        <f t="shared" si="72"/>
        <v>31544</v>
      </c>
      <c r="L105" s="14">
        <f t="shared" si="72"/>
        <v>31510</v>
      </c>
      <c r="M105" s="14">
        <f t="shared" si="72"/>
        <v>31441</v>
      </c>
      <c r="N105" s="14">
        <f t="shared" si="72"/>
        <v>31207</v>
      </c>
      <c r="O105" s="14">
        <f t="shared" ref="O105" si="73">O50+O94</f>
        <v>30963</v>
      </c>
      <c r="P105" s="47"/>
      <c r="Q105" s="43">
        <f t="shared" si="66"/>
        <v>32764.75</v>
      </c>
    </row>
    <row r="106" spans="1:17" x14ac:dyDescent="0.15">
      <c r="B106" s="12" t="s">
        <v>5</v>
      </c>
      <c r="C106" s="16">
        <f t="shared" ref="C106:M106" si="74">IF(C105=0,0,C104/C105)</f>
        <v>6.616214384548047E-2</v>
      </c>
      <c r="D106" s="16">
        <f t="shared" si="74"/>
        <v>6.3613952565809984E-2</v>
      </c>
      <c r="E106" s="16">
        <f t="shared" si="74"/>
        <v>6.740023474178404E-2</v>
      </c>
      <c r="F106" s="16">
        <f t="shared" si="74"/>
        <v>6.5553878481162509E-2</v>
      </c>
      <c r="G106" s="16">
        <f t="shared" si="74"/>
        <v>6.452188922948722E-2</v>
      </c>
      <c r="H106" s="16">
        <f t="shared" si="74"/>
        <v>6.6636744464392578E-2</v>
      </c>
      <c r="I106" s="16">
        <f t="shared" si="74"/>
        <v>6.680898403439671E-2</v>
      </c>
      <c r="J106" s="16">
        <f t="shared" si="74"/>
        <v>6.6854136429608121E-2</v>
      </c>
      <c r="K106" s="16">
        <f t="shared" si="74"/>
        <v>6.9078113111843767E-2</v>
      </c>
      <c r="L106" s="16">
        <f t="shared" si="74"/>
        <v>6.8232307204062204E-2</v>
      </c>
      <c r="M106" s="16">
        <f t="shared" si="74"/>
        <v>7.2262332623008171E-2</v>
      </c>
      <c r="N106" s="16">
        <f t="shared" ref="N106:O106" si="75">IF(N105=0,0,N104/N105)</f>
        <v>6.5209728586535079E-2</v>
      </c>
      <c r="O106" s="16">
        <f t="shared" si="75"/>
        <v>6.0233181539256532E-2</v>
      </c>
      <c r="P106" s="48"/>
      <c r="Q106" s="286">
        <f t="shared" si="66"/>
        <v>6.6367123584278917E-2</v>
      </c>
    </row>
    <row r="107" spans="1:17" x14ac:dyDescent="0.15">
      <c r="B107" s="12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286"/>
    </row>
    <row r="108" spans="1:17" x14ac:dyDescent="0.15">
      <c r="B108" s="12" t="s">
        <v>99</v>
      </c>
      <c r="C108" s="14">
        <f t="shared" ref="C108:M108" si="76">SUM(C97,C53)</f>
        <v>1476</v>
      </c>
      <c r="D108" s="14">
        <f t="shared" si="76"/>
        <v>1440</v>
      </c>
      <c r="E108" s="14">
        <f t="shared" si="76"/>
        <v>1420</v>
      </c>
      <c r="F108" s="14">
        <f t="shared" si="76"/>
        <v>1401</v>
      </c>
      <c r="G108" s="14">
        <f t="shared" si="76"/>
        <v>1388</v>
      </c>
      <c r="H108" s="14">
        <f t="shared" si="76"/>
        <v>1339</v>
      </c>
      <c r="I108" s="14">
        <f t="shared" si="76"/>
        <v>1336</v>
      </c>
      <c r="J108" s="14">
        <f t="shared" si="76"/>
        <v>1300</v>
      </c>
      <c r="K108" s="14">
        <f t="shared" si="76"/>
        <v>1288</v>
      </c>
      <c r="L108" s="14">
        <f t="shared" si="76"/>
        <v>1272</v>
      </c>
      <c r="M108" s="14">
        <f t="shared" si="76"/>
        <v>1286</v>
      </c>
      <c r="N108" s="14">
        <f t="shared" ref="N108:O108" si="77">SUM(N97,N53)</f>
        <v>1210</v>
      </c>
      <c r="O108" s="14">
        <f t="shared" si="77"/>
        <v>1198</v>
      </c>
      <c r="P108" s="16"/>
      <c r="Q108" s="287">
        <f>AVERAGE(D108:O108)</f>
        <v>1323.1666666666667</v>
      </c>
    </row>
    <row r="110" spans="1:17" x14ac:dyDescent="0.15">
      <c r="A110" s="288" t="s">
        <v>100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</row>
    <row r="111" spans="1:17" x14ac:dyDescent="0.15"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</row>
    <row r="112" spans="1:17" x14ac:dyDescent="0.15"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3:16" x14ac:dyDescent="0.15"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3:16" x14ac:dyDescent="0.15">
      <c r="O114" s="13"/>
    </row>
    <row r="115" spans="3:16" x14ac:dyDescent="0.15"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3:16" x14ac:dyDescent="0.15">
      <c r="O116" s="13"/>
    </row>
  </sheetData>
  <mergeCells count="3">
    <mergeCell ref="B6:E6"/>
    <mergeCell ref="B4:E4"/>
    <mergeCell ref="B7:E7"/>
  </mergeCells>
  <phoneticPr fontId="6" type="noConversion"/>
  <pageMargins left="0.5" right="0.5" top="0.5" bottom="0.5" header="0.5" footer="0.25"/>
  <pageSetup scale="49" fitToHeight="2" orientation="landscape" r:id="rId1"/>
  <headerFooter alignWithMargins="0">
    <oddFooter>&amp;R&amp;"Verdana,Italic"&amp;8Page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96"/>
  <sheetViews>
    <sheetView showGridLines="0" zoomScale="80" zoomScaleNormal="80" workbookViewId="0">
      <selection activeCell="B6" sqref="B6:E6"/>
    </sheetView>
  </sheetViews>
  <sheetFormatPr defaultRowHeight="10.5" x14ac:dyDescent="0.15"/>
  <cols>
    <col min="1" max="1" width="25.42578125" style="2" customWidth="1"/>
    <col min="2" max="2" width="10" style="2" customWidth="1"/>
    <col min="3" max="3" width="13.85546875" style="2" bestFit="1" customWidth="1"/>
    <col min="4" max="15" width="13" style="2" bestFit="1" customWidth="1"/>
    <col min="16" max="16" width="3.140625" style="2" customWidth="1"/>
    <col min="17" max="17" width="12.85546875" style="2" bestFit="1" customWidth="1"/>
    <col min="18" max="18" width="9.140625" style="9"/>
    <col min="19" max="19" width="12.85546875" style="9" bestFit="1" customWidth="1"/>
    <col min="20" max="16384" width="9.140625" style="9"/>
  </cols>
  <sheetData>
    <row r="1" spans="1:19" ht="11.25" x14ac:dyDescent="0.2">
      <c r="A1" s="7"/>
    </row>
    <row r="2" spans="1:19" ht="12.75" x14ac:dyDescent="0.2">
      <c r="A2" s="1"/>
    </row>
    <row r="4" spans="1:19" x14ac:dyDescent="0.15">
      <c r="A4" s="6" t="s">
        <v>8</v>
      </c>
      <c r="B4" s="309" t="s">
        <v>19</v>
      </c>
      <c r="C4" s="309"/>
      <c r="D4" s="309"/>
      <c r="E4" s="309"/>
    </row>
    <row r="5" spans="1:19" x14ac:dyDescent="0.15">
      <c r="A5" s="6" t="s">
        <v>11</v>
      </c>
      <c r="B5" s="3" t="s">
        <v>17</v>
      </c>
      <c r="C5" s="3"/>
      <c r="D5" s="3"/>
      <c r="E5" s="3"/>
    </row>
    <row r="6" spans="1:19" ht="12" x14ac:dyDescent="0.2">
      <c r="A6" s="6" t="s">
        <v>9</v>
      </c>
      <c r="B6" s="308">
        <f>'Delq By $'!B6:E6</f>
        <v>42460</v>
      </c>
      <c r="C6" s="308"/>
      <c r="D6" s="308"/>
      <c r="E6" s="308"/>
      <c r="G6" s="17"/>
    </row>
    <row r="7" spans="1:19" x14ac:dyDescent="0.15">
      <c r="A7" s="6" t="s">
        <v>10</v>
      </c>
      <c r="B7" s="309" t="s">
        <v>7</v>
      </c>
      <c r="C7" s="309"/>
      <c r="D7" s="309"/>
      <c r="E7" s="309"/>
    </row>
    <row r="11" spans="1:19" s="5" customFormat="1" ht="11.25" thickBot="1" x14ac:dyDescent="0.2">
      <c r="A11" s="21"/>
      <c r="B11" s="21"/>
      <c r="C11" s="21">
        <f>'Delq By $'!C11</f>
        <v>42094</v>
      </c>
      <c r="D11" s="21">
        <f>'Delq By $'!D11</f>
        <v>42124</v>
      </c>
      <c r="E11" s="21">
        <f>'Delq By $'!E11</f>
        <v>42155</v>
      </c>
      <c r="F11" s="21">
        <f>'Delq By $'!F11</f>
        <v>42185</v>
      </c>
      <c r="G11" s="21">
        <f>'Delq By $'!G11</f>
        <v>42216</v>
      </c>
      <c r="H11" s="21">
        <f>'Delq By $'!H11</f>
        <v>42247</v>
      </c>
      <c r="I11" s="21">
        <f>'Delq By $'!I11</f>
        <v>42277</v>
      </c>
      <c r="J11" s="21">
        <f>'Delq By $'!J11</f>
        <v>42308</v>
      </c>
      <c r="K11" s="21">
        <f>'Delq By $'!K11</f>
        <v>42338</v>
      </c>
      <c r="L11" s="21">
        <f>'Delq By $'!L11</f>
        <v>42369</v>
      </c>
      <c r="M11" s="21">
        <f>'Delq By $'!M11</f>
        <v>42400</v>
      </c>
      <c r="N11" s="21">
        <f>'Delq By $'!N11</f>
        <v>42429</v>
      </c>
      <c r="O11" s="21">
        <f>'Delq By $'!O11</f>
        <v>42460</v>
      </c>
      <c r="Q11" s="21" t="s">
        <v>15</v>
      </c>
    </row>
    <row r="12" spans="1:19" x14ac:dyDescent="0.15">
      <c r="A12" s="20" t="s">
        <v>20</v>
      </c>
      <c r="B12" s="3" t="s">
        <v>3</v>
      </c>
      <c r="C12" s="49">
        <f>IF('Delq By $'!C$17=0,0,'Delq By $'!C12/'Delq By $'!C$17)</f>
        <v>1.1926039120731681E-2</v>
      </c>
      <c r="D12" s="49">
        <f>IF('Delq By $'!D$17=0,0,'Delq By $'!D12/'Delq By $'!D$17)</f>
        <v>1.1187047927040951E-2</v>
      </c>
      <c r="E12" s="49">
        <f>IF('Delq By $'!E$17=0,0,'Delq By $'!E12/'Delq By $'!E$17)</f>
        <v>1.2301209871292783E-2</v>
      </c>
      <c r="F12" s="49">
        <f>IF('Delq By $'!F$17=0,0,'Delq By $'!F12/'Delq By $'!F$17)</f>
        <v>1.1900298876795664E-2</v>
      </c>
      <c r="G12" s="49">
        <f>IF('Delq By $'!G$17=0,0,'Delq By $'!G12/'Delq By $'!G$17)</f>
        <v>1.1183816078795202E-2</v>
      </c>
      <c r="H12" s="49">
        <f>IF('Delq By $'!H$17=0,0,'Delq By $'!H12/'Delq By $'!H$17)</f>
        <v>1.2037386320645122E-2</v>
      </c>
      <c r="I12" s="49">
        <f>IF('Delq By $'!I$17=0,0,'Delq By $'!I12/'Delq By $'!I$17)</f>
        <v>1.2151922955665174E-2</v>
      </c>
      <c r="J12" s="49">
        <f>IF('Delq By $'!J$17=0,0,'Delq By $'!J12/'Delq By $'!J$17)</f>
        <v>1.2780508786034324E-2</v>
      </c>
      <c r="K12" s="49">
        <f>IF('Delq By $'!K$17=0,0,'Delq By $'!K12/'Delq By $'!K$17)</f>
        <v>1.2139088006753099E-2</v>
      </c>
      <c r="L12" s="49">
        <f>IF('Delq By $'!L$17=0,0,'Delq By $'!L12/'Delq By $'!L$17)</f>
        <v>1.2297512678869645E-2</v>
      </c>
      <c r="M12" s="49">
        <f>IF('Delq By $'!M$17=0,0,'Delq By $'!M12/'Delq By $'!M$17)</f>
        <v>1.5141259341095396E-2</v>
      </c>
      <c r="N12" s="49">
        <f>IF('Delq By $'!N$17=0,0,'Delq By $'!N12/'Delq By $'!N$17)</f>
        <v>1.1279999375710737E-2</v>
      </c>
      <c r="O12" s="49">
        <f>IF('Delq By $'!O$17=0,0,'Delq By $'!O12/'Delq By $'!O$17)</f>
        <v>1.1555286727726705E-2</v>
      </c>
      <c r="P12" s="30"/>
      <c r="Q12" s="51">
        <f>IF('Delq By $'!Q$17=0,0,'Delq By $'!Q12/'Delq By $'!Q$17)</f>
        <v>1.2160368156470789E-2</v>
      </c>
    </row>
    <row r="13" spans="1:19" x14ac:dyDescent="0.15">
      <c r="B13" s="3" t="s">
        <v>0</v>
      </c>
      <c r="C13" s="49">
        <f>IF('Delq By $'!C$17=0,0,'Delq By $'!C13/'Delq By $'!C$17)</f>
        <v>3.6791389265762369E-3</v>
      </c>
      <c r="D13" s="49">
        <f>IF('Delq By $'!D$17=0,0,'Delq By $'!D13/'Delq By $'!D$17)</f>
        <v>3.9113195449943048E-3</v>
      </c>
      <c r="E13" s="49">
        <f>IF('Delq By $'!E$17=0,0,'Delq By $'!E13/'Delq By $'!E$17)</f>
        <v>4.1974282765283536E-3</v>
      </c>
      <c r="F13" s="49">
        <f>IF('Delq By $'!F$17=0,0,'Delq By $'!F13/'Delq By $'!F$17)</f>
        <v>4.5323436102881779E-3</v>
      </c>
      <c r="G13" s="49">
        <f>IF('Delq By $'!G$17=0,0,'Delq By $'!G13/'Delq By $'!G$17)</f>
        <v>4.7715803478843863E-3</v>
      </c>
      <c r="H13" s="49">
        <f>IF('Delq By $'!H$17=0,0,'Delq By $'!H13/'Delq By $'!H$17)</f>
        <v>5.0417445388052963E-3</v>
      </c>
      <c r="I13" s="49">
        <f>IF('Delq By $'!I$17=0,0,'Delq By $'!I13/'Delq By $'!I$17)</f>
        <v>5.5077258821491087E-3</v>
      </c>
      <c r="J13" s="49">
        <f>IF('Delq By $'!J$17=0,0,'Delq By $'!J13/'Delq By $'!J$17)</f>
        <v>4.3349996240546326E-3</v>
      </c>
      <c r="K13" s="49">
        <f>IF('Delq By $'!K$17=0,0,'Delq By $'!K13/'Delq By $'!K$17)</f>
        <v>5.0622944730691847E-3</v>
      </c>
      <c r="L13" s="49">
        <f>IF('Delq By $'!L$17=0,0,'Delq By $'!L13/'Delq By $'!L$17)</f>
        <v>4.6483889324042665E-3</v>
      </c>
      <c r="M13" s="49">
        <f>IF('Delq By $'!M$17=0,0,'Delq By $'!M13/'Delq By $'!M$17)</f>
        <v>5.2342533046347509E-3</v>
      </c>
      <c r="N13" s="49">
        <f>IF('Delq By $'!N$17=0,0,'Delq By $'!N13/'Delq By $'!N$17)</f>
        <v>5.697591559583653E-3</v>
      </c>
      <c r="O13" s="49">
        <f>IF('Delq By $'!O$17=0,0,'Delq By $'!O13/'Delq By $'!O$17)</f>
        <v>3.3186852975278435E-3</v>
      </c>
      <c r="P13" s="30"/>
      <c r="Q13" s="52">
        <f>IF('Delq By $'!Q$17=0,0,'Delq By $'!Q13/'Delq By $'!Q$17)</f>
        <v>4.6858010208478173E-3</v>
      </c>
    </row>
    <row r="14" spans="1:19" x14ac:dyDescent="0.15">
      <c r="B14" s="3" t="s">
        <v>1</v>
      </c>
      <c r="C14" s="49">
        <f>IF('Delq By $'!C$17=0,0,'Delq By $'!C14/'Delq By $'!C$17)</f>
        <v>1.8277872181485593E-3</v>
      </c>
      <c r="D14" s="49">
        <f>IF('Delq By $'!D$17=0,0,'Delq By $'!D14/'Delq By $'!D$17)</f>
        <v>1.7336853839094971E-3</v>
      </c>
      <c r="E14" s="49">
        <f>IF('Delq By $'!E$17=0,0,'Delq By $'!E14/'Delq By $'!E$17)</f>
        <v>2.513871513210073E-3</v>
      </c>
      <c r="F14" s="49">
        <f>IF('Delq By $'!F$17=0,0,'Delq By $'!F14/'Delq By $'!F$17)</f>
        <v>2.4771955736231231E-3</v>
      </c>
      <c r="G14" s="49">
        <f>IF('Delq By $'!G$17=0,0,'Delq By $'!G14/'Delq By $'!G$17)</f>
        <v>2.0272796623737768E-3</v>
      </c>
      <c r="H14" s="49">
        <f>IF('Delq By $'!H$17=0,0,'Delq By $'!H14/'Delq By $'!H$17)</f>
        <v>2.4613754582313223E-3</v>
      </c>
      <c r="I14" s="49">
        <f>IF('Delq By $'!I$17=0,0,'Delq By $'!I14/'Delq By $'!I$17)</f>
        <v>1.7712988298634073E-3</v>
      </c>
      <c r="J14" s="49">
        <f>IF('Delq By $'!J$17=0,0,'Delq By $'!J14/'Delq By $'!J$17)</f>
        <v>2.1456142862811612E-3</v>
      </c>
      <c r="K14" s="49">
        <f>IF('Delq By $'!K$17=0,0,'Delq By $'!K14/'Delq By $'!K$17)</f>
        <v>1.6533014870673424E-3</v>
      </c>
      <c r="L14" s="49">
        <f>IF('Delq By $'!L$17=0,0,'Delq By $'!L14/'Delq By $'!L$17)</f>
        <v>1.6075981636326771E-3</v>
      </c>
      <c r="M14" s="49">
        <f>IF('Delq By $'!M$17=0,0,'Delq By $'!M14/'Delq By $'!M$17)</f>
        <v>2.0188002489767098E-3</v>
      </c>
      <c r="N14" s="49">
        <f>IF('Delq By $'!N$17=0,0,'Delq By $'!N14/'Delq By $'!N$17)</f>
        <v>1.5578510363574393E-3</v>
      </c>
      <c r="O14" s="49">
        <f>IF('Delq By $'!O$17=0,0,'Delq By $'!O14/'Delq By $'!O$17)</f>
        <v>2.2248772870594748E-3</v>
      </c>
      <c r="P14" s="30"/>
      <c r="Q14" s="52">
        <f>IF('Delq By $'!Q$17=0,0,'Delq By $'!Q14/'Delq By $'!Q$17)</f>
        <v>2.0158503754692885E-3</v>
      </c>
    </row>
    <row r="15" spans="1:19" x14ac:dyDescent="0.15">
      <c r="A15" s="9"/>
      <c r="B15" s="34" t="s">
        <v>2</v>
      </c>
      <c r="C15" s="50">
        <f>IF('Delq By $'!C$17=0,0,'Delq By $'!C15/'Delq By $'!C$17)</f>
        <v>1.2574468495164194E-2</v>
      </c>
      <c r="D15" s="50">
        <f>IF('Delq By $'!D$17=0,0,'Delq By $'!D15/'Delq By $'!D$17)</f>
        <v>1.1940510478694665E-2</v>
      </c>
      <c r="E15" s="50">
        <f>IF('Delq By $'!E$17=0,0,'Delq By $'!E15/'Delq By $'!E$17)</f>
        <v>1.1773175808901934E-2</v>
      </c>
      <c r="F15" s="50">
        <f>IF('Delq By $'!F$17=0,0,'Delq By $'!F15/'Delq By $'!F$17)</f>
        <v>1.1613999968178133E-2</v>
      </c>
      <c r="G15" s="50">
        <f>IF('Delq By $'!G$17=0,0,'Delq By $'!G15/'Delq By $'!G$17)</f>
        <v>1.1685311809991598E-2</v>
      </c>
      <c r="H15" s="50">
        <f>IF('Delq By $'!H$17=0,0,'Delq By $'!H15/'Delq By $'!H$17)</f>
        <v>1.1217505576242156E-2</v>
      </c>
      <c r="I15" s="50">
        <f>IF('Delq By $'!I$17=0,0,'Delq By $'!I15/'Delq By $'!I$17)</f>
        <v>1.1855638496870227E-2</v>
      </c>
      <c r="J15" s="50">
        <f>IF('Delq By $'!J$17=0,0,'Delq By $'!J15/'Delq By $'!J$17)</f>
        <v>1.1436093474236426E-2</v>
      </c>
      <c r="K15" s="50">
        <f>IF('Delq By $'!K$17=0,0,'Delq By $'!K15/'Delq By $'!K$17)</f>
        <v>1.2017076283679731E-2</v>
      </c>
      <c r="L15" s="50">
        <f>IF('Delq By $'!L$17=0,0,'Delq By $'!L15/'Delq By $'!L$17)</f>
        <v>1.1538780111263568E-2</v>
      </c>
      <c r="M15" s="50">
        <f>IF('Delq By $'!M$17=0,0,'Delq By $'!M15/'Delq By $'!M$17)</f>
        <v>1.116788681663386E-2</v>
      </c>
      <c r="N15" s="50">
        <f>IF('Delq By $'!N$17=0,0,'Delq By $'!N15/'Delq By $'!N$17)</f>
        <v>1.1248550323630667E-2</v>
      </c>
      <c r="O15" s="50">
        <f>IF('Delq By $'!O$17=0,0,'Delq By $'!O15/'Delq By $'!O$17)</f>
        <v>1.0919100823111792E-2</v>
      </c>
      <c r="P15" s="30"/>
      <c r="Q15" s="53">
        <f>IF('Delq By $'!Q$17=0,0,'Delq By $'!Q15/'Delq By $'!Q$17)</f>
        <v>1.1535747251679541E-2</v>
      </c>
      <c r="S15" s="18"/>
    </row>
    <row r="16" spans="1:19" x14ac:dyDescent="0.15">
      <c r="A16" s="9"/>
      <c r="B16" s="3" t="s">
        <v>6</v>
      </c>
      <c r="C16" s="49">
        <f>IF('Delq By $'!C$17=0,0,'Delq By $'!C16/'Delq By $'!C$17)</f>
        <v>3.0007433760620674E-2</v>
      </c>
      <c r="D16" s="49">
        <f>IF('Delq By $'!D$17=0,0,'Delq By $'!D16/'Delq By $'!D$17)</f>
        <v>2.8772563334639425E-2</v>
      </c>
      <c r="E16" s="49">
        <f>IF('Delq By $'!E$17=0,0,'Delq By $'!E16/'Delq By $'!E$17)</f>
        <v>3.0785685469933141E-2</v>
      </c>
      <c r="F16" s="49">
        <f>IF('Delq By $'!F$17=0,0,'Delq By $'!F16/'Delq By $'!F$17)</f>
        <v>3.05238380288851E-2</v>
      </c>
      <c r="G16" s="49">
        <f>IF('Delq By $'!G$17=0,0,'Delq By $'!G16/'Delq By $'!G$17)</f>
        <v>2.9667987899044963E-2</v>
      </c>
      <c r="H16" s="49">
        <f>IF('Delq By $'!H$17=0,0,'Delq By $'!H16/'Delq By $'!H$17)</f>
        <v>3.0758011893923895E-2</v>
      </c>
      <c r="I16" s="49">
        <f>IF('Delq By $'!I$17=0,0,'Delq By $'!I16/'Delq By $'!I$17)</f>
        <v>3.1286586164547915E-2</v>
      </c>
      <c r="J16" s="49">
        <f>IF('Delq By $'!J$17=0,0,'Delq By $'!J16/'Delq By $'!J$17)</f>
        <v>3.0697216170606546E-2</v>
      </c>
      <c r="K16" s="49">
        <f>IF('Delq By $'!K$17=0,0,'Delq By $'!K16/'Delq By $'!K$17)</f>
        <v>3.0871760250569355E-2</v>
      </c>
      <c r="L16" s="49">
        <f>IF('Delq By $'!L$17=0,0,'Delq By $'!L16/'Delq By $'!L$17)</f>
        <v>3.0092279886170158E-2</v>
      </c>
      <c r="M16" s="49">
        <f>IF('Delq By $'!M$17=0,0,'Delq By $'!M16/'Delq By $'!M$17)</f>
        <v>3.3562199711340716E-2</v>
      </c>
      <c r="N16" s="49">
        <f>IF('Delq By $'!N$17=0,0,'Delq By $'!N16/'Delq By $'!N$17)</f>
        <v>2.9783992295282499E-2</v>
      </c>
      <c r="O16" s="49">
        <f>IF('Delq By $'!O$17=0,0,'Delq By $'!O16/'Delq By $'!O$17)</f>
        <v>2.8017950135425816E-2</v>
      </c>
      <c r="P16" s="30"/>
      <c r="Q16" s="52">
        <f>IF('Delq By $'!Q$17=0,0,'Delq By $'!Q16/'Delq By $'!Q$17)</f>
        <v>3.0397766804467437E-2</v>
      </c>
    </row>
    <row r="17" spans="1:17" x14ac:dyDescent="0.15">
      <c r="A17" s="9"/>
      <c r="B17" s="11" t="s">
        <v>4</v>
      </c>
      <c r="C17" s="14">
        <f>'Delq By $'!C17</f>
        <v>5470391953.0239992</v>
      </c>
      <c r="D17" s="14">
        <f>'Delq By $'!D17</f>
        <v>5526458582.9260015</v>
      </c>
      <c r="E17" s="14">
        <f>'Delq By $'!E17</f>
        <v>5301680630.8374996</v>
      </c>
      <c r="F17" s="14">
        <f>'Delq By $'!F17</f>
        <v>5287883294.1080008</v>
      </c>
      <c r="G17" s="14">
        <f>'Delq By $'!G17</f>
        <v>5307530110.2765007</v>
      </c>
      <c r="H17" s="14">
        <f>'Delq By $'!H17</f>
        <v>5320110418.8345003</v>
      </c>
      <c r="I17" s="14">
        <f>'Delq By $'!I17</f>
        <v>5345970527.5874996</v>
      </c>
      <c r="J17" s="14">
        <f>'Delq By $'!J17</f>
        <v>5356354873.9785004</v>
      </c>
      <c r="K17" s="14">
        <f>'Delq By $'!K17</f>
        <v>5205407542.0120001</v>
      </c>
      <c r="L17" s="14">
        <f>'Delq By $'!L17</f>
        <v>5265004197.8611994</v>
      </c>
      <c r="M17" s="14">
        <f>'Delq By $'!M17</f>
        <v>5296126279.6651001</v>
      </c>
      <c r="N17" s="14">
        <f>'Delq By $'!N17</f>
        <v>5278677048.1135998</v>
      </c>
      <c r="O17" s="14">
        <f>'Delq By $'!O17</f>
        <v>5260358339.7932997</v>
      </c>
      <c r="P17" s="31"/>
      <c r="Q17" s="26">
        <f>AVERAGE(D17:O17)</f>
        <v>5312630153.8328085</v>
      </c>
    </row>
    <row r="18" spans="1:17" x14ac:dyDescent="0.15">
      <c r="A18" s="9"/>
      <c r="B18" s="10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9"/>
    </row>
    <row r="19" spans="1:17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s="5" customFormat="1" ht="11.25" thickBot="1" x14ac:dyDescent="0.2">
      <c r="A20" s="21"/>
      <c r="B20" s="21"/>
      <c r="C20" s="21">
        <f>'Delq By $'!C30</f>
        <v>42094</v>
      </c>
      <c r="D20" s="21">
        <f>'Delq By $'!D30</f>
        <v>42124</v>
      </c>
      <c r="E20" s="21">
        <f>'Delq By $'!E30</f>
        <v>42155</v>
      </c>
      <c r="F20" s="21">
        <f>'Delq By $'!F30</f>
        <v>42185</v>
      </c>
      <c r="G20" s="21">
        <f>'Delq By $'!G30</f>
        <v>42216</v>
      </c>
      <c r="H20" s="21">
        <f>'Delq By $'!H30</f>
        <v>42247</v>
      </c>
      <c r="I20" s="21">
        <f>'Delq By $'!I30</f>
        <v>42277</v>
      </c>
      <c r="J20" s="21">
        <f>'Delq By $'!J30</f>
        <v>42308</v>
      </c>
      <c r="K20" s="21">
        <f>'Delq By $'!K30</f>
        <v>42338</v>
      </c>
      <c r="L20" s="21">
        <f>'Delq By $'!L30</f>
        <v>42369</v>
      </c>
      <c r="M20" s="21">
        <f>'Delq By $'!M30</f>
        <v>42400</v>
      </c>
      <c r="N20" s="21">
        <f>'Delq By $'!N30</f>
        <v>42429</v>
      </c>
      <c r="O20" s="21">
        <f>'Delq By $'!O30</f>
        <v>42460</v>
      </c>
      <c r="Q20" s="21" t="s">
        <v>15</v>
      </c>
    </row>
    <row r="21" spans="1:17" x14ac:dyDescent="0.15">
      <c r="A21" s="20" t="s">
        <v>21</v>
      </c>
      <c r="B21" s="3" t="s">
        <v>3</v>
      </c>
      <c r="C21" s="49">
        <f>IF('Delq By $'!C$36=0,0,'Delq By $'!C31/'Delq By $'!C$36)</f>
        <v>3.5766062544447808E-2</v>
      </c>
      <c r="D21" s="49">
        <f>IF('Delq By $'!D$36=0,0,'Delq By $'!D31/'Delq By $'!D$36)</f>
        <v>3.0748580889479047E-2</v>
      </c>
      <c r="E21" s="49">
        <f>IF('Delq By $'!E$36=0,0,'Delq By $'!E31/'Delq By $'!E$36)</f>
        <v>3.5915287781604736E-2</v>
      </c>
      <c r="F21" s="49">
        <f>IF('Delq By $'!F$36=0,0,'Delq By $'!F31/'Delq By $'!F$36)</f>
        <v>3.2903488276672894E-2</v>
      </c>
      <c r="G21" s="49">
        <f>IF('Delq By $'!G$36=0,0,'Delq By $'!G31/'Delq By $'!G$36)</f>
        <v>3.1139327562372351E-2</v>
      </c>
      <c r="H21" s="49">
        <f>IF('Delq By $'!H$36=0,0,'Delq By $'!H31/'Delq By $'!H$36)</f>
        <v>3.9551407187810146E-2</v>
      </c>
      <c r="I21" s="49">
        <f>IF('Delq By $'!I$36=0,0,'Delq By $'!I31/'Delq By $'!I$36)</f>
        <v>3.5561804299645922E-2</v>
      </c>
      <c r="J21" s="49">
        <f>IF('Delq By $'!J$36=0,0,'Delq By $'!J31/'Delq By $'!J$36)</f>
        <v>3.1715107983885223E-2</v>
      </c>
      <c r="K21" s="49">
        <f>IF('Delq By $'!K$36=0,0,'Delq By $'!K31/'Delq By $'!K$36)</f>
        <v>4.4227803487676562E-2</v>
      </c>
      <c r="L21" s="49">
        <f>IF('Delq By $'!L$36=0,0,'Delq By $'!L31/'Delq By $'!L$36)</f>
        <v>3.3503156505752744E-2</v>
      </c>
      <c r="M21" s="49">
        <f>IF('Delq By $'!M$36=0,0,'Delq By $'!M31/'Delq By $'!M$36)</f>
        <v>3.9326607641628632E-2</v>
      </c>
      <c r="N21" s="49">
        <f>IF('Delq By $'!N$36=0,0,'Delq By $'!N31/'Delq By $'!N$36)</f>
        <v>3.3036873513480995E-2</v>
      </c>
      <c r="O21" s="49">
        <f>IF('Delq By $'!O$36=0,0,'Delq By $'!O31/'Delq By $'!O$36)</f>
        <v>3.3689097339406941E-2</v>
      </c>
      <c r="P21" s="30"/>
      <c r="Q21" s="51">
        <f>IF('Delq By $'!Q$36=0,0,'Delq By $'!Q31/'Delq By $'!Q$36)</f>
        <v>3.5058628286400585E-2</v>
      </c>
    </row>
    <row r="22" spans="1:17" x14ac:dyDescent="0.15">
      <c r="B22" s="3" t="s">
        <v>0</v>
      </c>
      <c r="C22" s="49">
        <f>IF('Delq By $'!C$36=0,0,'Delq By $'!C32/'Delq By $'!C$36)</f>
        <v>1.5668345810543161E-2</v>
      </c>
      <c r="D22" s="49">
        <f>IF('Delq By $'!D$36=0,0,'Delq By $'!D32/'Delq By $'!D$36)</f>
        <v>1.6045988770753042E-2</v>
      </c>
      <c r="E22" s="49">
        <f>IF('Delq By $'!E$36=0,0,'Delq By $'!E32/'Delq By $'!E$36)</f>
        <v>1.5523585138846392E-2</v>
      </c>
      <c r="F22" s="49">
        <f>IF('Delq By $'!F$36=0,0,'Delq By $'!F32/'Delq By $'!F$36)</f>
        <v>1.2016763175016168E-2</v>
      </c>
      <c r="G22" s="49">
        <f>IF('Delq By $'!G$36=0,0,'Delq By $'!G32/'Delq By $'!G$36)</f>
        <v>1.1437337822835274E-2</v>
      </c>
      <c r="H22" s="49">
        <f>IF('Delq By $'!H$36=0,0,'Delq By $'!H32/'Delq By $'!H$36)</f>
        <v>8.5715947906480801E-3</v>
      </c>
      <c r="I22" s="49">
        <f>IF('Delq By $'!I$36=0,0,'Delq By $'!I32/'Delq By $'!I$36)</f>
        <v>1.2911238409572683E-2</v>
      </c>
      <c r="J22" s="49">
        <f>IF('Delq By $'!J$36=0,0,'Delq By $'!J32/'Delq By $'!J$36)</f>
        <v>1.2324212228680768E-2</v>
      </c>
      <c r="K22" s="49">
        <f>IF('Delq By $'!K$36=0,0,'Delq By $'!K32/'Delq By $'!K$36)</f>
        <v>1.4052662809225109E-2</v>
      </c>
      <c r="L22" s="49">
        <f>IF('Delq By $'!L$36=0,0,'Delq By $'!L32/'Delq By $'!L$36)</f>
        <v>1.424038867035902E-2</v>
      </c>
      <c r="M22" s="49">
        <f>IF('Delq By $'!M$36=0,0,'Delq By $'!M32/'Delq By $'!M$36)</f>
        <v>1.5278206742980374E-2</v>
      </c>
      <c r="N22" s="49">
        <f>IF('Delq By $'!N$36=0,0,'Delq By $'!N32/'Delq By $'!N$36)</f>
        <v>1.4398446738056977E-2</v>
      </c>
      <c r="O22" s="49">
        <f>IF('Delq By $'!O$36=0,0,'Delq By $'!O32/'Delq By $'!O$36)</f>
        <v>9.7329506152908415E-3</v>
      </c>
      <c r="P22" s="30"/>
      <c r="Q22" s="52">
        <f>IF('Delq By $'!Q$36=0,0,'Delq By $'!Q32/'Delq By $'!Q$36)</f>
        <v>1.30603364526755E-2</v>
      </c>
    </row>
    <row r="23" spans="1:17" x14ac:dyDescent="0.15">
      <c r="B23" s="3" t="s">
        <v>1</v>
      </c>
      <c r="C23" s="49">
        <f>IF('Delq By $'!C$36=0,0,'Delq By $'!C33/'Delq By $'!C$36)</f>
        <v>6.6065003326052927E-3</v>
      </c>
      <c r="D23" s="49">
        <f>IF('Delq By $'!D$36=0,0,'Delq By $'!D33/'Delq By $'!D$36)</f>
        <v>7.3391697370457946E-3</v>
      </c>
      <c r="E23" s="49">
        <f>IF('Delq By $'!E$36=0,0,'Delq By $'!E33/'Delq By $'!E$36)</f>
        <v>5.8250112060233986E-3</v>
      </c>
      <c r="F23" s="49">
        <f>IF('Delq By $'!F$36=0,0,'Delq By $'!F33/'Delq By $'!F$36)</f>
        <v>7.5253903161411582E-3</v>
      </c>
      <c r="G23" s="49">
        <f>IF('Delq By $'!G$36=0,0,'Delq By $'!G33/'Delq By $'!G$36)</f>
        <v>5.9168448502956586E-3</v>
      </c>
      <c r="H23" s="49">
        <f>IF('Delq By $'!H$36=0,0,'Delq By $'!H33/'Delq By $'!H$36)</f>
        <v>6.777686766765793E-3</v>
      </c>
      <c r="I23" s="49">
        <f>IF('Delq By $'!I$36=0,0,'Delq By $'!I33/'Delq By $'!I$36)</f>
        <v>7.2489891312371027E-3</v>
      </c>
      <c r="J23" s="49">
        <f>IF('Delq By $'!J$36=0,0,'Delq By $'!J33/'Delq By $'!J$36)</f>
        <v>8.1990408573021697E-3</v>
      </c>
      <c r="K23" s="49">
        <f>IF('Delq By $'!K$36=0,0,'Delq By $'!K33/'Delq By $'!K$36)</f>
        <v>7.0350325196959435E-3</v>
      </c>
      <c r="L23" s="49">
        <f>IF('Delq By $'!L$36=0,0,'Delq By $'!L33/'Delq By $'!L$36)</f>
        <v>8.2311404380855675E-3</v>
      </c>
      <c r="M23" s="49">
        <f>IF('Delq By $'!M$36=0,0,'Delq By $'!M33/'Delq By $'!M$36)</f>
        <v>8.0000368782544989E-3</v>
      </c>
      <c r="N23" s="49">
        <f>IF('Delq By $'!N$36=0,0,'Delq By $'!N33/'Delq By $'!N$36)</f>
        <v>8.9861123115849654E-3</v>
      </c>
      <c r="O23" s="49">
        <f>IF('Delq By $'!O$36=0,0,'Delq By $'!O33/'Delq By $'!O$36)</f>
        <v>1.2533769282157187E-2</v>
      </c>
      <c r="P23" s="30"/>
      <c r="Q23" s="52">
        <f>IF('Delq By $'!Q$36=0,0,'Delq By $'!Q33/'Delq By $'!Q$36)</f>
        <v>7.7366002668679814E-3</v>
      </c>
    </row>
    <row r="24" spans="1:17" x14ac:dyDescent="0.15">
      <c r="A24" s="9"/>
      <c r="B24" s="34" t="s">
        <v>2</v>
      </c>
      <c r="C24" s="50">
        <f>IF('Delq By $'!C$36=0,0,'Delq By $'!C34/'Delq By $'!C$36)</f>
        <v>7.5536345634076185E-2</v>
      </c>
      <c r="D24" s="50">
        <f>IF('Delq By $'!D$36=0,0,'Delq By $'!D34/'Delq By $'!D$36)</f>
        <v>7.5444906527866853E-2</v>
      </c>
      <c r="E24" s="50">
        <f>IF('Delq By $'!E$36=0,0,'Delq By $'!E34/'Delq By $'!E$36)</f>
        <v>7.0529264123146598E-2</v>
      </c>
      <c r="F24" s="50">
        <f>IF('Delq By $'!F$36=0,0,'Delq By $'!F34/'Delq By $'!F$36)</f>
        <v>6.8003547933246006E-2</v>
      </c>
      <c r="G24" s="50">
        <f>IF('Delq By $'!G$36=0,0,'Delq By $'!G34/'Delq By $'!G$36)</f>
        <v>6.771313240796395E-2</v>
      </c>
      <c r="H24" s="50">
        <f>IF('Delq By $'!H$36=0,0,'Delq By $'!H34/'Delq By $'!H$36)</f>
        <v>6.5911615375470411E-2</v>
      </c>
      <c r="I24" s="50">
        <f>IF('Delq By $'!I$36=0,0,'Delq By $'!I34/'Delq By $'!I$36)</f>
        <v>6.3388211276296111E-2</v>
      </c>
      <c r="J24" s="50">
        <f>IF('Delq By $'!J$36=0,0,'Delq By $'!J34/'Delq By $'!J$36)</f>
        <v>6.4013234973888167E-2</v>
      </c>
      <c r="K24" s="50">
        <f>IF('Delq By $'!K$36=0,0,'Delq By $'!K34/'Delq By $'!K$36)</f>
        <v>6.2211595303851237E-2</v>
      </c>
      <c r="L24" s="50">
        <f>IF('Delq By $'!L$36=0,0,'Delq By $'!L34/'Delq By $'!L$36)</f>
        <v>5.9154085014325272E-2</v>
      </c>
      <c r="M24" s="50">
        <f>IF('Delq By $'!M$36=0,0,'Delq By $'!M34/'Delq By $'!M$36)</f>
        <v>6.2658455411670602E-2</v>
      </c>
      <c r="N24" s="50">
        <f>IF('Delq By $'!N$36=0,0,'Delq By $'!N34/'Delq By $'!N$36)</f>
        <v>6.0680491878791869E-2</v>
      </c>
      <c r="O24" s="50">
        <f>IF('Delq By $'!O$36=0,0,'Delq By $'!O34/'Delq By $'!O$36)</f>
        <v>5.9705585511519436E-2</v>
      </c>
      <c r="P24" s="30"/>
      <c r="Q24" s="53">
        <f>IF('Delq By $'!Q$36=0,0,'Delq By $'!Q34/'Delq By $'!Q$36)</f>
        <v>6.5187306712281942E-2</v>
      </c>
    </row>
    <row r="25" spans="1:17" x14ac:dyDescent="0.15">
      <c r="A25" s="9"/>
      <c r="B25" s="3" t="s">
        <v>6</v>
      </c>
      <c r="C25" s="49">
        <f>IF('Delq By $'!C$36=0,0,'Delq By $'!C35/'Delq By $'!C$36)</f>
        <v>0.13357725432167245</v>
      </c>
      <c r="D25" s="49">
        <f>IF('Delq By $'!D$36=0,0,'Delq By $'!D35/'Delq By $'!D$36)</f>
        <v>0.12957864592514476</v>
      </c>
      <c r="E25" s="49">
        <f>IF('Delq By $'!E$36=0,0,'Delq By $'!E35/'Delq By $'!E$36)</f>
        <v>0.12779314824962112</v>
      </c>
      <c r="F25" s="49">
        <f>IF('Delq By $'!F$36=0,0,'Delq By $'!F35/'Delq By $'!F$36)</f>
        <v>0.12044918970107622</v>
      </c>
      <c r="G25" s="49">
        <f>IF('Delq By $'!G$36=0,0,'Delq By $'!G35/'Delq By $'!G$36)</f>
        <v>0.11620664264346724</v>
      </c>
      <c r="H25" s="49">
        <f>IF('Delq By $'!H$36=0,0,'Delq By $'!H35/'Delq By $'!H$36)</f>
        <v>0.12081230412069442</v>
      </c>
      <c r="I25" s="49">
        <f>IF('Delq By $'!I$36=0,0,'Delq By $'!I35/'Delq By $'!I$36)</f>
        <v>0.11911024311675181</v>
      </c>
      <c r="J25" s="49">
        <f>IF('Delq By $'!J$36=0,0,'Delq By $'!J35/'Delq By $'!J$36)</f>
        <v>0.11625159604375633</v>
      </c>
      <c r="K25" s="49">
        <f>IF('Delq By $'!K$36=0,0,'Delq By $'!K35/'Delq By $'!K$36)</f>
        <v>0.12752709412044885</v>
      </c>
      <c r="L25" s="49">
        <f>IF('Delq By $'!L$36=0,0,'Delq By $'!L35/'Delq By $'!L$36)</f>
        <v>0.1151287706285226</v>
      </c>
      <c r="M25" s="49">
        <f>IF('Delq By $'!M$36=0,0,'Delq By $'!M35/'Delq By $'!M$36)</f>
        <v>0.12526330667453409</v>
      </c>
      <c r="N25" s="49">
        <f>IF('Delq By $'!N$36=0,0,'Delq By $'!N35/'Delq By $'!N$36)</f>
        <v>0.11710192444191479</v>
      </c>
      <c r="O25" s="49">
        <f>IF('Delq By $'!O$36=0,0,'Delq By $'!O35/'Delq By $'!O$36)</f>
        <v>0.1156614027483744</v>
      </c>
      <c r="P25" s="30"/>
      <c r="Q25" s="52">
        <f>IF('Delq By $'!Q$36=0,0,'Delq By $'!Q35/'Delq By $'!Q$36)</f>
        <v>0.12104287171822603</v>
      </c>
    </row>
    <row r="26" spans="1:17" x14ac:dyDescent="0.15">
      <c r="A26" s="9"/>
      <c r="B26" s="11" t="s">
        <v>4</v>
      </c>
      <c r="C26" s="14">
        <f>'Delq By $'!C36</f>
        <v>537511364.75</v>
      </c>
      <c r="D26" s="14">
        <f>'Delq By $'!D36</f>
        <v>529889015.97000003</v>
      </c>
      <c r="E26" s="14">
        <f>'Delq By $'!E36</f>
        <v>522729900.81999999</v>
      </c>
      <c r="F26" s="14">
        <f>'Delq By $'!F36</f>
        <v>513851054.56999999</v>
      </c>
      <c r="G26" s="14">
        <f>'Delq By $'!G36</f>
        <v>505573812.68000001</v>
      </c>
      <c r="H26" s="14">
        <f>'Delq By $'!H36</f>
        <v>498872170.75</v>
      </c>
      <c r="I26" s="14">
        <f>'Delq By $'!I36</f>
        <v>489330307.40999997</v>
      </c>
      <c r="J26" s="14">
        <f>'Delq By $'!J36</f>
        <v>480538673.80000007</v>
      </c>
      <c r="K26" s="14">
        <f>'Delq By $'!K36</f>
        <v>473270375.18000001</v>
      </c>
      <c r="L26" s="14">
        <f>'Delq By $'!L36</f>
        <v>463970525.1692</v>
      </c>
      <c r="M26" s="14">
        <f>'Delq By $'!M36</f>
        <v>458721450.61919999</v>
      </c>
      <c r="N26" s="14">
        <f>'Delq By $'!N36</f>
        <v>454311083.61919999</v>
      </c>
      <c r="O26" s="14">
        <f>'Delq By $'!O36</f>
        <v>447600556.98379999</v>
      </c>
      <c r="P26" s="31"/>
      <c r="Q26" s="26">
        <f>AVERAGE(D26:O26)</f>
        <v>486554910.63094997</v>
      </c>
    </row>
    <row r="27" spans="1:17" x14ac:dyDescent="0.15">
      <c r="A27" s="9"/>
      <c r="B27" s="10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29"/>
    </row>
    <row r="28" spans="1:17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s="5" customFormat="1" ht="11.25" thickBot="1" x14ac:dyDescent="0.2">
      <c r="A29" s="21"/>
      <c r="B29" s="21"/>
      <c r="C29" s="21">
        <f>'Delq By $'!C49</f>
        <v>42094</v>
      </c>
      <c r="D29" s="21">
        <f>'Delq By $'!D49</f>
        <v>42124</v>
      </c>
      <c r="E29" s="21">
        <f>'Delq By $'!E49</f>
        <v>42155</v>
      </c>
      <c r="F29" s="21">
        <f>'Delq By $'!F49</f>
        <v>42185</v>
      </c>
      <c r="G29" s="21">
        <f>'Delq By $'!G49</f>
        <v>42216</v>
      </c>
      <c r="H29" s="21">
        <f>'Delq By $'!H49</f>
        <v>42247</v>
      </c>
      <c r="I29" s="21">
        <f>'Delq By $'!I49</f>
        <v>42277</v>
      </c>
      <c r="J29" s="21">
        <f>'Delq By $'!J49</f>
        <v>42308</v>
      </c>
      <c r="K29" s="21">
        <f>'Delq By $'!K49</f>
        <v>42338</v>
      </c>
      <c r="L29" s="21">
        <f>'Delq By $'!L49</f>
        <v>42369</v>
      </c>
      <c r="M29" s="21">
        <f>'Delq By $'!M49</f>
        <v>42400</v>
      </c>
      <c r="N29" s="21">
        <f>'Delq By $'!N49</f>
        <v>42429</v>
      </c>
      <c r="O29" s="21">
        <f>'Delq By $'!O49</f>
        <v>42460</v>
      </c>
      <c r="Q29" s="21" t="s">
        <v>15</v>
      </c>
    </row>
    <row r="30" spans="1:17" x14ac:dyDescent="0.15">
      <c r="A30" s="20" t="s">
        <v>22</v>
      </c>
      <c r="B30" s="3" t="s">
        <v>3</v>
      </c>
      <c r="C30" s="49">
        <f>IF('Delq By $'!C$55=0,0,'Delq By $'!C50/'Delq By $'!C$55)</f>
        <v>3.2538828464866408E-2</v>
      </c>
      <c r="D30" s="49">
        <f>IF('Delq By $'!D$55=0,0,'Delq By $'!D50/'Delq By $'!D$55)</f>
        <v>2.9047933148542593E-2</v>
      </c>
      <c r="E30" s="49">
        <f>IF('Delq By $'!E$55=0,0,'Delq By $'!E50/'Delq By $'!E$55)</f>
        <v>3.0539037936806585E-2</v>
      </c>
      <c r="F30" s="49">
        <f>IF('Delq By $'!F$55=0,0,'Delq By $'!F50/'Delq By $'!F$55)</f>
        <v>2.6310389461427483E-2</v>
      </c>
      <c r="G30" s="49">
        <f>IF('Delq By $'!G$55=0,0,'Delq By $'!G50/'Delq By $'!G$55)</f>
        <v>2.6310804742877156E-2</v>
      </c>
      <c r="H30" s="49">
        <f>IF('Delq By $'!H$55=0,0,'Delq By $'!H50/'Delq By $'!H$55)</f>
        <v>2.8713624534130226E-2</v>
      </c>
      <c r="I30" s="49">
        <f>IF('Delq By $'!I$55=0,0,'Delq By $'!I50/'Delq By $'!I$55)</f>
        <v>2.6647891851946985E-2</v>
      </c>
      <c r="J30" s="49">
        <f>IF('Delq By $'!J$55=0,0,'Delq By $'!J50/'Delq By $'!J$55)</f>
        <v>3.0671493193142097E-2</v>
      </c>
      <c r="K30" s="49">
        <f>IF('Delq By $'!K$55=0,0,'Delq By $'!K50/'Delq By $'!K$55)</f>
        <v>3.0097762722878268E-2</v>
      </c>
      <c r="L30" s="49">
        <f>IF('Delq By $'!L$55=0,0,'Delq By $'!L50/'Delq By $'!L$55)</f>
        <v>3.3445996121575422E-2</v>
      </c>
      <c r="M30" s="49">
        <f>IF('Delq By $'!M$55=0,0,'Delq By $'!M50/'Delq By $'!M$55)</f>
        <v>3.6013379129708166E-2</v>
      </c>
      <c r="N30" s="49">
        <f>IF('Delq By $'!N$55=0,0,'Delq By $'!N50/'Delq By $'!N$55)</f>
        <v>3.3691545500162616E-2</v>
      </c>
      <c r="O30" s="49">
        <f>IF('Delq By $'!O$55=0,0,'Delq By $'!O50/'Delq By $'!O$55)</f>
        <v>3.0630279975777466E-2</v>
      </c>
      <c r="P30" s="54"/>
      <c r="Q30" s="51">
        <f>IF('Delq By $'!Q$55=0,0,'Delq By $'!Q50/'Delq By $'!Q$55)</f>
        <v>2.9948896935060271E-2</v>
      </c>
    </row>
    <row r="31" spans="1:17" x14ac:dyDescent="0.15">
      <c r="B31" s="3" t="s">
        <v>0</v>
      </c>
      <c r="C31" s="49">
        <f>IF('Delq By $'!C$55=0,0,'Delq By $'!C51/'Delq By $'!C$55)</f>
        <v>1.1384780526855405E-2</v>
      </c>
      <c r="D31" s="49">
        <f>IF('Delq By $'!D$55=0,0,'Delq By $'!D51/'Delq By $'!D$55)</f>
        <v>1.0236799848424514E-2</v>
      </c>
      <c r="E31" s="49">
        <f>IF('Delq By $'!E$55=0,0,'Delq By $'!E51/'Delq By $'!E$55)</f>
        <v>1.1593625887367134E-2</v>
      </c>
      <c r="F31" s="49">
        <f>IF('Delq By $'!F$55=0,0,'Delq By $'!F51/'Delq By $'!F$55)</f>
        <v>1.238034174531609E-2</v>
      </c>
      <c r="G31" s="49">
        <f>IF('Delq By $'!G$55=0,0,'Delq By $'!G51/'Delq By $'!G$55)</f>
        <v>1.1235795840176484E-2</v>
      </c>
      <c r="H31" s="49">
        <f>IF('Delq By $'!H$55=0,0,'Delq By $'!H51/'Delq By $'!H$55)</f>
        <v>1.3671435180412077E-2</v>
      </c>
      <c r="I31" s="49">
        <f>IF('Delq By $'!I$55=0,0,'Delq By $'!I51/'Delq By $'!I$55)</f>
        <v>1.1501809805705676E-2</v>
      </c>
      <c r="J31" s="49">
        <f>IF('Delq By $'!J$55=0,0,'Delq By $'!J51/'Delq By $'!J$55)</f>
        <v>9.855282604047725E-3</v>
      </c>
      <c r="K31" s="49">
        <f>IF('Delq By $'!K$55=0,0,'Delq By $'!K51/'Delq By $'!K$55)</f>
        <v>1.2937636268126371E-2</v>
      </c>
      <c r="L31" s="49">
        <f>IF('Delq By $'!L$55=0,0,'Delq By $'!L51/'Delq By $'!L$55)</f>
        <v>1.3937798229847698E-2</v>
      </c>
      <c r="M31" s="49">
        <f>IF('Delq By $'!M$55=0,0,'Delq By $'!M51/'Delq By $'!M$55)</f>
        <v>1.3355652620119719E-2</v>
      </c>
      <c r="N31" s="49">
        <f>IF('Delq By $'!N$55=0,0,'Delq By $'!N51/'Delq By $'!N$55)</f>
        <v>1.2603937662822785E-2</v>
      </c>
      <c r="O31" s="49">
        <f>IF('Delq By $'!O$55=0,0,'Delq By $'!O51/'Delq By $'!O$55)</f>
        <v>1.0867929660782604E-2</v>
      </c>
      <c r="P31" s="54"/>
      <c r="Q31" s="52">
        <f>IF('Delq By $'!Q$55=0,0,'Delq By $'!Q51/'Delq By $'!Q$55)</f>
        <v>1.1958313283980499E-2</v>
      </c>
    </row>
    <row r="32" spans="1:17" x14ac:dyDescent="0.15">
      <c r="B32" s="3" t="s">
        <v>1</v>
      </c>
      <c r="C32" s="49">
        <f>IF('Delq By $'!C$55=0,0,'Delq By $'!C52/'Delq By $'!C$55)</f>
        <v>4.3043688983027796E-3</v>
      </c>
      <c r="D32" s="49">
        <f>IF('Delq By $'!D$55=0,0,'Delq By $'!D52/'Delq By $'!D$55)</f>
        <v>4.9973276620393246E-3</v>
      </c>
      <c r="E32" s="49">
        <f>IF('Delq By $'!E$55=0,0,'Delq By $'!E52/'Delq By $'!E$55)</f>
        <v>3.1980022001925493E-3</v>
      </c>
      <c r="F32" s="49">
        <f>IF('Delq By $'!F$55=0,0,'Delq By $'!F52/'Delq By $'!F$55)</f>
        <v>2.4119527723419705E-3</v>
      </c>
      <c r="G32" s="49">
        <f>IF('Delq By $'!G$55=0,0,'Delq By $'!G52/'Delq By $'!G$55)</f>
        <v>4.3197682107551424E-3</v>
      </c>
      <c r="H32" s="49">
        <f>IF('Delq By $'!H$55=0,0,'Delq By $'!H52/'Delq By $'!H$55)</f>
        <v>2.6719881644422312E-3</v>
      </c>
      <c r="I32" s="49">
        <f>IF('Delq By $'!I$55=0,0,'Delq By $'!I52/'Delq By $'!I$55)</f>
        <v>5.2547816265521149E-3</v>
      </c>
      <c r="J32" s="49">
        <f>IF('Delq By $'!J$55=0,0,'Delq By $'!J52/'Delq By $'!J$55)</f>
        <v>3.6027069100601334E-3</v>
      </c>
      <c r="K32" s="49">
        <f>IF('Delq By $'!K$55=0,0,'Delq By $'!K52/'Delq By $'!K$55)</f>
        <v>4.6736669248373421E-3</v>
      </c>
      <c r="L32" s="49">
        <f>IF('Delq By $'!L$55=0,0,'Delq By $'!L52/'Delq By $'!L$55)</f>
        <v>4.27728304485847E-3</v>
      </c>
      <c r="M32" s="49">
        <f>IF('Delq By $'!M$55=0,0,'Delq By $'!M52/'Delq By $'!M$55)</f>
        <v>3.8286725620760441E-3</v>
      </c>
      <c r="N32" s="49">
        <f>IF('Delq By $'!N$55=0,0,'Delq By $'!N52/'Delq By $'!N$55)</f>
        <v>4.8635039643959163E-3</v>
      </c>
      <c r="O32" s="49">
        <f>IF('Delq By $'!O$55=0,0,'Delq By $'!O52/'Delq By $'!O$55)</f>
        <v>2.0336051498737098E-3</v>
      </c>
      <c r="P32" s="54"/>
      <c r="Q32" s="52">
        <f>IF('Delq By $'!Q$55=0,0,'Delq By $'!Q52/'Delq By $'!Q$55)</f>
        <v>3.8422388018612024E-3</v>
      </c>
    </row>
    <row r="33" spans="1:17" x14ac:dyDescent="0.15">
      <c r="A33" s="9"/>
      <c r="B33" s="34" t="s">
        <v>2</v>
      </c>
      <c r="C33" s="50">
        <f>IF('Delq By $'!C$55=0,0,'Delq By $'!C53/'Delq By $'!C$55)</f>
        <v>5.0177722152222708E-2</v>
      </c>
      <c r="D33" s="50">
        <f>IF('Delq By $'!D$55=0,0,'Delq By $'!D53/'Delq By $'!D$55)</f>
        <v>4.8771127299332563E-2</v>
      </c>
      <c r="E33" s="50">
        <f>IF('Delq By $'!E$55=0,0,'Delq By $'!E53/'Delq By $'!E$55)</f>
        <v>4.8096291930924663E-2</v>
      </c>
      <c r="F33" s="50">
        <f>IF('Delq By $'!F$55=0,0,'Delq By $'!F53/'Delq By $'!F$55)</f>
        <v>4.5652293476938353E-2</v>
      </c>
      <c r="G33" s="50">
        <f>IF('Delq By $'!G$55=0,0,'Delq By $'!G53/'Delq By $'!G$55)</f>
        <v>4.5954882386661219E-2</v>
      </c>
      <c r="H33" s="50">
        <f>IF('Delq By $'!H$55=0,0,'Delq By $'!H53/'Delq By $'!H$55)</f>
        <v>4.62543267523257E-2</v>
      </c>
      <c r="I33" s="50">
        <f>IF('Delq By $'!I$55=0,0,'Delq By $'!I53/'Delq By $'!I$55)</f>
        <v>4.3970332955836744E-2</v>
      </c>
      <c r="J33" s="50">
        <f>IF('Delq By $'!J$55=0,0,'Delq By $'!J53/'Delq By $'!J$55)</f>
        <v>4.2967062176052555E-2</v>
      </c>
      <c r="K33" s="50">
        <f>IF('Delq By $'!K$55=0,0,'Delq By $'!K53/'Delq By $'!K$55)</f>
        <v>4.8866490526262282E-2</v>
      </c>
      <c r="L33" s="50">
        <f>IF('Delq By $'!L$55=0,0,'Delq By $'!L53/'Delq By $'!L$55)</f>
        <v>4.7105219900509261E-2</v>
      </c>
      <c r="M33" s="50">
        <f>IF('Delq By $'!M$55=0,0,'Delq By $'!M53/'Delq By $'!M$55)</f>
        <v>4.7890919069383114E-2</v>
      </c>
      <c r="N33" s="50">
        <f>IF('Delq By $'!N$55=0,0,'Delq By $'!N53/'Delq By $'!N$55)</f>
        <v>4.4540832155992631E-2</v>
      </c>
      <c r="O33" s="50">
        <f>IF('Delq By $'!O$55=0,0,'Delq By $'!O53/'Delq By $'!O$55)</f>
        <v>4.224368833994762E-2</v>
      </c>
      <c r="P33" s="54"/>
      <c r="Q33" s="53">
        <f>IF('Delq By $'!Q$55=0,0,'Delq By $'!Q53/'Delq By $'!Q$55)</f>
        <v>4.6081601895725841E-2</v>
      </c>
    </row>
    <row r="34" spans="1:17" x14ac:dyDescent="0.15">
      <c r="A34" s="9"/>
      <c r="B34" s="3" t="s">
        <v>6</v>
      </c>
      <c r="C34" s="49">
        <f>IF('Delq By $'!C$55=0,0,'Delq By $'!C54/'Delq By $'!C$55)</f>
        <v>9.8405700042247302E-2</v>
      </c>
      <c r="D34" s="49">
        <f>IF('Delq By $'!D$55=0,0,'Delq By $'!D54/'Delq By $'!D$55)</f>
        <v>9.3053187958339001E-2</v>
      </c>
      <c r="E34" s="49">
        <f>IF('Delq By $'!E$55=0,0,'Delq By $'!E54/'Delq By $'!E$55)</f>
        <v>9.3426957955290921E-2</v>
      </c>
      <c r="F34" s="49">
        <f>IF('Delq By $'!F$55=0,0,'Delq By $'!F54/'Delq By $'!F$55)</f>
        <v>8.6754977456023896E-2</v>
      </c>
      <c r="G34" s="49">
        <f>IF('Delq By $'!G$55=0,0,'Delq By $'!G54/'Delq By $'!G$55)</f>
        <v>8.7821251180470003E-2</v>
      </c>
      <c r="H34" s="49">
        <f>IF('Delq By $'!H$55=0,0,'Delq By $'!H54/'Delq By $'!H$55)</f>
        <v>9.1311374631310241E-2</v>
      </c>
      <c r="I34" s="49">
        <f>IF('Delq By $'!I$55=0,0,'Delq By $'!I54/'Delq By $'!I$55)</f>
        <v>8.7374816240041508E-2</v>
      </c>
      <c r="J34" s="49">
        <f>IF('Delq By $'!J$55=0,0,'Delq By $'!J54/'Delq By $'!J$55)</f>
        <v>8.7096544883302512E-2</v>
      </c>
      <c r="K34" s="49">
        <f>IF('Delq By $'!K$55=0,0,'Delq By $'!K54/'Delq By $'!K$55)</f>
        <v>9.6575556442104249E-2</v>
      </c>
      <c r="L34" s="49">
        <f>IF('Delq By $'!L$55=0,0,'Delq By $'!L54/'Delq By $'!L$55)</f>
        <v>9.8766297296790859E-2</v>
      </c>
      <c r="M34" s="49">
        <f>IF('Delq By $'!M$55=0,0,'Delq By $'!M54/'Delq By $'!M$55)</f>
        <v>0.10108862338128703</v>
      </c>
      <c r="N34" s="49">
        <f>IF('Delq By $'!N$55=0,0,'Delq By $'!N54/'Delq By $'!N$55)</f>
        <v>9.5699819283373955E-2</v>
      </c>
      <c r="O34" s="49">
        <f>IF('Delq By $'!O$55=0,0,'Delq By $'!O54/'Delq By $'!O$55)</f>
        <v>8.5775503126381408E-2</v>
      </c>
      <c r="P34" s="54"/>
      <c r="Q34" s="52">
        <f>IF('Delq By $'!Q$55=0,0,'Delq By $'!Q54/'Delq By $'!Q$55)</f>
        <v>9.1831050916627799E-2</v>
      </c>
    </row>
    <row r="35" spans="1:17" x14ac:dyDescent="0.15">
      <c r="A35" s="9"/>
      <c r="B35" s="11" t="s">
        <v>4</v>
      </c>
      <c r="C35" s="14">
        <f>'Delq By $'!C55</f>
        <v>524097026.37</v>
      </c>
      <c r="D35" s="14">
        <f>'Delq By $'!D55</f>
        <v>513573496.38999999</v>
      </c>
      <c r="E35" s="14">
        <f>'Delq By $'!E55</f>
        <v>504279427.91999996</v>
      </c>
      <c r="F35" s="14">
        <f>'Delq By $'!F55</f>
        <v>495240932.44999999</v>
      </c>
      <c r="G35" s="14">
        <f>'Delq By $'!G55</f>
        <v>484755206.25999993</v>
      </c>
      <c r="H35" s="14">
        <f>'Delq By $'!H55</f>
        <v>474588370.88999999</v>
      </c>
      <c r="I35" s="14">
        <f>'Delq By $'!I55</f>
        <v>466585284.45999998</v>
      </c>
      <c r="J35" s="14">
        <f>'Delq By $'!J55</f>
        <v>455716451.82000005</v>
      </c>
      <c r="K35" s="14">
        <f>'Delq By $'!K55</f>
        <v>404808370.04999995</v>
      </c>
      <c r="L35" s="14">
        <f>'Delq By $'!L55</f>
        <v>397377204.6821</v>
      </c>
      <c r="M35" s="14">
        <f>'Delq By $'!M55</f>
        <v>392155295.51209998</v>
      </c>
      <c r="N35" s="14">
        <f>'Delq By $'!N55</f>
        <v>385309473.11209995</v>
      </c>
      <c r="O35" s="14">
        <f>'Delq By $'!O55</f>
        <v>377993058.31209999</v>
      </c>
      <c r="P35" s="31"/>
      <c r="Q35" s="26">
        <f>AVERAGE(D35:O35)</f>
        <v>446031880.98819995</v>
      </c>
    </row>
    <row r="36" spans="1:17" x14ac:dyDescent="0.15">
      <c r="A36" s="9"/>
      <c r="B36" s="10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29"/>
    </row>
    <row r="37" spans="1:17" x14ac:dyDescent="0.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x14ac:dyDescent="0.15">
      <c r="Q38" s="9"/>
    </row>
    <row r="39" spans="1:17" s="5" customFormat="1" ht="11.25" thickBot="1" x14ac:dyDescent="0.2">
      <c r="A39" s="70"/>
      <c r="B39" s="70"/>
      <c r="C39" s="70">
        <f>'Delq By $'!C69</f>
        <v>42094</v>
      </c>
      <c r="D39" s="70">
        <f>'Delq By $'!D69</f>
        <v>42124</v>
      </c>
      <c r="E39" s="70">
        <f>'Delq By $'!E69</f>
        <v>42155</v>
      </c>
      <c r="F39" s="70">
        <f>'Delq By $'!F69</f>
        <v>42185</v>
      </c>
      <c r="G39" s="70">
        <f>'Delq By $'!G69</f>
        <v>42216</v>
      </c>
      <c r="H39" s="70">
        <f>'Delq By $'!H69</f>
        <v>42247</v>
      </c>
      <c r="I39" s="70">
        <f>'Delq By $'!I69</f>
        <v>42277</v>
      </c>
      <c r="J39" s="70">
        <f>'Delq By $'!J69</f>
        <v>42308</v>
      </c>
      <c r="K39" s="70">
        <f>'Delq By $'!K69</f>
        <v>42338</v>
      </c>
      <c r="L39" s="70">
        <f>'Delq By $'!L69</f>
        <v>42369</v>
      </c>
      <c r="M39" s="70">
        <f>'Delq By $'!M69</f>
        <v>42400</v>
      </c>
      <c r="N39" s="70">
        <f>'Delq By $'!N69</f>
        <v>42429</v>
      </c>
      <c r="O39" s="70">
        <f>'Delq By $'!O69</f>
        <v>42460</v>
      </c>
      <c r="Q39" s="5" t="s">
        <v>15</v>
      </c>
    </row>
    <row r="40" spans="1:17" x14ac:dyDescent="0.15">
      <c r="A40" s="102" t="s">
        <v>29</v>
      </c>
      <c r="B40" s="71" t="s">
        <v>3</v>
      </c>
      <c r="C40" s="234">
        <f>IF('Delq By $'!C$75=0,0,'Delq By $'!C70/'Delq By $'!C$75)</f>
        <v>1.5541682703448126E-2</v>
      </c>
      <c r="D40" s="234">
        <f>IF('Delq By $'!D$75=0,0,'Delq By $'!D70/'Delq By $'!D$75)</f>
        <v>1.4160952550975795E-2</v>
      </c>
      <c r="E40" s="234">
        <f>IF('Delq By $'!E$75=0,0,'Delq By $'!E70/'Delq By $'!E$75)</f>
        <v>1.5704875755540301E-2</v>
      </c>
      <c r="F40" s="234">
        <f>IF('Delq By $'!F$75=0,0,'Delq By $'!F70/'Delq By $'!F$75)</f>
        <v>1.474753535460358E-2</v>
      </c>
      <c r="G40" s="234">
        <f>IF('Delq By $'!G$75=0,0,'Delq By $'!G70/'Delq By $'!G$75)</f>
        <v>1.3950132405856132E-2</v>
      </c>
      <c r="H40" s="234">
        <f>IF('Delq By $'!H$75=0,0,'Delq By $'!H70/'Delq By $'!H$75)</f>
        <v>1.5475867935976476E-2</v>
      </c>
      <c r="I40" s="234">
        <f>IF('Delq By $'!I$75=0,0,'Delq By $'!I70/'Delq By $'!I$75)</f>
        <v>1.5042925722158368E-2</v>
      </c>
      <c r="J40" s="234">
        <f>IF('Delq By $'!J$75=0,0,'Delq By $'!J70/'Delq By $'!J$75)</f>
        <v>1.5522141132889553E-2</v>
      </c>
      <c r="K40" s="234">
        <f>IF('Delq By $'!K$75=0,0,'Delq By $'!K70/'Delq By $'!K$75)</f>
        <v>1.583046811257964E-2</v>
      </c>
      <c r="L40" s="234">
        <f>IF('Delq By $'!L$75=0,0,'Delq By $'!L70/'Delq By $'!L$75)</f>
        <v>1.5275258513893792E-2</v>
      </c>
      <c r="M40" s="234">
        <f>IF('Delq By $'!M$75=0,0,'Delq By $'!M70/'Delq By $'!M$75)</f>
        <v>1.8277657725626981E-2</v>
      </c>
      <c r="N40" s="234">
        <f>IF('Delq By $'!N$75=0,0,'Delq By $'!N70/'Delq By $'!N$75)</f>
        <v>1.4306947603902803E-2</v>
      </c>
      <c r="O40" s="234">
        <f>IF('Delq By $'!O$75=0,0,'Delq By $'!O70/'Delq By $'!O$75)</f>
        <v>1.4367882213098803E-2</v>
      </c>
      <c r="P40" s="55"/>
      <c r="Q40" s="244">
        <f>IF('Delq By $'!Q$75=0,0,'Delq By $'!Q70/'Delq By $'!Q$75)</f>
        <v>1.5214787567175305E-2</v>
      </c>
    </row>
    <row r="41" spans="1:17" x14ac:dyDescent="0.15">
      <c r="B41" s="3" t="s">
        <v>0</v>
      </c>
      <c r="C41" s="235">
        <f>IF('Delq By $'!C$75=0,0,'Delq By $'!C71/'Delq By $'!C$75)</f>
        <v>5.2839825045237487E-3</v>
      </c>
      <c r="D41" s="235">
        <f>IF('Delq By $'!D$75=0,0,'Delq By $'!D71/'Delq By $'!D$75)</f>
        <v>5.3844920276717601E-3</v>
      </c>
      <c r="E41" s="235">
        <f>IF('Delq By $'!E$75=0,0,'Delq By $'!E71/'Delq By $'!E$75)</f>
        <v>5.7222732626038874E-3</v>
      </c>
      <c r="F41" s="235">
        <f>IF('Delq By $'!F$75=0,0,'Delq By $'!F71/'Delq By $'!F$75)</f>
        <v>5.7603183847185681E-3</v>
      </c>
      <c r="G41" s="235">
        <f>IF('Delq By $'!G$75=0,0,'Delq By $'!G71/'Delq By $'!G$75)</f>
        <v>5.8042478626459245E-3</v>
      </c>
      <c r="H41" s="235">
        <f>IF('Delq By $'!H$75=0,0,'Delq By $'!H71/'Delq By $'!H$75)</f>
        <v>5.9722965127521404E-3</v>
      </c>
      <c r="I41" s="235">
        <f>IF('Delq By $'!I$75=0,0,'Delq By $'!I71/'Delq By $'!I$75)</f>
        <v>6.5263914517612025E-3</v>
      </c>
      <c r="J41" s="235">
        <f>IF('Delq By $'!J$75=0,0,'Delq By $'!J71/'Delq By $'!J$75)</f>
        <v>5.3448841398316387E-3</v>
      </c>
      <c r="K41" s="235">
        <f>IF('Delq By $'!K$75=0,0,'Delq By $'!K71/'Delq By $'!K$75)</f>
        <v>6.2857507150453525E-3</v>
      </c>
      <c r="L41" s="235">
        <f>IF('Delq By $'!L$75=0,0,'Delq By $'!L71/'Delq By $'!L$75)</f>
        <v>5.9773698253853397E-3</v>
      </c>
      <c r="M41" s="235">
        <f>IF('Delq By $'!M$75=0,0,'Delq By $'!M71/'Delq By $'!M$75)</f>
        <v>6.5018997669879768E-3</v>
      </c>
      <c r="N41" s="235">
        <f>IF('Delq By $'!N$75=0,0,'Delq By $'!N71/'Delq By $'!N$75)</f>
        <v>6.7786072194752885E-3</v>
      </c>
      <c r="O41" s="235">
        <f>IF('Delq By $'!O$75=0,0,'Delq By $'!O71/'Delq By $'!O$75)</f>
        <v>4.2593090053600442E-3</v>
      </c>
      <c r="P41" s="49"/>
      <c r="Q41" s="245">
        <f>IF('Delq By $'!Q$75=0,0,'Delq By $'!Q71/'Delq By $'!Q$75)</f>
        <v>5.857648808805461E-3</v>
      </c>
    </row>
    <row r="42" spans="1:17" x14ac:dyDescent="0.15">
      <c r="B42" s="3" t="s">
        <v>1</v>
      </c>
      <c r="C42" s="235">
        <f>IF('Delq By $'!C$75=0,0,'Delq By $'!C72/'Delq By $'!C$75)</f>
        <v>2.4197317218713791E-3</v>
      </c>
      <c r="D42" s="235">
        <f>IF('Delq By $'!D$75=0,0,'Delq By $'!D72/'Delq By $'!D$75)</f>
        <v>2.4409092144967223E-3</v>
      </c>
      <c r="E42" s="235">
        <f>IF('Delq By $'!E$75=0,0,'Delq By $'!E72/'Delq By $'!E$75)</f>
        <v>2.8418737961372173E-3</v>
      </c>
      <c r="F42" s="235">
        <f>IF('Delq By $'!F$75=0,0,'Delq By $'!F72/'Delq By $'!F$75)</f>
        <v>2.8840114132934682E-3</v>
      </c>
      <c r="G42" s="235">
        <f>IF('Delq By $'!G$75=0,0,'Delq By $'!G72/'Delq By $'!G$75)</f>
        <v>2.5159787580023665E-3</v>
      </c>
      <c r="H42" s="235">
        <f>IF('Delq By $'!H$75=0,0,'Delq By $'!H72/'Delq By $'!H$75)</f>
        <v>2.8193982639487386E-3</v>
      </c>
      <c r="I42" s="235">
        <f>IF('Delq By $'!I$75=0,0,'Delq By $'!I72/'Delq By $'!I$75)</f>
        <v>2.4545453387741622E-3</v>
      </c>
      <c r="J42" s="235">
        <f>IF('Delq By $'!J$75=0,0,'Delq By $'!J72/'Delq By $'!J$75)</f>
        <v>2.713411536880473E-3</v>
      </c>
      <c r="K42" s="235">
        <f>IF('Delq By $'!K$75=0,0,'Delq By $'!K72/'Delq By $'!K$75)</f>
        <v>2.2729598370260849E-3</v>
      </c>
      <c r="L42" s="235">
        <f>IF('Delq By $'!L$75=0,0,'Delq By $'!L72/'Delq By $'!L$75)</f>
        <v>2.2823880470446566E-3</v>
      </c>
      <c r="M42" s="235">
        <f>IF('Delq By $'!M$75=0,0,'Delq By $'!M72/'Delq By $'!M$75)</f>
        <v>2.5806142810129492E-3</v>
      </c>
      <c r="N42" s="235">
        <f>IF('Delq By $'!N$75=0,0,'Delq By $'!N72/'Delq By $'!N$75)</f>
        <v>2.3176115314448593E-3</v>
      </c>
      <c r="O42" s="235">
        <f>IF('Delq By $'!O$75=0,0,'Delq By $'!O72/'Delq By $'!O$75)</f>
        <v>2.9711806250259775E-3</v>
      </c>
      <c r="P42" s="55"/>
      <c r="Q42" s="245">
        <f>IF('Delq By $'!Q$75=0,0,'Delq By $'!Q72/'Delq By $'!Q$75)</f>
        <v>2.5919851116709604E-3</v>
      </c>
    </row>
    <row r="43" spans="1:17" x14ac:dyDescent="0.15">
      <c r="A43" s="9"/>
      <c r="B43" s="73" t="s">
        <v>2</v>
      </c>
      <c r="C43" s="236">
        <f>IF('Delq By $'!C$75=0,0,'Delq By $'!C73/'Delq By $'!C$75)</f>
        <v>2.077264288437226E-2</v>
      </c>
      <c r="D43" s="236">
        <f>IF('Delq By $'!D$75=0,0,'Delq By $'!D73/'Delq By $'!D$75)</f>
        <v>1.9941445318651382E-2</v>
      </c>
      <c r="E43" s="236">
        <f>IF('Delq By $'!E$75=0,0,'Delq By $'!E73/'Delq By $'!E$75)</f>
        <v>1.9520523956548415E-2</v>
      </c>
      <c r="F43" s="236">
        <f>IF('Delq By $'!F$75=0,0,'Delq By $'!F73/'Delq By $'!F$75)</f>
        <v>1.8892571482063872E-2</v>
      </c>
      <c r="G43" s="236">
        <f>IF('Delq By $'!G$75=0,0,'Delq By $'!G73/'Delq By $'!G$75)</f>
        <v>1.8820840043820748E-2</v>
      </c>
      <c r="H43" s="236">
        <f>IF('Delq By $'!H$75=0,0,'Delq By $'!H73/'Delq By $'!H$75)</f>
        <v>1.8195012851792244E-2</v>
      </c>
      <c r="I43" s="236">
        <f>IF('Delq By $'!I$75=0,0,'Delq By $'!I73/'Delq By $'!I$75)</f>
        <v>1.8234791145336087E-2</v>
      </c>
      <c r="J43" s="236">
        <f>IF('Delq By $'!J$75=0,0,'Delq By $'!J73/'Delq By $'!J$75)</f>
        <v>1.7734677214561283E-2</v>
      </c>
      <c r="K43" s="236">
        <f>IF('Delq By $'!K$75=0,0,'Delq By $'!K73/'Delq By $'!K$75)</f>
        <v>1.8374044696117101E-2</v>
      </c>
      <c r="L43" s="236">
        <f>IF('Delq By $'!L$75=0,0,'Delq By $'!L73/'Delq By $'!L$75)</f>
        <v>1.7451824427579213E-2</v>
      </c>
      <c r="M43" s="236">
        <f>IF('Delq By $'!M$75=0,0,'Delq By $'!M73/'Delq By $'!M$75)</f>
        <v>1.7353170885104602E-2</v>
      </c>
      <c r="N43" s="236">
        <f>IF('Delq By $'!N$75=0,0,'Delq By $'!N73/'Delq By $'!N$75)</f>
        <v>1.7015728186458356E-2</v>
      </c>
      <c r="O43" s="236">
        <f>IF('Delq By $'!O$75=0,0,'Delq By $'!O73/'Delq By $'!O$75)</f>
        <v>1.6452718998901862E-2</v>
      </c>
      <c r="P43" s="55"/>
      <c r="Q43" s="247">
        <f>IF('Delq By $'!Q$75=0,0,'Delq By $'!Q73/'Delq By $'!Q$75)</f>
        <v>1.8182911410808553E-2</v>
      </c>
    </row>
    <row r="44" spans="1:17" x14ac:dyDescent="0.15">
      <c r="A44" s="9"/>
      <c r="B44" s="68" t="s">
        <v>6</v>
      </c>
      <c r="C44" s="237">
        <f>IF('Delq By $'!C$75=0,0,'Delq By $'!C74/'Delq By $'!C$75)</f>
        <v>4.4018039814215523E-2</v>
      </c>
      <c r="D44" s="237">
        <f>IF('Delq By $'!D$75=0,0,'Delq By $'!D74/'Delq By $'!D$75)</f>
        <v>4.1927799111795658E-2</v>
      </c>
      <c r="E44" s="237">
        <f>IF('Delq By $'!E$75=0,0,'Delq By $'!E74/'Delq By $'!E$75)</f>
        <v>4.3789546770829815E-2</v>
      </c>
      <c r="F44" s="237">
        <f>IF('Delq By $'!F$75=0,0,'Delq By $'!F74/'Delq By $'!F$75)</f>
        <v>4.2284436634679491E-2</v>
      </c>
      <c r="G44" s="237">
        <f>IF('Delq By $'!G$75=0,0,'Delq By $'!G74/'Delq By $'!G$75)</f>
        <v>4.1091199070325171E-2</v>
      </c>
      <c r="H44" s="237">
        <f>IF('Delq By $'!H$75=0,0,'Delq By $'!H74/'Delq By $'!H$75)</f>
        <v>4.2462575564469598E-2</v>
      </c>
      <c r="I44" s="237">
        <f>IF('Delq By $'!I$75=0,0,'Delq By $'!I74/'Delq By $'!I$75)</f>
        <v>4.2258653658029818E-2</v>
      </c>
      <c r="J44" s="237">
        <f>IF('Delq By $'!J$75=0,0,'Delq By $'!J74/'Delq By $'!J$75)</f>
        <v>4.1315114024162949E-2</v>
      </c>
      <c r="K44" s="237">
        <f>IF('Delq By $'!K$75=0,0,'Delq By $'!K74/'Delq By $'!K$75)</f>
        <v>4.2763223360768182E-2</v>
      </c>
      <c r="L44" s="237">
        <f>IF('Delq By $'!L$75=0,0,'Delq By $'!L74/'Delq By $'!L$75)</f>
        <v>4.0986840813903004E-2</v>
      </c>
      <c r="M44" s="237">
        <f>IF('Delq By $'!M$75=0,0,'Delq By $'!M74/'Delq By $'!M$75)</f>
        <v>4.4713342658732509E-2</v>
      </c>
      <c r="N44" s="237">
        <f>IF('Delq By $'!N$75=0,0,'Delq By $'!N74/'Delq By $'!N$75)</f>
        <v>4.0418894541281308E-2</v>
      </c>
      <c r="O44" s="237">
        <f>IF('Delq By $'!O$75=0,0,'Delq By $'!O74/'Delq By $'!O$75)</f>
        <v>3.8051090842386684E-2</v>
      </c>
      <c r="P44" s="55"/>
      <c r="Q44" s="248">
        <f>IF('Delq By $'!Q$75=0,0,'Delq By $'!Q74/'Delq By $'!Q$75)</f>
        <v>4.1847332898460279E-2</v>
      </c>
    </row>
    <row r="45" spans="1:17" x14ac:dyDescent="0.15">
      <c r="B45" s="11" t="s">
        <v>4</v>
      </c>
      <c r="C45" s="14">
        <f>'Delq By $'!C75</f>
        <v>6532000344.1439991</v>
      </c>
      <c r="D45" s="14">
        <f>'Delq By $'!D75</f>
        <v>6569921095.2860022</v>
      </c>
      <c r="E45" s="14">
        <f>'Delq By $'!E75</f>
        <v>6328689959.5774994</v>
      </c>
      <c r="F45" s="14">
        <f>'Delq By $'!F75</f>
        <v>6296975281.1280003</v>
      </c>
      <c r="G45" s="14">
        <f>'Delq By $'!G75</f>
        <v>6297859129.2165012</v>
      </c>
      <c r="H45" s="14">
        <f>'Delq By $'!H75</f>
        <v>6293570960.4745007</v>
      </c>
      <c r="I45" s="14">
        <f>'Delq By $'!I75</f>
        <v>6301886119.4574995</v>
      </c>
      <c r="J45" s="14">
        <f>'Delq By $'!J75</f>
        <v>6292609999.5985003</v>
      </c>
      <c r="K45" s="14">
        <f>'Delq By $'!K75</f>
        <v>6083486287.2420006</v>
      </c>
      <c r="L45" s="14">
        <f>'Delq By $'!L75</f>
        <v>6126351927.7124996</v>
      </c>
      <c r="M45" s="14">
        <f>'Delq By $'!M75</f>
        <v>6147003025.7964001</v>
      </c>
      <c r="N45" s="14">
        <f>'Delq By $'!N75</f>
        <v>6118297604.8448992</v>
      </c>
      <c r="O45" s="14">
        <f>'Delq By $'!O75</f>
        <v>6085951955.0892</v>
      </c>
      <c r="P45" s="15"/>
      <c r="Q45" s="246">
        <f>AVERAGE(D45:O45)</f>
        <v>6245216945.4519587</v>
      </c>
    </row>
    <row r="46" spans="1:17" x14ac:dyDescent="0.15">
      <c r="B46" s="3"/>
      <c r="P46" s="9"/>
      <c r="Q46" s="9"/>
    </row>
    <row r="47" spans="1:17" x14ac:dyDescent="0.15">
      <c r="Q47" s="9"/>
    </row>
    <row r="48" spans="1:17" s="5" customFormat="1" ht="11.25" thickBot="1" x14ac:dyDescent="0.2">
      <c r="C48" s="5">
        <f>'Delq By $'!C91</f>
        <v>42094</v>
      </c>
      <c r="D48" s="5">
        <f>'Delq By $'!D91</f>
        <v>42124</v>
      </c>
      <c r="E48" s="5">
        <f>'Delq By $'!E91</f>
        <v>42155</v>
      </c>
      <c r="F48" s="5">
        <f>'Delq By $'!F91</f>
        <v>42185</v>
      </c>
      <c r="G48" s="5">
        <f>'Delq By $'!G91</f>
        <v>42216</v>
      </c>
      <c r="H48" s="5">
        <f>'Delq By $'!H91</f>
        <v>42247</v>
      </c>
      <c r="I48" s="5">
        <f>'Delq By $'!I91</f>
        <v>42277</v>
      </c>
      <c r="J48" s="5">
        <f>'Delq By $'!J91</f>
        <v>42308</v>
      </c>
      <c r="K48" s="5">
        <f>'Delq By $'!K91</f>
        <v>42338</v>
      </c>
      <c r="L48" s="5">
        <f>'Delq By $'!L91</f>
        <v>42369</v>
      </c>
      <c r="M48" s="5">
        <f>'Delq By $'!M91</f>
        <v>42400</v>
      </c>
      <c r="N48" s="5">
        <f>'Delq By $'!N91</f>
        <v>42429</v>
      </c>
      <c r="O48" s="5">
        <f>'Delq By $'!O91</f>
        <v>42460</v>
      </c>
      <c r="Q48" s="21" t="s">
        <v>15</v>
      </c>
    </row>
    <row r="49" spans="1:17" x14ac:dyDescent="0.15">
      <c r="A49" s="20" t="s">
        <v>30</v>
      </c>
      <c r="B49" s="85" t="s">
        <v>3</v>
      </c>
      <c r="C49" s="238">
        <f>'Delq By $'!C92/'Delq By $'!C$97</f>
        <v>4.4705620984326504E-2</v>
      </c>
      <c r="D49" s="238">
        <f>'Delq By $'!D92/'Delq By $'!D$97</f>
        <v>3.7217673951999139E-2</v>
      </c>
      <c r="E49" s="238">
        <f>'Delq By $'!E92/'Delq By $'!E$97</f>
        <v>4.6657944684336039E-2</v>
      </c>
      <c r="F49" s="238">
        <f>'Delq By $'!F92/'Delq By $'!F$97</f>
        <v>6.6537290531039781E-2</v>
      </c>
      <c r="G49" s="238">
        <f>'Delq By $'!G92/'Delq By $'!G$97</f>
        <v>5.7419695006507371E-2</v>
      </c>
      <c r="H49" s="238">
        <f>'Delq By $'!H92/'Delq By $'!H$97</f>
        <v>4.3775760299750818E-2</v>
      </c>
      <c r="I49" s="238">
        <f>'Delq By $'!I92/'Delq By $'!I$97</f>
        <v>4.1100205381950923E-2</v>
      </c>
      <c r="J49" s="238">
        <f>'Delq By $'!J92/'Delq By $'!J$97</f>
        <v>3.7186614816998038E-2</v>
      </c>
      <c r="K49" s="238">
        <f>'Delq By $'!K92/'Delq By $'!K$97</f>
        <v>5.3163436355915014E-2</v>
      </c>
      <c r="L49" s="238">
        <f>'Delq By $'!L92/'Delq By $'!L$97</f>
        <v>5.1202974828599881E-2</v>
      </c>
      <c r="M49" s="238">
        <f>'Delq By $'!M92/'Delq By $'!M$97</f>
        <v>5.9292521812998586E-2</v>
      </c>
      <c r="N49" s="238">
        <f>'Delq By $'!N92/'Delq By $'!N$97</f>
        <v>6.3164365525908525E-2</v>
      </c>
      <c r="O49" s="238">
        <f>'Delq By $'!O92/'Delq By $'!O$97</f>
        <v>3.9720034328970352E-2</v>
      </c>
      <c r="P49" s="18"/>
      <c r="Q49" s="51">
        <f t="shared" ref="Q49:Q54" si="0">AVERAGE(D49:O49)</f>
        <v>4.9703209793747871E-2</v>
      </c>
    </row>
    <row r="50" spans="1:17" x14ac:dyDescent="0.15">
      <c r="A50" s="6"/>
      <c r="B50" s="3" t="s">
        <v>0</v>
      </c>
      <c r="C50" s="49">
        <f>'Delq By $'!C93/'Delq By $'!C$97</f>
        <v>2.352434346399333E-2</v>
      </c>
      <c r="D50" s="49">
        <f>'Delq By $'!D93/'Delq By $'!D$97</f>
        <v>2.0269628820413228E-2</v>
      </c>
      <c r="E50" s="49">
        <f>'Delq By $'!E93/'Delq By $'!E$97</f>
        <v>1.6860053978916194E-2</v>
      </c>
      <c r="F50" s="49">
        <f>'Delq By $'!F93/'Delq By $'!F$97</f>
        <v>1.7647542037763933E-2</v>
      </c>
      <c r="G50" s="49">
        <f>'Delq By $'!G93/'Delq By $'!G$97</f>
        <v>2.3894352315029573E-2</v>
      </c>
      <c r="H50" s="49">
        <f>'Delq By $'!H93/'Delq By $'!H$97</f>
        <v>2.8133933501220686E-2</v>
      </c>
      <c r="I50" s="49">
        <f>'Delq By $'!I93/'Delq By $'!I$97</f>
        <v>2.0343602882679987E-2</v>
      </c>
      <c r="J50" s="49">
        <f>'Delq By $'!J93/'Delq By $'!J$97</f>
        <v>2.35934029429384E-2</v>
      </c>
      <c r="K50" s="49">
        <f>'Delq By $'!K93/'Delq By $'!K$97</f>
        <v>2.6085847033607775E-2</v>
      </c>
      <c r="L50" s="49">
        <f>'Delq By $'!L93/'Delq By $'!L$97</f>
        <v>1.8207011603764485E-2</v>
      </c>
      <c r="M50" s="49">
        <f>'Delq By $'!M93/'Delq By $'!M$97</f>
        <v>1.5008748697291114E-2</v>
      </c>
      <c r="N50" s="49">
        <f>'Delq By $'!N93/'Delq By $'!N$97</f>
        <v>1.5969718349278211E-2</v>
      </c>
      <c r="O50" s="49">
        <f>'Delq By $'!O93/'Delq By $'!O$97</f>
        <v>2.8023067409495731E-2</v>
      </c>
      <c r="P50" s="18"/>
      <c r="Q50" s="52">
        <f t="shared" si="0"/>
        <v>2.1169742464366609E-2</v>
      </c>
    </row>
    <row r="51" spans="1:17" x14ac:dyDescent="0.15">
      <c r="B51" s="3" t="s">
        <v>1</v>
      </c>
      <c r="C51" s="49">
        <f>'Delq By $'!C94/'Delq By $'!C$97</f>
        <v>7.6623594936067992E-3</v>
      </c>
      <c r="D51" s="49">
        <f>'Delq By $'!D94/'Delq By $'!D$97</f>
        <v>6.482756382123844E-3</v>
      </c>
      <c r="E51" s="49">
        <f>'Delq By $'!E94/'Delq By $'!E$97</f>
        <v>6.9210546404312664E-3</v>
      </c>
      <c r="F51" s="49">
        <f>'Delq By $'!F94/'Delq By $'!F$97</f>
        <v>4.4281759396568414E-3</v>
      </c>
      <c r="G51" s="49">
        <f>'Delq By $'!G94/'Delq By $'!G$97</f>
        <v>5.8349469537326043E-4</v>
      </c>
      <c r="H51" s="49">
        <f>'Delq By $'!H94/'Delq By $'!H$97</f>
        <v>1.1438155365825672E-2</v>
      </c>
      <c r="I51" s="49">
        <f>'Delq By $'!I94/'Delq By $'!I$97</f>
        <v>1.2781060508617654E-2</v>
      </c>
      <c r="J51" s="49">
        <f>'Delq By $'!J94/'Delq By $'!J$97</f>
        <v>1.0181237549249855E-2</v>
      </c>
      <c r="K51" s="49">
        <f>'Delq By $'!K94/'Delq By $'!K$97</f>
        <v>1.1951400376681699E-3</v>
      </c>
      <c r="L51" s="49">
        <f>'Delq By $'!L94/'Delq By $'!L$97</f>
        <v>4.023437283046577E-3</v>
      </c>
      <c r="M51" s="49">
        <f>'Delq By $'!M94/'Delq By $'!M$97</f>
        <v>7.4583582765310108E-3</v>
      </c>
      <c r="N51" s="49">
        <f>'Delq By $'!N94/'Delq By $'!N$97</f>
        <v>9.118447487851131E-3</v>
      </c>
      <c r="O51" s="49">
        <f>'Delq By $'!O94/'Delq By $'!O$97</f>
        <v>5.3281348109115167E-3</v>
      </c>
      <c r="P51" s="18"/>
      <c r="Q51" s="52">
        <f t="shared" si="0"/>
        <v>6.6616210814405665E-3</v>
      </c>
    </row>
    <row r="52" spans="1:17" x14ac:dyDescent="0.15">
      <c r="A52" s="9"/>
      <c r="B52" s="34" t="s">
        <v>2</v>
      </c>
      <c r="C52" s="50">
        <f>'Delq By $'!C95/'Delq By $'!C$97</f>
        <v>0.1090918779211532</v>
      </c>
      <c r="D52" s="50">
        <f>'Delq By $'!D95/'Delq By $'!D$97</f>
        <v>0.10450261185940933</v>
      </c>
      <c r="E52" s="50">
        <f>'Delq By $'!E95/'Delq By $'!E$97</f>
        <v>0.10586705213581921</v>
      </c>
      <c r="F52" s="50">
        <f>'Delq By $'!F95/'Delq By $'!F$97</f>
        <v>0.11081521452296755</v>
      </c>
      <c r="G52" s="50">
        <f>'Delq By $'!G95/'Delq By $'!G$97</f>
        <v>0.11269976680023495</v>
      </c>
      <c r="H52" s="50">
        <f>'Delq By $'!H95/'Delq By $'!H$97</f>
        <v>0.10108358565543818</v>
      </c>
      <c r="I52" s="50">
        <f>'Delq By $'!I95/'Delq By $'!I$97</f>
        <v>0.10291229197766127</v>
      </c>
      <c r="J52" s="50">
        <f>'Delq By $'!J95/'Delq By $'!J$97</f>
        <v>0.11246743740723991</v>
      </c>
      <c r="K52" s="50">
        <f>'Delq By $'!K95/'Delq By $'!K$97</f>
        <v>0.1141525315511852</v>
      </c>
      <c r="L52" s="50">
        <f>'Delq By $'!L95/'Delq By $'!L$97</f>
        <v>0.11756474781473045</v>
      </c>
      <c r="M52" s="50">
        <f>'Delq By $'!M95/'Delq By $'!M$97</f>
        <v>0.11303087445458215</v>
      </c>
      <c r="N52" s="50">
        <f>'Delq By $'!N95/'Delq By $'!N$97</f>
        <v>0.10932815922736527</v>
      </c>
      <c r="O52" s="50">
        <f>'Delq By $'!O95/'Delq By $'!O$97</f>
        <v>0.11304633344287032</v>
      </c>
      <c r="P52" s="18"/>
      <c r="Q52" s="239">
        <f t="shared" si="0"/>
        <v>0.10978921723745864</v>
      </c>
    </row>
    <row r="53" spans="1:17" x14ac:dyDescent="0.15">
      <c r="A53" s="9"/>
      <c r="B53" s="88" t="s">
        <v>6</v>
      </c>
      <c r="C53" s="240">
        <f>'Delq By $'!C96/'Delq By $'!C$97</f>
        <v>0.18498420186307984</v>
      </c>
      <c r="D53" s="240">
        <f>'Delq By $'!D96/'Delq By $'!D$97</f>
        <v>0.16847267101394553</v>
      </c>
      <c r="E53" s="240">
        <f>'Delq By $'!E96/'Delq By $'!E$97</f>
        <v>0.1763061054395027</v>
      </c>
      <c r="F53" s="240">
        <f>'Delq By $'!F96/'Delq By $'!F$97</f>
        <v>0.19942822303142813</v>
      </c>
      <c r="G53" s="240">
        <f>'Delq By $'!G96/'Delq By $'!G$97</f>
        <v>0.19459730881714513</v>
      </c>
      <c r="H53" s="240">
        <f>'Delq By $'!H96/'Delq By $'!H$97</f>
        <v>0.18443143482223534</v>
      </c>
      <c r="I53" s="240">
        <f>'Delq By $'!I96/'Delq By $'!I$97</f>
        <v>0.17713716075090982</v>
      </c>
      <c r="J53" s="240">
        <f>'Delq By $'!J96/'Delq By $'!J$97</f>
        <v>0.18342869271642617</v>
      </c>
      <c r="K53" s="240">
        <f>'Delq By $'!K96/'Delq By $'!K$97</f>
        <v>0.19459695497837612</v>
      </c>
      <c r="L53" s="240">
        <f>'Delq By $'!L96/'Delq By $'!L$97</f>
        <v>0.1909981715301414</v>
      </c>
      <c r="M53" s="240">
        <f>'Delq By $'!M96/'Delq By $'!M$97</f>
        <v>0.19479050324140287</v>
      </c>
      <c r="N53" s="240">
        <f>'Delq By $'!N96/'Delq By $'!N$97</f>
        <v>0.19758069059040315</v>
      </c>
      <c r="O53" s="240">
        <f>'Delq By $'!O96/'Delq By $'!O$97</f>
        <v>0.18611756999224791</v>
      </c>
      <c r="P53" s="18"/>
      <c r="Q53" s="241">
        <f t="shared" si="0"/>
        <v>0.18732379057701368</v>
      </c>
    </row>
    <row r="54" spans="1:17" x14ac:dyDescent="0.15">
      <c r="A54" s="9"/>
      <c r="B54" s="11" t="s">
        <v>4</v>
      </c>
      <c r="C54" s="14">
        <f>'Delq By $'!C97</f>
        <v>58978997.314999983</v>
      </c>
      <c r="D54" s="14">
        <f>'Delq By $'!D97</f>
        <v>58269758.684999995</v>
      </c>
      <c r="E54" s="14">
        <f>'Delq By $'!E97</f>
        <v>56379992.684999987</v>
      </c>
      <c r="F54" s="14">
        <f>'Delq By $'!F97</f>
        <v>55904140.525000006</v>
      </c>
      <c r="G54" s="14">
        <f>'Delq By $'!G97</f>
        <v>55410272.374999985</v>
      </c>
      <c r="H54" s="14">
        <f>'Delq By $'!H97</f>
        <v>54936103.760000005</v>
      </c>
      <c r="I54" s="14">
        <f>'Delq By $'!I97</f>
        <v>54360244.170000002</v>
      </c>
      <c r="J54" s="14">
        <f>'Delq By $'!J97</f>
        <v>53224785.040000007</v>
      </c>
      <c r="K54" s="14">
        <f>'Delq By $'!K97</f>
        <v>52345564.559999987</v>
      </c>
      <c r="L54" s="14">
        <f>'Delq By $'!L97</f>
        <v>50343826.86999999</v>
      </c>
      <c r="M54" s="14">
        <f>'Delq By $'!M97</f>
        <v>49560618.610014707</v>
      </c>
      <c r="N54" s="14">
        <f>'Delq By $'!N97</f>
        <v>48846039.920000002</v>
      </c>
      <c r="O54" s="14">
        <f>'Delq By $'!O97</f>
        <v>48512646.390000008</v>
      </c>
      <c r="P54" s="15"/>
      <c r="Q54" s="26">
        <f t="shared" si="0"/>
        <v>53174499.465834558</v>
      </c>
    </row>
    <row r="55" spans="1:17" x14ac:dyDescent="0.15">
      <c r="A55" s="9"/>
      <c r="B55" s="12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233"/>
    </row>
    <row r="56" spans="1:17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s="5" customFormat="1" ht="11.25" thickBot="1" x14ac:dyDescent="0.2">
      <c r="C57" s="5">
        <f>'Delq By $'!C111</f>
        <v>42094</v>
      </c>
      <c r="D57" s="5">
        <f>'Delq By $'!D111</f>
        <v>42124</v>
      </c>
      <c r="E57" s="5">
        <f>'Delq By $'!E111</f>
        <v>42155</v>
      </c>
      <c r="F57" s="5">
        <f>'Delq By $'!F111</f>
        <v>42185</v>
      </c>
      <c r="G57" s="5">
        <f>'Delq By $'!G111</f>
        <v>42216</v>
      </c>
      <c r="H57" s="5">
        <f>'Delq By $'!H111</f>
        <v>42247</v>
      </c>
      <c r="I57" s="5">
        <f>'Delq By $'!I111</f>
        <v>42277</v>
      </c>
      <c r="J57" s="5">
        <f>'Delq By $'!J111</f>
        <v>42308</v>
      </c>
      <c r="K57" s="5">
        <f>'Delq By $'!K111</f>
        <v>42338</v>
      </c>
      <c r="L57" s="5">
        <f>'Delq By $'!L111</f>
        <v>42369</v>
      </c>
      <c r="M57" s="5">
        <f>'Delq By $'!M111</f>
        <v>42400</v>
      </c>
      <c r="N57" s="5">
        <f>'Delq By $'!N111</f>
        <v>42429</v>
      </c>
      <c r="O57" s="5">
        <f>'Delq By $'!O111</f>
        <v>42460</v>
      </c>
      <c r="Q57" s="21" t="s">
        <v>15</v>
      </c>
    </row>
    <row r="58" spans="1:17" x14ac:dyDescent="0.15">
      <c r="A58" s="20" t="s">
        <v>78</v>
      </c>
      <c r="B58" s="85" t="s">
        <v>3</v>
      </c>
      <c r="C58" s="238">
        <f>'Delq By $'!C112/'Delq By $'!C$117</f>
        <v>2.4310780624673661E-2</v>
      </c>
      <c r="D58" s="238">
        <f>'Delq By $'!D112/'Delq By $'!D$117</f>
        <v>4.7957937162286822E-2</v>
      </c>
      <c r="E58" s="238">
        <f>'Delq By $'!E112/'Delq By $'!E$117</f>
        <v>3.0878172834770515E-2</v>
      </c>
      <c r="F58" s="238">
        <f>'Delq By $'!F112/'Delq By $'!F$117</f>
        <v>1.1220742339947489E-2</v>
      </c>
      <c r="G58" s="238">
        <f>'Delq By $'!G112/'Delq By $'!G$117</f>
        <v>1.4526580435186591E-2</v>
      </c>
      <c r="H58" s="238">
        <f>'Delq By $'!H112/'Delq By $'!H$117</f>
        <v>3.345628201056066E-2</v>
      </c>
      <c r="I58" s="238">
        <f>'Delq By $'!I112/'Delq By $'!I$117</f>
        <v>3.2721698045085602E-2</v>
      </c>
      <c r="J58" s="238">
        <f>'Delq By $'!J112/'Delq By $'!J$117</f>
        <v>2.3275317969812841E-2</v>
      </c>
      <c r="K58" s="238">
        <f>'Delq By $'!K112/'Delq By $'!K$117</f>
        <v>5.5447479027635367E-3</v>
      </c>
      <c r="L58" s="238">
        <f>'Delq By $'!L112/'Delq By $'!L$117</f>
        <v>1.0818876321677875E-2</v>
      </c>
      <c r="M58" s="238">
        <f>'Delq By $'!M112/'Delq By $'!M$117</f>
        <v>1.281778932958603E-2</v>
      </c>
      <c r="N58" s="238">
        <f>'Delq By $'!N112/'Delq By $'!N$117</f>
        <v>3.1524327840614409E-2</v>
      </c>
      <c r="O58" s="238">
        <f>'Delq By $'!O112/'Delq By $'!O$117</f>
        <v>2.9236617937115156E-2</v>
      </c>
      <c r="P58" s="55"/>
      <c r="Q58" s="51">
        <f t="shared" ref="Q58:Q63" si="1">AVERAGE(D58:O58)</f>
        <v>2.3664924177450631E-2</v>
      </c>
    </row>
    <row r="59" spans="1:17" x14ac:dyDescent="0.15">
      <c r="A59" s="6"/>
      <c r="B59" s="3" t="s">
        <v>0</v>
      </c>
      <c r="C59" s="49">
        <f>'Delq By $'!C113/'Delq By $'!C$117</f>
        <v>5.0612323408562804E-3</v>
      </c>
      <c r="D59" s="49">
        <f>'Delq By $'!D113/'Delq By $'!D$117</f>
        <v>0</v>
      </c>
      <c r="E59" s="49">
        <f>'Delq By $'!E113/'Delq By $'!E$117</f>
        <v>4.4604421131735151E-3</v>
      </c>
      <c r="F59" s="49">
        <f>'Delq By $'!F113/'Delq By $'!F$117</f>
        <v>9.626316740619343E-3</v>
      </c>
      <c r="G59" s="49">
        <f>'Delq By $'!G113/'Delq By $'!G$117</f>
        <v>1.407379345164921E-3</v>
      </c>
      <c r="H59" s="49">
        <f>'Delq By $'!H113/'Delq By $'!H$117</f>
        <v>3.3526575244280359E-3</v>
      </c>
      <c r="I59" s="49">
        <f>'Delq By $'!I113/'Delq By $'!I$117</f>
        <v>1.174843428550962E-2</v>
      </c>
      <c r="J59" s="49">
        <f>'Delq By $'!J113/'Delq By $'!J$117</f>
        <v>0</v>
      </c>
      <c r="K59" s="49">
        <f>'Delq By $'!K113/'Delq By $'!K$117</f>
        <v>1.8378855694668621E-2</v>
      </c>
      <c r="L59" s="49">
        <f>'Delq By $'!L113/'Delq By $'!L$117</f>
        <v>1.0874815578491541E-2</v>
      </c>
      <c r="M59" s="49">
        <f>'Delq By $'!M113/'Delq By $'!M$117</f>
        <v>1.243387131596814E-2</v>
      </c>
      <c r="N59" s="49">
        <f>'Delq By $'!N113/'Delq By $'!N$117</f>
        <v>3.7950120337791162E-3</v>
      </c>
      <c r="O59" s="49">
        <f>'Delq By $'!O113/'Delq By $'!O$117</f>
        <v>0</v>
      </c>
      <c r="P59" s="55"/>
      <c r="Q59" s="52">
        <f t="shared" si="1"/>
        <v>6.339815385983571E-3</v>
      </c>
    </row>
    <row r="60" spans="1:17" x14ac:dyDescent="0.15">
      <c r="B60" s="3" t="s">
        <v>1</v>
      </c>
      <c r="C60" s="49">
        <f>'Delq By $'!C114/'Delq By $'!C$117</f>
        <v>6.0764685674329556E-2</v>
      </c>
      <c r="D60" s="49">
        <f>'Delq By $'!D114/'Delq By $'!D$117</f>
        <v>2.3696213436772879E-2</v>
      </c>
      <c r="E60" s="49">
        <f>'Delq By $'!E114/'Delq By $'!E$117</f>
        <v>2.192495253155765E-2</v>
      </c>
      <c r="F60" s="49">
        <f>'Delq By $'!F114/'Delq By $'!F$117</f>
        <v>2.6863074742105541E-2</v>
      </c>
      <c r="G60" s="49">
        <f>'Delq By $'!G114/'Delq By $'!G$117</f>
        <v>2.2604457000974049E-2</v>
      </c>
      <c r="H60" s="49">
        <f>'Delq By $'!H114/'Delq By $'!H$117</f>
        <v>0</v>
      </c>
      <c r="I60" s="49">
        <f>'Delq By $'!I114/'Delq By $'!I$117</f>
        <v>0</v>
      </c>
      <c r="J60" s="49">
        <f>'Delq By $'!J114/'Delq By $'!J$117</f>
        <v>1.2005368281375144E-2</v>
      </c>
      <c r="K60" s="49">
        <f>'Delq By $'!K114/'Delq By $'!K$117</f>
        <v>0</v>
      </c>
      <c r="L60" s="49">
        <f>'Delq By $'!L114/'Delq By $'!L$117</f>
        <v>7.9294656106045948E-3</v>
      </c>
      <c r="M60" s="49">
        <f>'Delq By $'!M114/'Delq By $'!M$117</f>
        <v>0</v>
      </c>
      <c r="N60" s="49">
        <f>'Delq By $'!N114/'Delq By $'!N$117</f>
        <v>1.1541532848452603E-2</v>
      </c>
      <c r="O60" s="49">
        <f>'Delq By $'!O114/'Delq By $'!O$117</f>
        <v>1.155650515705276E-2</v>
      </c>
      <c r="P60" s="55"/>
      <c r="Q60" s="52">
        <f t="shared" si="1"/>
        <v>1.1510130800741267E-2</v>
      </c>
    </row>
    <row r="61" spans="1:17" x14ac:dyDescent="0.15">
      <c r="A61" s="9"/>
      <c r="B61" s="34" t="s">
        <v>2</v>
      </c>
      <c r="C61" s="50">
        <f>'Delq By $'!C115/'Delq By $'!C$117</f>
        <v>0.33717401591189472</v>
      </c>
      <c r="D61" s="50">
        <f>'Delq By $'!D115/'Delq By $'!D$117</f>
        <v>0.34826718420952629</v>
      </c>
      <c r="E61" s="50">
        <f>'Delq By $'!E115/'Delq By $'!E$117</f>
        <v>0.34836628511069845</v>
      </c>
      <c r="F61" s="50">
        <f>'Delq By $'!F115/'Delq By $'!F$117</f>
        <v>0.35431173831513801</v>
      </c>
      <c r="G61" s="50">
        <f>'Delq By $'!G115/'Delq By $'!G$117</f>
        <v>0.3558942390610621</v>
      </c>
      <c r="H61" s="50">
        <f>'Delq By $'!H115/'Delq By $'!H$117</f>
        <v>0.36692088687711455</v>
      </c>
      <c r="I61" s="50">
        <f>'Delq By $'!I115/'Delq By $'!I$117</f>
        <v>0.35337915915362461</v>
      </c>
      <c r="J61" s="50">
        <f>'Delq By $'!J115/'Delq By $'!J$117</f>
        <v>0.29996257384921188</v>
      </c>
      <c r="K61" s="50">
        <f>'Delq By $'!K115/'Delq By $'!K$117</f>
        <v>0.3138325498237105</v>
      </c>
      <c r="L61" s="50">
        <f>'Delq By $'!L115/'Delq By $'!L$117</f>
        <v>0.28912678328861235</v>
      </c>
      <c r="M61" s="50">
        <f>'Delq By $'!M115/'Delq By $'!M$117</f>
        <v>0.29743763453099453</v>
      </c>
      <c r="N61" s="50">
        <f>'Delq By $'!N115/'Delq By $'!N$117</f>
        <v>0.30028953170676914</v>
      </c>
      <c r="O61" s="50">
        <f>'Delq By $'!O115/'Delq By $'!O$117</f>
        <v>0.29913329556793994</v>
      </c>
      <c r="P61" s="55"/>
      <c r="Q61" s="239">
        <f t="shared" si="1"/>
        <v>0.32724348845786683</v>
      </c>
    </row>
    <row r="62" spans="1:17" x14ac:dyDescent="0.15">
      <c r="A62" s="9"/>
      <c r="B62" s="88" t="s">
        <v>6</v>
      </c>
      <c r="C62" s="240">
        <f>'Delq By $'!C116/'Delq By $'!C$117</f>
        <v>0.42731071455175423</v>
      </c>
      <c r="D62" s="240">
        <f>'Delq By $'!D116/'Delq By $'!D$117</f>
        <v>0.41992133480858596</v>
      </c>
      <c r="E62" s="240">
        <f>'Delq By $'!E116/'Delq By $'!E$117</f>
        <v>0.40562985259020007</v>
      </c>
      <c r="F62" s="240">
        <f>'Delq By $'!F116/'Delq By $'!F$117</f>
        <v>0.40202187213781038</v>
      </c>
      <c r="G62" s="240">
        <f>'Delq By $'!G116/'Delq By $'!G$117</f>
        <v>0.39443265584238768</v>
      </c>
      <c r="H62" s="240">
        <f>'Delq By $'!H116/'Delq By $'!H$117</f>
        <v>0.40372982641210325</v>
      </c>
      <c r="I62" s="240">
        <f>'Delq By $'!I116/'Delq By $'!I$117</f>
        <v>0.39784929148421982</v>
      </c>
      <c r="J62" s="240">
        <f>'Delq By $'!J116/'Delq By $'!J$117</f>
        <v>0.33524326010039984</v>
      </c>
      <c r="K62" s="240">
        <f>'Delq By $'!K116/'Delq By $'!K$117</f>
        <v>0.33775615342114268</v>
      </c>
      <c r="L62" s="240">
        <f>'Delq By $'!L116/'Delq By $'!L$117</f>
        <v>0.3187499407993864</v>
      </c>
      <c r="M62" s="240">
        <f>'Delq By $'!M116/'Delq By $'!M$117</f>
        <v>0.32268929517654865</v>
      </c>
      <c r="N62" s="240">
        <f>'Delq By $'!N116/'Delq By $'!N$117</f>
        <v>0.34715040442961526</v>
      </c>
      <c r="O62" s="240">
        <f>'Delq By $'!O116/'Delq By $'!O$117</f>
        <v>0.33992641866210788</v>
      </c>
      <c r="P62" s="55"/>
      <c r="Q62" s="241">
        <f t="shared" si="1"/>
        <v>0.36875835882204228</v>
      </c>
    </row>
    <row r="63" spans="1:17" x14ac:dyDescent="0.15">
      <c r="A63" s="9"/>
      <c r="B63" s="11" t="s">
        <v>4</v>
      </c>
      <c r="C63" s="14">
        <f>'Delq By $'!C117</f>
        <v>22391775.830000002</v>
      </c>
      <c r="D63" s="14">
        <f>'Delq By $'!D117</f>
        <v>22206068.129999999</v>
      </c>
      <c r="E63" s="14">
        <f>'Delq By $'!E117</f>
        <v>21905563.960000001</v>
      </c>
      <c r="F63" s="14">
        <f>'Delq By $'!F117</f>
        <v>21480964.690000001</v>
      </c>
      <c r="G63" s="14">
        <f>'Delq By $'!G117</f>
        <v>21163483.82</v>
      </c>
      <c r="H63" s="14">
        <f>'Delq By $'!H117</f>
        <v>20186580.199999999</v>
      </c>
      <c r="I63" s="14">
        <f>'Delq By $'!I117</f>
        <v>19729463.890000001</v>
      </c>
      <c r="J63" s="14">
        <f>'Delq By $'!J117</f>
        <v>19307221.950000003</v>
      </c>
      <c r="K63" s="14">
        <f>'Delq By $'!K117</f>
        <v>19187458.449999999</v>
      </c>
      <c r="L63" s="14">
        <f>'Delq By $'!L117</f>
        <v>18727635.290000003</v>
      </c>
      <c r="M63" s="14">
        <f>'Delq By $'!M117</f>
        <v>18702665.010000002</v>
      </c>
      <c r="N63" s="14">
        <f>'Delq By $'!N117</f>
        <v>17603688.580000002</v>
      </c>
      <c r="O63" s="14">
        <f>'Delq By $'!O117</f>
        <v>17538631.899999999</v>
      </c>
      <c r="P63" s="15"/>
      <c r="Q63" s="242">
        <f t="shared" si="1"/>
        <v>19811618.822499998</v>
      </c>
    </row>
    <row r="64" spans="1:17" x14ac:dyDescent="0.15">
      <c r="A64" s="9"/>
      <c r="B64" s="12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15">
      <c r="A65" s="9"/>
      <c r="B65" s="12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 s="5" customFormat="1" ht="11.25" thickBot="1" x14ac:dyDescent="0.2">
      <c r="C66" s="5">
        <f>'Delq By $'!C131</f>
        <v>42094</v>
      </c>
      <c r="D66" s="5">
        <f>'Delq By $'!D131</f>
        <v>42124</v>
      </c>
      <c r="E66" s="5">
        <f>'Delq By $'!E131</f>
        <v>42155</v>
      </c>
      <c r="F66" s="5">
        <f>'Delq By $'!F131</f>
        <v>42185</v>
      </c>
      <c r="G66" s="5">
        <f>'Delq By $'!G131</f>
        <v>42216</v>
      </c>
      <c r="H66" s="5">
        <f>'Delq By $'!H131</f>
        <v>42247</v>
      </c>
      <c r="I66" s="5">
        <f>'Delq By $'!I131</f>
        <v>42277</v>
      </c>
      <c r="J66" s="5">
        <f>'Delq By $'!J131</f>
        <v>42308</v>
      </c>
      <c r="K66" s="5">
        <f>'Delq By $'!K131</f>
        <v>42338</v>
      </c>
      <c r="L66" s="5">
        <f>'Delq By $'!L131</f>
        <v>42369</v>
      </c>
      <c r="M66" s="5">
        <f>'Delq By $'!M131</f>
        <v>42400</v>
      </c>
      <c r="N66" s="5">
        <f>'Delq By $'!N131</f>
        <v>42429</v>
      </c>
      <c r="O66" s="5">
        <f>'Delq By $'!O131</f>
        <v>42460</v>
      </c>
      <c r="Q66" s="21" t="s">
        <v>15</v>
      </c>
    </row>
    <row r="67" spans="1:17" x14ac:dyDescent="0.15">
      <c r="A67" s="20" t="s">
        <v>79</v>
      </c>
      <c r="B67" s="85" t="s">
        <v>3</v>
      </c>
      <c r="C67" s="238">
        <f>'Delq By $'!C132/'Delq By $'!C$137</f>
        <v>1.9791604867207931E-2</v>
      </c>
      <c r="D67" s="238">
        <f>'Delq By $'!D132/'Delq By $'!D$137</f>
        <v>1.8624795961746984E-2</v>
      </c>
      <c r="E67" s="238">
        <f>'Delq By $'!E132/'Delq By $'!E$137</f>
        <v>3.3516633672843354E-2</v>
      </c>
      <c r="F67" s="238">
        <f>'Delq By $'!F132/'Delq By $'!F$137</f>
        <v>3.3826824268815614E-2</v>
      </c>
      <c r="G67" s="238">
        <f>'Delq By $'!G132/'Delq By $'!G$137</f>
        <v>2.1600043603302144E-2</v>
      </c>
      <c r="H67" s="238">
        <f>'Delq By $'!H132/'Delq By $'!H$137</f>
        <v>3.1923281886284773E-2</v>
      </c>
      <c r="I67" s="238">
        <f>'Delq By $'!I132/'Delq By $'!I$137</f>
        <v>2.3716396059717124E-2</v>
      </c>
      <c r="J67" s="238">
        <f>'Delq By $'!J132/'Delq By $'!J$137</f>
        <v>3.1770359462363985E-2</v>
      </c>
      <c r="K67" s="238">
        <f>'Delq By $'!K132/'Delq By $'!K$137</f>
        <v>3.4154959199591377E-2</v>
      </c>
      <c r="L67" s="238">
        <f>'Delq By $'!L132/'Delq By $'!L$137</f>
        <v>4.9162482010515034E-2</v>
      </c>
      <c r="M67" s="238">
        <f>'Delq By $'!M132/'Delq By $'!M$137</f>
        <v>4.3389509725889487E-2</v>
      </c>
      <c r="N67" s="238">
        <f>'Delq By $'!N132/'Delq By $'!N$137</f>
        <v>4.829593002767936E-2</v>
      </c>
      <c r="O67" s="238">
        <f>'Delq By $'!O132/'Delq By $'!O$137</f>
        <v>4.555000791168267E-2</v>
      </c>
      <c r="P67" s="55"/>
      <c r="Q67" s="51">
        <f t="shared" ref="Q67:Q72" si="2">AVERAGE(D67:O67)</f>
        <v>3.4627601982535991E-2</v>
      </c>
    </row>
    <row r="68" spans="1:17" x14ac:dyDescent="0.15">
      <c r="A68" s="6"/>
      <c r="B68" s="3" t="s">
        <v>0</v>
      </c>
      <c r="C68" s="49">
        <f>'Delq By $'!C133/'Delq By $'!C$137</f>
        <v>1.6079504075254387E-2</v>
      </c>
      <c r="D68" s="49">
        <f>'Delq By $'!D133/'Delq By $'!D$137</f>
        <v>1.4108249614805366E-2</v>
      </c>
      <c r="E68" s="49">
        <f>'Delq By $'!E133/'Delq By $'!E$137</f>
        <v>4.467125797800362E-3</v>
      </c>
      <c r="F68" s="49">
        <f>'Delq By $'!F133/'Delq By $'!F$137</f>
        <v>4.6764763902430711E-3</v>
      </c>
      <c r="G68" s="49">
        <f>'Delq By $'!G133/'Delq By $'!G$137</f>
        <v>5.1544938332605712E-3</v>
      </c>
      <c r="H68" s="49">
        <f>'Delq By $'!H133/'Delq By $'!H$137</f>
        <v>1.0796958212969471E-2</v>
      </c>
      <c r="I68" s="49">
        <f>'Delq By $'!I133/'Delq By $'!I$137</f>
        <v>2.0852750368774306E-2</v>
      </c>
      <c r="J68" s="49">
        <f>'Delq By $'!J133/'Delq By $'!J$137</f>
        <v>1.3133002010103957E-2</v>
      </c>
      <c r="K68" s="49">
        <f>'Delq By $'!K133/'Delq By $'!K$137</f>
        <v>1.4053456207943568E-2</v>
      </c>
      <c r="L68" s="49">
        <f>'Delq By $'!L133/'Delq By $'!L$137</f>
        <v>2.2261248912306707E-2</v>
      </c>
      <c r="M68" s="49">
        <f>'Delq By $'!M133/'Delq By $'!M$137</f>
        <v>3.1611922773476221E-2</v>
      </c>
      <c r="N68" s="49">
        <f>'Delq By $'!N133/'Delq By $'!N$137</f>
        <v>3.4100770922467522E-2</v>
      </c>
      <c r="O68" s="49">
        <f>'Delq By $'!O133/'Delq By $'!O$137</f>
        <v>2.071293056730342E-2</v>
      </c>
      <c r="P68" s="55"/>
      <c r="Q68" s="52">
        <f t="shared" si="2"/>
        <v>1.6327448800954544E-2</v>
      </c>
    </row>
    <row r="69" spans="1:17" x14ac:dyDescent="0.15">
      <c r="B69" s="3" t="s">
        <v>1</v>
      </c>
      <c r="C69" s="49">
        <f>'Delq By $'!C134/'Delq By $'!C$137</f>
        <v>5.1236948045166007E-3</v>
      </c>
      <c r="D69" s="49">
        <f>'Delq By $'!D134/'Delq By $'!D$137</f>
        <v>5.2493936542444934E-3</v>
      </c>
      <c r="E69" s="49">
        <f>'Delq By $'!E134/'Delq By $'!E$137</f>
        <v>9.504517062238543E-3</v>
      </c>
      <c r="F69" s="49">
        <f>'Delq By $'!F134/'Delq By $'!F$137</f>
        <v>1.0338233852699117E-2</v>
      </c>
      <c r="G69" s="49">
        <f>'Delq By $'!G134/'Delq By $'!G$137</f>
        <v>1.7437049811752845E-2</v>
      </c>
      <c r="H69" s="49">
        <f>'Delq By $'!H134/'Delq By $'!H$137</f>
        <v>8.6702202987739181E-3</v>
      </c>
      <c r="I69" s="49">
        <f>'Delq By $'!I134/'Delq By $'!I$137</f>
        <v>1.3840545781522981E-2</v>
      </c>
      <c r="J69" s="49">
        <f>'Delq By $'!J134/'Delq By $'!J$137</f>
        <v>1.965414625803932E-2</v>
      </c>
      <c r="K69" s="49">
        <f>'Delq By $'!K134/'Delq By $'!K$137</f>
        <v>1.3223710012101502E-2</v>
      </c>
      <c r="L69" s="49">
        <f>'Delq By $'!L134/'Delq By $'!L$137</f>
        <v>8.9106327830146687E-3</v>
      </c>
      <c r="M69" s="49">
        <f>'Delq By $'!M134/'Delq By $'!M$137</f>
        <v>8.1789337904419942E-3</v>
      </c>
      <c r="N69" s="49">
        <f>'Delq By $'!N134/'Delq By $'!N$137</f>
        <v>1.8845743268028112E-2</v>
      </c>
      <c r="O69" s="49">
        <f>'Delq By $'!O134/'Delq By $'!O$137</f>
        <v>1.7008522460383101E-2</v>
      </c>
      <c r="P69" s="55"/>
      <c r="Q69" s="52">
        <f t="shared" si="2"/>
        <v>1.257180408610338E-2</v>
      </c>
    </row>
    <row r="70" spans="1:17" x14ac:dyDescent="0.15">
      <c r="A70" s="9"/>
      <c r="B70" s="34" t="s">
        <v>2</v>
      </c>
      <c r="C70" s="50">
        <f>'Delq By $'!C135/'Delq By $'!C$137</f>
        <v>0.13318443873414465</v>
      </c>
      <c r="D70" s="50">
        <f>'Delq By $'!D135/'Delq By $'!D$137</f>
        <v>0.13174169773351288</v>
      </c>
      <c r="E70" s="50">
        <f>'Delq By $'!E135/'Delq By $'!E$137</f>
        <v>0.13201026583357922</v>
      </c>
      <c r="F70" s="50">
        <f>'Delq By $'!F135/'Delq By $'!F$137</f>
        <v>0.1291902779500986</v>
      </c>
      <c r="G70" s="50">
        <f>'Delq By $'!G135/'Delq By $'!G$137</f>
        <v>0.12066088340804776</v>
      </c>
      <c r="H70" s="50">
        <f>'Delq By $'!H135/'Delq By $'!H$137</f>
        <v>0.12299601591136605</v>
      </c>
      <c r="I70" s="50">
        <f>'Delq By $'!I135/'Delq By $'!I$137</f>
        <v>0.119309962468875</v>
      </c>
      <c r="J70" s="50">
        <f>'Delq By $'!J135/'Delq By $'!J$137</f>
        <v>0.11598252526948984</v>
      </c>
      <c r="K70" s="50">
        <f>'Delq By $'!K135/'Delq By $'!K$137</f>
        <v>0.10999617987075266</v>
      </c>
      <c r="L70" s="50">
        <f>'Delq By $'!L135/'Delq By $'!L$137</f>
        <v>0.10506593700559612</v>
      </c>
      <c r="M70" s="50">
        <f>'Delq By $'!M135/'Delq By $'!M$137</f>
        <v>9.4285545713466937E-2</v>
      </c>
      <c r="N70" s="50">
        <f>'Delq By $'!N135/'Delq By $'!N$137</f>
        <v>9.317006511437298E-2</v>
      </c>
      <c r="O70" s="50">
        <f>'Delq By $'!O135/'Delq By $'!O$137</f>
        <v>9.4314282950983402E-2</v>
      </c>
      <c r="P70" s="55"/>
      <c r="Q70" s="239">
        <f t="shared" si="2"/>
        <v>0.11406030326917847</v>
      </c>
    </row>
    <row r="71" spans="1:17" x14ac:dyDescent="0.15">
      <c r="A71" s="9"/>
      <c r="B71" s="88" t="s">
        <v>6</v>
      </c>
      <c r="C71" s="240">
        <f>'Delq By $'!C136/'Delq By $'!C$137</f>
        <v>0.17417924248112354</v>
      </c>
      <c r="D71" s="240">
        <f>'Delq By $'!D136/'Delq By $'!D$137</f>
        <v>0.16972413696430971</v>
      </c>
      <c r="E71" s="240">
        <f>'Delq By $'!E136/'Delq By $'!E$137</f>
        <v>0.17949854236646148</v>
      </c>
      <c r="F71" s="240">
        <f>'Delq By $'!F136/'Delq By $'!F$137</f>
        <v>0.1780318124618564</v>
      </c>
      <c r="G71" s="240">
        <f>'Delq By $'!G136/'Delq By $'!G$137</f>
        <v>0.16485247065636333</v>
      </c>
      <c r="H71" s="240">
        <f>'Delq By $'!H136/'Delq By $'!H$137</f>
        <v>0.17438647630939422</v>
      </c>
      <c r="I71" s="240">
        <f>'Delq By $'!I136/'Delq By $'!I$137</f>
        <v>0.17771965467888939</v>
      </c>
      <c r="J71" s="240">
        <f>'Delq By $'!J136/'Delq By $'!J$137</f>
        <v>0.1805400329999971</v>
      </c>
      <c r="K71" s="240">
        <f>'Delq By $'!K136/'Delq By $'!K$137</f>
        <v>0.1714283052903891</v>
      </c>
      <c r="L71" s="240">
        <f>'Delq By $'!L136/'Delq By $'!L$137</f>
        <v>0.18540030071143254</v>
      </c>
      <c r="M71" s="240">
        <f>'Delq By $'!M136/'Delq By $'!M$137</f>
        <v>0.17746591200327461</v>
      </c>
      <c r="N71" s="240">
        <f>'Delq By $'!N136/'Delq By $'!N$137</f>
        <v>0.19441250933254797</v>
      </c>
      <c r="O71" s="240">
        <f>'Delq By $'!O136/'Delq By $'!O$137</f>
        <v>0.17758574389035262</v>
      </c>
      <c r="P71" s="55"/>
      <c r="Q71" s="241">
        <f t="shared" si="2"/>
        <v>0.17758715813877238</v>
      </c>
    </row>
    <row r="72" spans="1:17" x14ac:dyDescent="0.15">
      <c r="A72" s="9"/>
      <c r="B72" s="11" t="s">
        <v>4</v>
      </c>
      <c r="C72" s="14">
        <f>'Delq By $'!C137</f>
        <v>106079509.16999999</v>
      </c>
      <c r="D72" s="14">
        <f>'Delq By $'!D137</f>
        <v>103402822.44999999</v>
      </c>
      <c r="E72" s="14">
        <f>'Delq By $'!E137</f>
        <v>101707789.43000001</v>
      </c>
      <c r="F72" s="14">
        <f>'Delq By $'!F137</f>
        <v>100174501.25</v>
      </c>
      <c r="G72" s="14">
        <f>'Delq By $'!G137</f>
        <v>97608387.220000014</v>
      </c>
      <c r="H72" s="14">
        <f>'Delq By $'!H137</f>
        <v>94891889.900000021</v>
      </c>
      <c r="I72" s="14">
        <f>'Delq By $'!I137</f>
        <v>92807218.030000001</v>
      </c>
      <c r="J72" s="14">
        <f>'Delq By $'!J137</f>
        <v>90852504.940000013</v>
      </c>
      <c r="K72" s="14">
        <f>'Delq By $'!K137</f>
        <v>88404129.320000008</v>
      </c>
      <c r="L72" s="14">
        <f>'Delq By $'!L137</f>
        <v>87098484.349999994</v>
      </c>
      <c r="M72" s="14">
        <f>'Delq By $'!M137</f>
        <v>85501957.579999998</v>
      </c>
      <c r="N72" s="14">
        <f>'Delq By $'!N137</f>
        <v>84201121.039999992</v>
      </c>
      <c r="O72" s="14">
        <f>'Delq By $'!O137</f>
        <v>82312072.859999985</v>
      </c>
      <c r="P72" s="15"/>
      <c r="Q72" s="242">
        <f t="shared" si="2"/>
        <v>92413573.197500005</v>
      </c>
    </row>
    <row r="73" spans="1:17" x14ac:dyDescent="0.15">
      <c r="B73" s="3"/>
      <c r="P73" s="9"/>
      <c r="Q73" s="9"/>
    </row>
    <row r="74" spans="1:17" x14ac:dyDescent="0.15">
      <c r="P74" s="9"/>
      <c r="Q74" s="9"/>
    </row>
    <row r="75" spans="1:17" s="5" customFormat="1" ht="11.25" thickBot="1" x14ac:dyDescent="0.2">
      <c r="A75" s="70"/>
      <c r="B75" s="70"/>
      <c r="C75" s="70">
        <f>'Delq By $'!C152</f>
        <v>42094</v>
      </c>
      <c r="D75" s="70">
        <f>'Delq By $'!D152</f>
        <v>42124</v>
      </c>
      <c r="E75" s="70">
        <f>'Delq By $'!E152</f>
        <v>42155</v>
      </c>
      <c r="F75" s="70">
        <f>'Delq By $'!F152</f>
        <v>42185</v>
      </c>
      <c r="G75" s="70">
        <f>'Delq By $'!G152</f>
        <v>42216</v>
      </c>
      <c r="H75" s="70">
        <f>'Delq By $'!H152</f>
        <v>42247</v>
      </c>
      <c r="I75" s="70">
        <f>'Delq By $'!I152</f>
        <v>42277</v>
      </c>
      <c r="J75" s="70">
        <f>'Delq By $'!J152</f>
        <v>42308</v>
      </c>
      <c r="K75" s="70">
        <f>'Delq By $'!K152</f>
        <v>42338</v>
      </c>
      <c r="L75" s="70">
        <f>'Delq By $'!L152</f>
        <v>42369</v>
      </c>
      <c r="M75" s="70">
        <f>'Delq By $'!M152</f>
        <v>42400</v>
      </c>
      <c r="N75" s="70">
        <f>'Delq By $'!N152</f>
        <v>42429</v>
      </c>
      <c r="O75" s="70">
        <f>'Delq By $'!O152</f>
        <v>42460</v>
      </c>
      <c r="Q75" s="5" t="s">
        <v>15</v>
      </c>
    </row>
    <row r="76" spans="1:17" x14ac:dyDescent="0.15">
      <c r="A76" s="102" t="s">
        <v>32</v>
      </c>
      <c r="B76" s="71" t="s">
        <v>3</v>
      </c>
      <c r="C76" s="234">
        <f>'Delq By $'!C153/'Delq By $'!C$158</f>
        <v>2.8170338901524535E-2</v>
      </c>
      <c r="D76" s="234">
        <f>'Delq By $'!D153/'Delq By $'!D$158</f>
        <v>2.8059149828560712E-2</v>
      </c>
      <c r="E76" s="234">
        <f>'Delq By $'!E153/'Delq By $'!E$158</f>
        <v>3.7311829778427549E-2</v>
      </c>
      <c r="F76" s="234">
        <f>'Delq By $'!F153/'Delq By $'!F$158</f>
        <v>4.1390763396677591E-2</v>
      </c>
      <c r="G76" s="234">
        <f>'Delq By $'!G153/'Delq By $'!G$158</f>
        <v>3.2135437653122642E-2</v>
      </c>
      <c r="H76" s="234">
        <f>'Delq By $'!H153/'Delq By $'!H$158</f>
        <v>3.5935143919079073E-2</v>
      </c>
      <c r="I76" s="234">
        <f>'Delq By $'!I153/'Delq By $'!I$158</f>
        <v>3.0443050204891884E-2</v>
      </c>
      <c r="J76" s="234">
        <f>'Delq By $'!J153/'Delq By $'!J$158</f>
        <v>3.2530917326344638E-2</v>
      </c>
      <c r="K76" s="234">
        <f>'Delq By $'!K153/'Delq By $'!K$158</f>
        <v>3.6943881105301418E-2</v>
      </c>
      <c r="L76" s="234">
        <f>'Delq By $'!L153/'Delq By $'!L$158</f>
        <v>4.5222166606478147E-2</v>
      </c>
      <c r="M76" s="234">
        <f>'Delq By $'!M153/'Delq By $'!M$158</f>
        <v>4.4796787923221115E-2</v>
      </c>
      <c r="N76" s="234">
        <f>'Delq By $'!N153/'Delq By $'!N$158</f>
        <v>5.1156996747991922E-2</v>
      </c>
      <c r="O76" s="234">
        <f>'Delq By $'!O153/'Delq By $'!O$158</f>
        <v>4.1715219978704296E-2</v>
      </c>
      <c r="P76" s="55"/>
      <c r="Q76" s="244">
        <f t="shared" ref="Q76:Q81" si="3">AVERAGE(D76:O76)</f>
        <v>3.8136778705733412E-2</v>
      </c>
    </row>
    <row r="77" spans="1:17" x14ac:dyDescent="0.15">
      <c r="B77" s="3" t="s">
        <v>0</v>
      </c>
      <c r="C77" s="235">
        <f>'Delq By $'!C154/'Delq By $'!C$158</f>
        <v>1.7105752151451489E-2</v>
      </c>
      <c r="D77" s="235">
        <f>'Delq By $'!D154/'Delq By $'!D$158</f>
        <v>1.435696433790638E-2</v>
      </c>
      <c r="E77" s="235">
        <f>'Delq By $'!E154/'Delq By $'!E$158</f>
        <v>8.3481958792737E-3</v>
      </c>
      <c r="F77" s="235">
        <f>'Delq By $'!F154/'Delq By $'!F$158</f>
        <v>9.3592059764312004E-3</v>
      </c>
      <c r="G77" s="235">
        <f>'Delq By $'!G154/'Delq By $'!G$158</f>
        <v>1.0660676310405822E-2</v>
      </c>
      <c r="H77" s="235">
        <f>'Delq By $'!H154/'Delq By $'!H$158</f>
        <v>1.5515088442783218E-2</v>
      </c>
      <c r="I77" s="235">
        <f>'Delq By $'!I154/'Delq By $'!I$158</f>
        <v>1.9610662441050836E-2</v>
      </c>
      <c r="J77" s="235">
        <f>'Delq By $'!J154/'Delq By $'!J$158</f>
        <v>1.4988690794934149E-2</v>
      </c>
      <c r="K77" s="235">
        <f>'Delq By $'!K154/'Delq By $'!K$158</f>
        <v>1.8510430108768964E-2</v>
      </c>
      <c r="L77" s="235">
        <f>'Delq By $'!L154/'Delq By $'!L$158</f>
        <v>1.958886026642848E-2</v>
      </c>
      <c r="M77" s="235">
        <f>'Delq By $'!M154/'Delq By $'!M$158</f>
        <v>2.3927843843551604E-2</v>
      </c>
      <c r="N77" s="235">
        <f>'Delq By $'!N154/'Delq By $'!N$158</f>
        <v>2.4680822320970498E-2</v>
      </c>
      <c r="O77" s="235">
        <f>'Delq By $'!O154/'Delq By $'!O$158</f>
        <v>2.0654679112106323E-2</v>
      </c>
      <c r="P77" s="49"/>
      <c r="Q77" s="245">
        <f t="shared" si="3"/>
        <v>1.6683509986217596E-2</v>
      </c>
    </row>
    <row r="78" spans="1:17" x14ac:dyDescent="0.15">
      <c r="B78" s="3" t="s">
        <v>1</v>
      </c>
      <c r="C78" s="235">
        <f>'Delq By $'!C155/'Delq By $'!C$158</f>
        <v>1.2569020974002905E-2</v>
      </c>
      <c r="D78" s="235">
        <f>'Delq By $'!D155/'Delq By $'!D$158</f>
        <v>7.8679634953973902E-3</v>
      </c>
      <c r="E78" s="235">
        <f>'Delq By $'!E155/'Delq By $'!E$158</f>
        <v>1.020688219904798E-2</v>
      </c>
      <c r="F78" s="235">
        <f>'Delq By $'!F155/'Delq By $'!F$158</f>
        <v>1.0476625776745466E-2</v>
      </c>
      <c r="G78" s="235">
        <f>'Delq By $'!G155/'Delq By $'!G$158</f>
        <v>1.2703500637996211E-2</v>
      </c>
      <c r="H78" s="235">
        <f>'Delq By $'!H155/'Delq By $'!H$158</f>
        <v>8.5351581752922071E-3</v>
      </c>
      <c r="I78" s="235">
        <f>'Delq By $'!I155/'Delq By $'!I$158</f>
        <v>1.1859320398343714E-2</v>
      </c>
      <c r="J78" s="235">
        <f>'Delq By $'!J155/'Delq By $'!J$158</f>
        <v>1.5664354471349798E-2</v>
      </c>
      <c r="K78" s="235">
        <f>'Delq By $'!K155/'Delq By $'!K$158</f>
        <v>7.700467540267604E-3</v>
      </c>
      <c r="L78" s="235">
        <f>'Delq By $'!L155/'Delq By $'!L$158</f>
        <v>7.2175089073737049E-3</v>
      </c>
      <c r="M78" s="235">
        <f>'Delq By $'!M155/'Delq By $'!M$158</f>
        <v>6.9518682613681467E-3</v>
      </c>
      <c r="N78" s="235">
        <f>'Delq By $'!N155/'Delq By $'!N$158</f>
        <v>1.4838325285424076E-2</v>
      </c>
      <c r="O78" s="235">
        <f>'Delq By $'!O155/'Delq By $'!O$158</f>
        <v>1.2544701474950475E-2</v>
      </c>
      <c r="P78" s="55"/>
      <c r="Q78" s="245">
        <f t="shared" si="3"/>
        <v>1.0547223051963065E-2</v>
      </c>
    </row>
    <row r="79" spans="1:17" x14ac:dyDescent="0.15">
      <c r="A79" s="9"/>
      <c r="B79" s="73" t="s">
        <v>2</v>
      </c>
      <c r="C79" s="236">
        <f>'Delq By $'!C156/'Delq By $'!C$158</f>
        <v>0.14997147028970056</v>
      </c>
      <c r="D79" s="236">
        <f>'Delq By $'!D156/'Delq By $'!D$158</f>
        <v>0.14925849349397005</v>
      </c>
      <c r="E79" s="236">
        <f>'Delq By $'!E156/'Delq By $'!E$158</f>
        <v>0.15015230548432928</v>
      </c>
      <c r="F79" s="236">
        <f>'Delq By $'!F156/'Delq By $'!F$158</f>
        <v>0.15063988627544292</v>
      </c>
      <c r="G79" s="236">
        <f>'Delq By $'!G156/'Delq By $'!G$158</f>
        <v>0.14670964815328685</v>
      </c>
      <c r="H79" s="236">
        <f>'Delq By $'!H156/'Delq By $'!H$158</f>
        <v>0.14487781900558061</v>
      </c>
      <c r="I79" s="236">
        <f>'Delq By $'!I156/'Delq By $'!I$158</f>
        <v>0.14163918373938458</v>
      </c>
      <c r="J79" s="236">
        <f>'Delq By $'!J156/'Delq By $'!J$158</f>
        <v>0.13657844220607943</v>
      </c>
      <c r="K79" s="236">
        <f>'Delq By $'!K156/'Delq By $'!K$158</f>
        <v>0.13581049752081703</v>
      </c>
      <c r="L79" s="236">
        <f>'Delq By $'!L156/'Delq By $'!L$158</f>
        <v>0.131167389038507</v>
      </c>
      <c r="M79" s="236">
        <f>'Delq By $'!M156/'Delq By $'!M$158</f>
        <v>0.12503707001630326</v>
      </c>
      <c r="N79" s="236">
        <f>'Delq By $'!N156/'Delq By $'!N$158</f>
        <v>0.12261115696593237</v>
      </c>
      <c r="O79" s="236">
        <f>'Delq By $'!O156/'Delq By $'!O$158</f>
        <v>0.12465187357019335</v>
      </c>
      <c r="P79" s="55"/>
      <c r="Q79" s="247">
        <f t="shared" si="3"/>
        <v>0.13826114712248555</v>
      </c>
    </row>
    <row r="80" spans="1:17" x14ac:dyDescent="0.15">
      <c r="A80" s="9"/>
      <c r="B80" s="68" t="s">
        <v>6</v>
      </c>
      <c r="C80" s="237">
        <f>'Delq By $'!C157/'Delq By $'!C$158</f>
        <v>0.20781658231667952</v>
      </c>
      <c r="D80" s="237">
        <f>'Delq By $'!D157/'Delq By $'!D$158</f>
        <v>0.19954257115583451</v>
      </c>
      <c r="E80" s="237">
        <f>'Delq By $'!E157/'Delq By $'!E$158</f>
        <v>0.20601921334107851</v>
      </c>
      <c r="F80" s="237">
        <f>'Delq By $'!F157/'Delq By $'!F$158</f>
        <v>0.21186648142529715</v>
      </c>
      <c r="G80" s="237">
        <f>'Delq By $'!G157/'Delq By $'!G$158</f>
        <v>0.20220926275481149</v>
      </c>
      <c r="H80" s="237">
        <f>'Delq By $'!H157/'Delq By $'!H$158</f>
        <v>0.2048632095427351</v>
      </c>
      <c r="I80" s="237">
        <f>'Delq By $'!I157/'Delq By $'!I$158</f>
        <v>0.20355221678367103</v>
      </c>
      <c r="J80" s="237">
        <f>'Delq By $'!J157/'Delq By $'!J$158</f>
        <v>0.19976240479870802</v>
      </c>
      <c r="K80" s="237">
        <f>'Delq By $'!K157/'Delq By $'!K$158</f>
        <v>0.19896527627515498</v>
      </c>
      <c r="L80" s="237">
        <f>'Delq By $'!L157/'Delq By $'!L$158</f>
        <v>0.20319592481878734</v>
      </c>
      <c r="M80" s="237">
        <f>'Delq By $'!M157/'Delq By $'!M$158</f>
        <v>0.20071357004444412</v>
      </c>
      <c r="N80" s="237">
        <f>'Delq By $'!N157/'Delq By $'!N$158</f>
        <v>0.21328730132031887</v>
      </c>
      <c r="O80" s="237">
        <f>'Delq By $'!O157/'Delq By $'!O$158</f>
        <v>0.19956647413595444</v>
      </c>
      <c r="P80" s="55"/>
      <c r="Q80" s="248">
        <f t="shared" si="3"/>
        <v>0.20362865886639961</v>
      </c>
    </row>
    <row r="81" spans="1:17" x14ac:dyDescent="0.15">
      <c r="B81" s="11" t="s">
        <v>4</v>
      </c>
      <c r="C81" s="14">
        <f>'Delq By $'!C158</f>
        <v>187450282.31499997</v>
      </c>
      <c r="D81" s="14">
        <f>'Delq By $'!D158</f>
        <v>183878649.26499999</v>
      </c>
      <c r="E81" s="14">
        <f>'Delq By $'!E158</f>
        <v>179993346.07499999</v>
      </c>
      <c r="F81" s="14">
        <f>'Delq By $'!F158</f>
        <v>177559606.465</v>
      </c>
      <c r="G81" s="14">
        <f>'Delq By $'!G158</f>
        <v>174182143.41500002</v>
      </c>
      <c r="H81" s="14">
        <f>'Delq By $'!H158</f>
        <v>170014573.86000001</v>
      </c>
      <c r="I81" s="14">
        <f>'Delq By $'!I158</f>
        <v>166896926.09</v>
      </c>
      <c r="J81" s="14">
        <f>'Delq By $'!J158</f>
        <v>163384511.93000001</v>
      </c>
      <c r="K81" s="14">
        <f>'Delq By $'!K158</f>
        <v>159937152.32999998</v>
      </c>
      <c r="L81" s="14">
        <f>'Delq By $'!L158</f>
        <v>156169946.50999999</v>
      </c>
      <c r="M81" s="14">
        <f>'Delq By $'!M158</f>
        <v>153765241.20001471</v>
      </c>
      <c r="N81" s="14">
        <f>'Delq By $'!N158</f>
        <v>150650849.53999999</v>
      </c>
      <c r="O81" s="14">
        <f>'Delq By $'!O158</f>
        <v>148363351.14999998</v>
      </c>
      <c r="P81" s="15"/>
      <c r="Q81" s="246">
        <f t="shared" si="3"/>
        <v>165399691.48583457</v>
      </c>
    </row>
    <row r="84" spans="1:17" s="5" customFormat="1" ht="11.25" thickBot="1" x14ac:dyDescent="0.2">
      <c r="A84" s="4"/>
      <c r="B84" s="4"/>
      <c r="C84" s="4">
        <f>'Delq By $'!C176</f>
        <v>42094</v>
      </c>
      <c r="D84" s="4">
        <f>'Delq By $'!D176</f>
        <v>42124</v>
      </c>
      <c r="E84" s="4">
        <f>'Delq By $'!E176</f>
        <v>42155</v>
      </c>
      <c r="F84" s="4">
        <f>'Delq By $'!F176</f>
        <v>42185</v>
      </c>
      <c r="G84" s="4">
        <f>'Delq By $'!G176</f>
        <v>42216</v>
      </c>
      <c r="H84" s="4">
        <f>'Delq By $'!H176</f>
        <v>42247</v>
      </c>
      <c r="I84" s="4">
        <f>'Delq By $'!I176</f>
        <v>42277</v>
      </c>
      <c r="J84" s="4">
        <f>'Delq By $'!J176</f>
        <v>42308</v>
      </c>
      <c r="K84" s="4">
        <f>'Delq By $'!K176</f>
        <v>42338</v>
      </c>
      <c r="L84" s="4">
        <f>'Delq By $'!L176</f>
        <v>42369</v>
      </c>
      <c r="M84" s="4">
        <f>'Delq By $'!M176</f>
        <v>42400</v>
      </c>
      <c r="N84" s="4">
        <f>'Delq By $'!N176</f>
        <v>42429</v>
      </c>
      <c r="O84" s="4">
        <f>'Delq By $'!O176</f>
        <v>42460</v>
      </c>
      <c r="Q84" s="4" t="s">
        <v>15</v>
      </c>
    </row>
    <row r="85" spans="1:17" x14ac:dyDescent="0.15">
      <c r="A85" s="8" t="s">
        <v>32</v>
      </c>
      <c r="B85" s="3" t="s">
        <v>3</v>
      </c>
      <c r="C85" s="49">
        <f>'Delq By $'!C177/'Delq By $'!C$182</f>
        <v>1.5893980130899571E-2</v>
      </c>
      <c r="D85" s="49">
        <f>'Delq By $'!D177/'Delq By $'!D$182</f>
        <v>1.4539344247395676E-2</v>
      </c>
      <c r="E85" s="49">
        <f>'Delq By $'!E177/'Delq By $'!E$182</f>
        <v>1.6302401825012854E-2</v>
      </c>
      <c r="F85" s="49">
        <f>'Delq By $'!F177/'Delq By $'!F$182</f>
        <v>1.5478207313013033E-2</v>
      </c>
      <c r="G85" s="49">
        <f>'Delq By $'!G177/'Delq By $'!G$182</f>
        <v>1.4439553797530449E-2</v>
      </c>
      <c r="H85" s="49">
        <f>'Delq By $'!H177/'Delq By $'!H$182</f>
        <v>1.6014017399501673E-2</v>
      </c>
      <c r="I85" s="49">
        <f>'Delq By $'!I177/'Delq By $'!I$182</f>
        <v>1.5440254465366208E-2</v>
      </c>
      <c r="J85" s="49">
        <f>'Delq By $'!J177/'Delq By $'!J$182</f>
        <v>1.5952589236885278E-2</v>
      </c>
      <c r="K85" s="49">
        <f>'Delq By $'!K177/'Delq By $'!K$182</f>
        <v>1.6371328296532602E-2</v>
      </c>
      <c r="L85" s="49">
        <f>'Delq By $'!L177/'Delq By $'!L$182</f>
        <v>1.6019674073216864E-2</v>
      </c>
      <c r="M85" s="49">
        <f>'Delq By $'!M177/'Delq By $'!M$182</f>
        <v>1.892483601856736E-2</v>
      </c>
      <c r="N85" s="49">
        <f>'Delq By $'!N177/'Delq By $'!N$182</f>
        <v>1.5192501417200584E-2</v>
      </c>
      <c r="O85" s="49">
        <f>'Delq By $'!O177/'Delq By $'!O$182</f>
        <v>1.5018690277277987E-2</v>
      </c>
      <c r="P85" s="18"/>
      <c r="Q85" s="56">
        <f t="shared" ref="Q85:Q90" si="4">AVERAGE(D85:O85)</f>
        <v>1.5807783197291713E-2</v>
      </c>
    </row>
    <row r="86" spans="1:17" x14ac:dyDescent="0.15">
      <c r="B86" s="3" t="s">
        <v>0</v>
      </c>
      <c r="C86" s="49">
        <f>'Delq By $'!C178/'Delq By $'!C$182</f>
        <v>5.6137704858586577E-3</v>
      </c>
      <c r="D86" s="49">
        <f>'Delq By $'!D178/'Delq By $'!D$182</f>
        <v>5.6287761568102734E-3</v>
      </c>
      <c r="E86" s="49">
        <f>'Delq By $'!E178/'Delq By $'!E$182</f>
        <v>5.7948914214714341E-3</v>
      </c>
      <c r="F86" s="49">
        <f>'Delq By $'!F178/'Delq By $'!F$182</f>
        <v>5.8590153684541565E-3</v>
      </c>
      <c r="G86" s="49">
        <f>'Delq By $'!G178/'Delq By $'!G$182</f>
        <v>5.9349489939797898E-3</v>
      </c>
      <c r="H86" s="49">
        <f>'Delq By $'!H178/'Delq By $'!H$182</f>
        <v>6.2233048261411466E-3</v>
      </c>
      <c r="I86" s="49">
        <f>'Delq By $'!I178/'Delq By $'!I$182</f>
        <v>6.8639703430093913E-3</v>
      </c>
      <c r="J86" s="49">
        <f>'Delq By $'!J178/'Delq By $'!J$182</f>
        <v>5.5889439265426662E-3</v>
      </c>
      <c r="K86" s="49">
        <f>'Delq By $'!K178/'Delq By $'!K$182</f>
        <v>6.5989091015143976E-3</v>
      </c>
      <c r="L86" s="49">
        <f>'Delq By $'!L178/'Delq By $'!L$182</f>
        <v>6.3157221266834781E-3</v>
      </c>
      <c r="M86" s="49">
        <f>'Delq By $'!M178/'Delq By $'!M$182</f>
        <v>6.9271660806383435E-3</v>
      </c>
      <c r="N86" s="49">
        <f>'Delq By $'!N178/'Delq By $'!N$182</f>
        <v>7.2088203458572147E-3</v>
      </c>
      <c r="O86" s="49">
        <f>'Delq By $'!O178/'Delq By $'!O$182</f>
        <v>4.649483697029398E-3</v>
      </c>
      <c r="P86" s="18"/>
      <c r="Q86" s="57">
        <f t="shared" si="4"/>
        <v>6.1328293656776403E-3</v>
      </c>
    </row>
    <row r="87" spans="1:17" x14ac:dyDescent="0.15">
      <c r="B87" s="3" t="s">
        <v>1</v>
      </c>
      <c r="C87" s="49">
        <f>'Delq By $'!C179/'Delq By $'!C$182</f>
        <v>2.7028630731335311E-3</v>
      </c>
      <c r="D87" s="49">
        <f>'Delq By $'!D179/'Delq By $'!D$182</f>
        <v>2.5886659512085229E-3</v>
      </c>
      <c r="E87" s="49">
        <f>'Delq By $'!E179/'Delq By $'!E$182</f>
        <v>3.0455482482586054E-3</v>
      </c>
      <c r="F87" s="49">
        <f>'Delq By $'!F179/'Delq By $'!F$182</f>
        <v>3.0922335700693097E-3</v>
      </c>
      <c r="G87" s="49">
        <f>'Delq By $'!G179/'Delq By $'!G$182</f>
        <v>2.790155686485247E-3</v>
      </c>
      <c r="H87" s="49">
        <f>'Delq By $'!H179/'Delq By $'!H$182</f>
        <v>2.9697424468254317E-3</v>
      </c>
      <c r="I87" s="49">
        <f>'Delq By $'!I179/'Delq By $'!I$182</f>
        <v>2.697191913401586E-3</v>
      </c>
      <c r="J87" s="49">
        <f>'Delq By $'!J179/'Delq By $'!J$182</f>
        <v>3.0411663834193029E-3</v>
      </c>
      <c r="K87" s="49">
        <f>'Delq By $'!K179/'Delq By $'!K$182</f>
        <v>2.4119957577364531E-3</v>
      </c>
      <c r="L87" s="49">
        <f>'Delq By $'!L179/'Delq By $'!L$182</f>
        <v>2.4050645098103915E-3</v>
      </c>
      <c r="M87" s="49">
        <f>'Delq By $'!M179/'Delq By $'!M$182</f>
        <v>2.6872912597802152E-3</v>
      </c>
      <c r="N87" s="49">
        <f>'Delq By $'!N179/'Delq By $'!N$182</f>
        <v>2.6185002973374491E-3</v>
      </c>
      <c r="O87" s="49">
        <f>'Delq By $'!O179/'Delq By $'!O$182</f>
        <v>3.1990099159471025E-3</v>
      </c>
      <c r="P87" s="18"/>
      <c r="Q87" s="57">
        <f t="shared" si="4"/>
        <v>2.7955471616899681E-3</v>
      </c>
    </row>
    <row r="88" spans="1:17" x14ac:dyDescent="0.15">
      <c r="A88" s="9"/>
      <c r="B88" s="37" t="s">
        <v>2</v>
      </c>
      <c r="C88" s="58">
        <f>'Delq By $'!C180/'Delq By $'!C$182</f>
        <v>2.4376859660150296E-2</v>
      </c>
      <c r="D88" s="58">
        <f>'Delq By $'!D180/'Delq By $'!D$182</f>
        <v>2.3462225478678961E-2</v>
      </c>
      <c r="E88" s="58">
        <f>'Delq By $'!E180/'Delq By $'!E$182</f>
        <v>2.3133059757837717E-2</v>
      </c>
      <c r="F88" s="58">
        <f>'Delq By $'!F180/'Delq By $'!F$182</f>
        <v>2.2505649760838818E-2</v>
      </c>
      <c r="G88" s="58">
        <f>'Delq By $'!G180/'Delq By $'!G$182</f>
        <v>2.2262713446188461E-2</v>
      </c>
      <c r="H88" s="58">
        <f>'Delq By $'!H180/'Delq By $'!H$182</f>
        <v>2.1527207218094986E-2</v>
      </c>
      <c r="I88" s="58">
        <f>'Delq By $'!I180/'Delq By $'!I$182</f>
        <v>2.1418668799746906E-2</v>
      </c>
      <c r="J88" s="58">
        <f>'Delq By $'!J180/'Delq By $'!J$182</f>
        <v>2.0742305319633145E-2</v>
      </c>
      <c r="K88" s="58">
        <f>'Delq By $'!K180/'Delq By $'!K$182</f>
        <v>2.1382402534778525E-2</v>
      </c>
      <c r="L88" s="58">
        <f>'Delq By $'!L180/'Delq By $'!L$182</f>
        <v>2.0278548153844122E-2</v>
      </c>
      <c r="M88" s="58">
        <f>'Delq By $'!M180/'Delq By $'!M$182</f>
        <v>1.9981110847600646E-2</v>
      </c>
      <c r="N88" s="58">
        <f>'Delq By $'!N180/'Delq By $'!N$182</f>
        <v>1.9553321399884964E-2</v>
      </c>
      <c r="O88" s="58">
        <f>'Delq By $'!O180/'Delq By $'!O$182</f>
        <v>1.9027627128384548E-2</v>
      </c>
      <c r="P88" s="18"/>
      <c r="Q88" s="59">
        <f t="shared" si="4"/>
        <v>2.1272903320459318E-2</v>
      </c>
    </row>
    <row r="89" spans="1:17" x14ac:dyDescent="0.15">
      <c r="A89" s="9"/>
      <c r="B89" s="39" t="s">
        <v>6</v>
      </c>
      <c r="C89" s="60">
        <f>'Delq By $'!C181/'Delq By $'!C$182</f>
        <v>4.8587473350042057E-2</v>
      </c>
      <c r="D89" s="60">
        <f>'Delq By $'!D181/'Delq By $'!D$182</f>
        <v>4.6219011834093437E-2</v>
      </c>
      <c r="E89" s="60">
        <f>'Delq By $'!E181/'Delq By $'!E$182</f>
        <v>4.8275901252580605E-2</v>
      </c>
      <c r="F89" s="60">
        <f>'Delq By $'!F181/'Delq By $'!F$182</f>
        <v>4.693510601237532E-2</v>
      </c>
      <c r="G89" s="60">
        <f>'Delq By $'!G181/'Delq By $'!G$182</f>
        <v>4.5427371924183939E-2</v>
      </c>
      <c r="H89" s="60">
        <f>'Delq By $'!H181/'Delq By $'!H$182</f>
        <v>4.6734271890563235E-2</v>
      </c>
      <c r="I89" s="60">
        <f>'Delq By $'!I181/'Delq By $'!I$182</f>
        <v>4.6420085521524088E-2</v>
      </c>
      <c r="J89" s="60">
        <f>'Delq By $'!J181/'Delq By $'!J$182</f>
        <v>4.5325004866480396E-2</v>
      </c>
      <c r="K89" s="60">
        <f>'Delq By $'!K181/'Delq By $'!K$182</f>
        <v>4.6764635690561975E-2</v>
      </c>
      <c r="L89" s="60">
        <f>'Delq By $'!L181/'Delq By $'!L$182</f>
        <v>4.5019008863554859E-2</v>
      </c>
      <c r="M89" s="60">
        <f>'Delq By $'!M181/'Delq By $'!M$182</f>
        <v>4.852040420658657E-2</v>
      </c>
      <c r="N89" s="60">
        <f>'Delq By $'!N181/'Delq By $'!N$182</f>
        <v>4.4573143460280212E-2</v>
      </c>
      <c r="O89" s="60">
        <f>'Delq By $'!O181/'Delq By $'!O$182</f>
        <v>4.1894811018639032E-2</v>
      </c>
      <c r="P89" s="18"/>
      <c r="Q89" s="61">
        <f t="shared" si="4"/>
        <v>4.6009063045118641E-2</v>
      </c>
    </row>
    <row r="90" spans="1:17" x14ac:dyDescent="0.15">
      <c r="B90" s="11" t="s">
        <v>4</v>
      </c>
      <c r="C90" s="14">
        <f>'Delq By $'!C182</f>
        <v>6719450626.4589987</v>
      </c>
      <c r="D90" s="14">
        <f>'Delq By $'!D182</f>
        <v>6753799744.5510025</v>
      </c>
      <c r="E90" s="14">
        <f>'Delq By $'!E182</f>
        <v>6508683305.6524992</v>
      </c>
      <c r="F90" s="14">
        <f>'Delq By $'!F182</f>
        <v>6474534887.5930004</v>
      </c>
      <c r="G90" s="14">
        <f>'Delq By $'!G182</f>
        <v>6472041272.6315012</v>
      </c>
      <c r="H90" s="14">
        <f>'Delq By $'!H182</f>
        <v>6463585534.3345003</v>
      </c>
      <c r="I90" s="14">
        <f>'Delq By $'!I182</f>
        <v>6468783045.5474997</v>
      </c>
      <c r="J90" s="14">
        <f>'Delq By $'!J182</f>
        <v>6455994511.5285006</v>
      </c>
      <c r="K90" s="14">
        <f>'Delq By $'!K182</f>
        <v>6243423439.5720005</v>
      </c>
      <c r="L90" s="14">
        <f>'Delq By $'!L182</f>
        <v>6282521874.2224998</v>
      </c>
      <c r="M90" s="14">
        <f>'Delq By $'!M182</f>
        <v>6300768266.9964151</v>
      </c>
      <c r="N90" s="14">
        <f>'Delq By $'!N182</f>
        <v>6268948454.3848991</v>
      </c>
      <c r="O90" s="14">
        <f>'Delq By $'!O182</f>
        <v>6234315306.2391996</v>
      </c>
      <c r="P90" s="15"/>
      <c r="Q90" s="243">
        <f t="shared" si="4"/>
        <v>6410616636.9377928</v>
      </c>
    </row>
    <row r="94" spans="1:17" x14ac:dyDescent="0.15">
      <c r="O94" s="13"/>
    </row>
    <row r="95" spans="1:17" x14ac:dyDescent="0.15">
      <c r="O95" s="13"/>
    </row>
    <row r="96" spans="1:17" x14ac:dyDescent="0.15">
      <c r="O96" s="13"/>
    </row>
  </sheetData>
  <mergeCells count="3">
    <mergeCell ref="B6:E6"/>
    <mergeCell ref="B4:E4"/>
    <mergeCell ref="B7:E7"/>
  </mergeCells>
  <phoneticPr fontId="6" type="noConversion"/>
  <pageMargins left="0.5" right="0.5" top="0.5" bottom="0.5" header="0.5" footer="0.25"/>
  <pageSetup scale="49" fitToHeight="2" orientation="landscape" verticalDpi="0" r:id="rId1"/>
  <headerFooter alignWithMargins="0">
    <oddFooter>&amp;R&amp;"Verdana,Italic"&amp;8Page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showGridLines="0" zoomScale="80" zoomScaleNormal="80" workbookViewId="0">
      <selection activeCell="B7" sqref="B7:E7"/>
    </sheetView>
  </sheetViews>
  <sheetFormatPr defaultRowHeight="10.5" x14ac:dyDescent="0.15"/>
  <cols>
    <col min="1" max="1" width="25.42578125" style="2" customWidth="1"/>
    <col min="2" max="2" width="10" style="2" customWidth="1"/>
    <col min="3" max="4" width="14" style="2" bestFit="1" customWidth="1"/>
    <col min="5" max="14" width="13.85546875" style="2" bestFit="1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9.140625" style="9"/>
    <col min="19" max="19" width="15.7109375" style="9" bestFit="1" customWidth="1"/>
    <col min="20" max="16384" width="9.140625" style="9"/>
  </cols>
  <sheetData>
    <row r="1" spans="1:19" ht="11.25" x14ac:dyDescent="0.2">
      <c r="A1" s="7"/>
    </row>
    <row r="2" spans="1:19" ht="12.75" x14ac:dyDescent="0.2">
      <c r="A2" s="1"/>
    </row>
    <row r="4" spans="1:19" x14ac:dyDescent="0.15">
      <c r="A4" s="6" t="s">
        <v>8</v>
      </c>
      <c r="B4" s="309" t="s">
        <v>122</v>
      </c>
      <c r="C4" s="309"/>
      <c r="D4" s="309"/>
      <c r="E4" s="309"/>
    </row>
    <row r="5" spans="1:19" x14ac:dyDescent="0.15">
      <c r="A5" s="6" t="s">
        <v>11</v>
      </c>
      <c r="B5" s="304" t="s">
        <v>18</v>
      </c>
      <c r="C5" s="304"/>
      <c r="D5" s="304"/>
      <c r="E5" s="304"/>
    </row>
    <row r="6" spans="1:19" ht="12" x14ac:dyDescent="0.2">
      <c r="A6" s="6" t="s">
        <v>9</v>
      </c>
      <c r="B6" s="308">
        <v>42460</v>
      </c>
      <c r="C6" s="308"/>
      <c r="D6" s="308"/>
      <c r="E6" s="308"/>
      <c r="G6" s="17"/>
    </row>
    <row r="7" spans="1:19" x14ac:dyDescent="0.15">
      <c r="A7" s="6" t="s">
        <v>10</v>
      </c>
      <c r="B7" s="309" t="s">
        <v>7</v>
      </c>
      <c r="C7" s="309"/>
      <c r="D7" s="309"/>
      <c r="E7" s="309"/>
    </row>
    <row r="11" spans="1:19" s="5" customFormat="1" ht="11.25" thickBot="1" x14ac:dyDescent="0.2">
      <c r="A11" s="21"/>
      <c r="B11" s="21"/>
      <c r="C11" s="21">
        <v>42094</v>
      </c>
      <c r="D11" s="21">
        <v>42124</v>
      </c>
      <c r="E11" s="21">
        <v>42155</v>
      </c>
      <c r="F11" s="21">
        <v>42185</v>
      </c>
      <c r="G11" s="21">
        <v>42216</v>
      </c>
      <c r="H11" s="21">
        <v>42247</v>
      </c>
      <c r="I11" s="21">
        <v>42277</v>
      </c>
      <c r="J11" s="21">
        <v>42308</v>
      </c>
      <c r="K11" s="21">
        <v>42338</v>
      </c>
      <c r="L11" s="21">
        <v>42369</v>
      </c>
      <c r="M11" s="21">
        <v>42400</v>
      </c>
      <c r="N11" s="21">
        <v>42429</v>
      </c>
      <c r="O11" s="21">
        <v>42460</v>
      </c>
      <c r="Q11" s="21" t="s">
        <v>15</v>
      </c>
    </row>
    <row r="12" spans="1:19" x14ac:dyDescent="0.15">
      <c r="A12" s="20" t="s">
        <v>119</v>
      </c>
      <c r="B12" s="304" t="s">
        <v>3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30"/>
      <c r="Q12" s="23">
        <f t="shared" ref="Q12:Q20" si="0">AVERAGE(D12:O12)</f>
        <v>0</v>
      </c>
    </row>
    <row r="13" spans="1:19" x14ac:dyDescent="0.15">
      <c r="B13" s="304" t="s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30"/>
      <c r="Q13" s="24">
        <f t="shared" si="0"/>
        <v>0</v>
      </c>
    </row>
    <row r="14" spans="1:19" x14ac:dyDescent="0.15">
      <c r="B14" s="304" t="s">
        <v>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30"/>
      <c r="Q14" s="24">
        <f t="shared" si="0"/>
        <v>0</v>
      </c>
    </row>
    <row r="15" spans="1:19" x14ac:dyDescent="0.15">
      <c r="A15" s="9"/>
      <c r="B15" s="34" t="s">
        <v>2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0"/>
      <c r="Q15" s="87">
        <f t="shared" si="0"/>
        <v>0</v>
      </c>
      <c r="S15" s="18"/>
    </row>
    <row r="16" spans="1:19" x14ac:dyDescent="0.15">
      <c r="A16" s="9"/>
      <c r="B16" s="304" t="s">
        <v>6</v>
      </c>
      <c r="C16" s="13">
        <f t="shared" ref="C16:M16" si="1">SUM(C12:C15)</f>
        <v>0</v>
      </c>
      <c r="D16" s="13">
        <f t="shared" si="1"/>
        <v>0</v>
      </c>
      <c r="E16" s="13">
        <f t="shared" si="1"/>
        <v>0</v>
      </c>
      <c r="F16" s="13">
        <f t="shared" si="1"/>
        <v>0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13">
        <f t="shared" si="1"/>
        <v>0</v>
      </c>
      <c r="N16" s="13">
        <f t="shared" ref="N16:O16" si="2">SUM(N12:N15)</f>
        <v>0</v>
      </c>
      <c r="O16" s="13">
        <f t="shared" si="2"/>
        <v>0</v>
      </c>
      <c r="P16" s="30"/>
      <c r="Q16" s="90">
        <f t="shared" si="0"/>
        <v>0</v>
      </c>
    </row>
    <row r="17" spans="1:17" x14ac:dyDescent="0.15">
      <c r="A17" s="9"/>
      <c r="B17" s="11" t="s">
        <v>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31"/>
      <c r="Q17" s="26">
        <f t="shared" si="0"/>
        <v>0</v>
      </c>
    </row>
    <row r="18" spans="1:17" x14ac:dyDescent="0.15">
      <c r="A18" s="9"/>
      <c r="B18" s="12" t="s">
        <v>5</v>
      </c>
      <c r="C18" s="16">
        <f t="shared" ref="C18:M18" si="3">IF(C17=0,0,C16/C17)</f>
        <v>0</v>
      </c>
      <c r="D18" s="16">
        <f t="shared" si="3"/>
        <v>0</v>
      </c>
      <c r="E18" s="16">
        <f t="shared" si="3"/>
        <v>0</v>
      </c>
      <c r="F18" s="16">
        <f t="shared" si="3"/>
        <v>0</v>
      </c>
      <c r="G18" s="16">
        <f t="shared" si="3"/>
        <v>0</v>
      </c>
      <c r="H18" s="16">
        <f t="shared" si="3"/>
        <v>0</v>
      </c>
      <c r="I18" s="16">
        <f t="shared" si="3"/>
        <v>0</v>
      </c>
      <c r="J18" s="16">
        <f t="shared" si="3"/>
        <v>0</v>
      </c>
      <c r="K18" s="16">
        <f t="shared" si="3"/>
        <v>0</v>
      </c>
      <c r="L18" s="16">
        <f t="shared" si="3"/>
        <v>0</v>
      </c>
      <c r="M18" s="16">
        <f t="shared" si="3"/>
        <v>0</v>
      </c>
      <c r="N18" s="16">
        <f t="shared" ref="N18:O18" si="4">IF(N17=0,0,N16/N17)</f>
        <v>0</v>
      </c>
      <c r="O18" s="16">
        <f t="shared" si="4"/>
        <v>0</v>
      </c>
      <c r="P18" s="32"/>
      <c r="Q18" s="27">
        <f t="shared" si="0"/>
        <v>0</v>
      </c>
    </row>
    <row r="19" spans="1:17" x14ac:dyDescent="0.15">
      <c r="A19" s="9"/>
      <c r="B19" s="12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32"/>
      <c r="Q19" s="27"/>
    </row>
    <row r="20" spans="1:17" x14ac:dyDescent="0.15">
      <c r="A20" s="9"/>
      <c r="B20" s="12" t="s">
        <v>99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32"/>
      <c r="Q20" s="26">
        <f t="shared" si="0"/>
        <v>0</v>
      </c>
    </row>
    <row r="21" spans="1:17" x14ac:dyDescent="0.15">
      <c r="A21" s="9"/>
      <c r="B21" s="1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22"/>
      <c r="Q21" s="28"/>
    </row>
    <row r="22" spans="1:17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29"/>
    </row>
    <row r="23" spans="1:17" s="5" customFormat="1" ht="11.25" thickBot="1" x14ac:dyDescent="0.2">
      <c r="A23" s="21"/>
      <c r="B23" s="21"/>
      <c r="C23" s="21">
        <f t="shared" ref="C23:M23" si="5">C11</f>
        <v>42094</v>
      </c>
      <c r="D23" s="21">
        <f t="shared" si="5"/>
        <v>42124</v>
      </c>
      <c r="E23" s="21">
        <f t="shared" si="5"/>
        <v>42155</v>
      </c>
      <c r="F23" s="21">
        <f t="shared" si="5"/>
        <v>42185</v>
      </c>
      <c r="G23" s="21">
        <f t="shared" si="5"/>
        <v>42216</v>
      </c>
      <c r="H23" s="21">
        <f t="shared" si="5"/>
        <v>42247</v>
      </c>
      <c r="I23" s="21">
        <f t="shared" si="5"/>
        <v>42277</v>
      </c>
      <c r="J23" s="21">
        <f t="shared" si="5"/>
        <v>42308</v>
      </c>
      <c r="K23" s="21">
        <f t="shared" si="5"/>
        <v>42338</v>
      </c>
      <c r="L23" s="21">
        <f t="shared" si="5"/>
        <v>42369</v>
      </c>
      <c r="M23" s="21">
        <f t="shared" si="5"/>
        <v>42400</v>
      </c>
      <c r="N23" s="21">
        <f t="shared" ref="N23:O23" si="6">N11</f>
        <v>42429</v>
      </c>
      <c r="O23" s="21">
        <f t="shared" si="6"/>
        <v>42460</v>
      </c>
      <c r="Q23" s="21" t="s">
        <v>15</v>
      </c>
    </row>
    <row r="24" spans="1:17" x14ac:dyDescent="0.15">
      <c r="A24" s="20" t="s">
        <v>120</v>
      </c>
      <c r="B24" s="304" t="s">
        <v>3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30"/>
      <c r="Q24" s="23">
        <f t="shared" ref="Q24:Q32" si="7">AVERAGE(D24:O24)</f>
        <v>0</v>
      </c>
    </row>
    <row r="25" spans="1:17" x14ac:dyDescent="0.15">
      <c r="B25" s="304" t="s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30"/>
      <c r="Q25" s="24">
        <f t="shared" si="7"/>
        <v>0</v>
      </c>
    </row>
    <row r="26" spans="1:17" x14ac:dyDescent="0.15">
      <c r="B26" s="304" t="s">
        <v>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30"/>
      <c r="Q26" s="24">
        <f t="shared" si="7"/>
        <v>0</v>
      </c>
    </row>
    <row r="27" spans="1:17" x14ac:dyDescent="0.15">
      <c r="A27" s="9"/>
      <c r="B27" s="34" t="s">
        <v>2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0"/>
      <c r="Q27" s="87">
        <f t="shared" si="7"/>
        <v>0</v>
      </c>
    </row>
    <row r="28" spans="1:17" x14ac:dyDescent="0.15">
      <c r="A28" s="9"/>
      <c r="B28" s="304" t="s">
        <v>6</v>
      </c>
      <c r="C28" s="13">
        <f t="shared" ref="C28:M28" si="8">SUM(C24:C27)</f>
        <v>0</v>
      </c>
      <c r="D28" s="13">
        <f t="shared" si="8"/>
        <v>0</v>
      </c>
      <c r="E28" s="13">
        <f t="shared" si="8"/>
        <v>0</v>
      </c>
      <c r="F28" s="13">
        <f t="shared" si="8"/>
        <v>0</v>
      </c>
      <c r="G28" s="13">
        <f t="shared" si="8"/>
        <v>0</v>
      </c>
      <c r="H28" s="13">
        <f t="shared" si="8"/>
        <v>0</v>
      </c>
      <c r="I28" s="13">
        <f t="shared" si="8"/>
        <v>0</v>
      </c>
      <c r="J28" s="13">
        <f t="shared" si="8"/>
        <v>0</v>
      </c>
      <c r="K28" s="13">
        <f t="shared" si="8"/>
        <v>0</v>
      </c>
      <c r="L28" s="13">
        <f t="shared" si="8"/>
        <v>0</v>
      </c>
      <c r="M28" s="13">
        <f t="shared" si="8"/>
        <v>0</v>
      </c>
      <c r="N28" s="13">
        <f t="shared" ref="N28:O28" si="9">SUM(N24:N27)</f>
        <v>0</v>
      </c>
      <c r="O28" s="13">
        <f t="shared" si="9"/>
        <v>0</v>
      </c>
      <c r="P28" s="30"/>
      <c r="Q28" s="90">
        <f t="shared" si="7"/>
        <v>0</v>
      </c>
    </row>
    <row r="29" spans="1:17" x14ac:dyDescent="0.15">
      <c r="A29" s="9"/>
      <c r="B29" s="11" t="s">
        <v>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31"/>
      <c r="Q29" s="26">
        <f t="shared" si="7"/>
        <v>0</v>
      </c>
    </row>
    <row r="30" spans="1:17" x14ac:dyDescent="0.15">
      <c r="A30" s="9"/>
      <c r="B30" s="12" t="s">
        <v>5</v>
      </c>
      <c r="C30" s="16">
        <f t="shared" ref="C30:M30" si="10">IF(C29=0,0,C28/C29)</f>
        <v>0</v>
      </c>
      <c r="D30" s="16">
        <f t="shared" si="10"/>
        <v>0</v>
      </c>
      <c r="E30" s="16">
        <f t="shared" si="10"/>
        <v>0</v>
      </c>
      <c r="F30" s="16">
        <f t="shared" si="10"/>
        <v>0</v>
      </c>
      <c r="G30" s="16">
        <f t="shared" si="10"/>
        <v>0</v>
      </c>
      <c r="H30" s="16">
        <f t="shared" si="10"/>
        <v>0</v>
      </c>
      <c r="I30" s="16">
        <f t="shared" si="10"/>
        <v>0</v>
      </c>
      <c r="J30" s="16">
        <f t="shared" si="10"/>
        <v>0</v>
      </c>
      <c r="K30" s="16">
        <f t="shared" si="10"/>
        <v>0</v>
      </c>
      <c r="L30" s="16">
        <f t="shared" si="10"/>
        <v>0</v>
      </c>
      <c r="M30" s="16">
        <f t="shared" si="10"/>
        <v>0</v>
      </c>
      <c r="N30" s="16">
        <f t="shared" ref="N30:O30" si="11">IF(N29=0,0,N28/N29)</f>
        <v>0</v>
      </c>
      <c r="O30" s="16">
        <f t="shared" si="11"/>
        <v>0</v>
      </c>
      <c r="P30" s="32"/>
      <c r="Q30" s="27">
        <f t="shared" si="7"/>
        <v>0</v>
      </c>
    </row>
    <row r="31" spans="1:17" x14ac:dyDescent="0.15">
      <c r="A31" s="9"/>
      <c r="B31" s="12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32"/>
      <c r="Q31" s="27"/>
    </row>
    <row r="32" spans="1:17" x14ac:dyDescent="0.15">
      <c r="A32" s="9"/>
      <c r="B32" s="12" t="s">
        <v>99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32"/>
      <c r="Q32" s="26">
        <f t="shared" si="7"/>
        <v>0</v>
      </c>
    </row>
    <row r="33" spans="1:18" x14ac:dyDescent="0.15">
      <c r="A33" s="9"/>
      <c r="B33" s="10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22"/>
      <c r="Q33" s="28"/>
    </row>
    <row r="34" spans="1:18" x14ac:dyDescent="0.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29"/>
    </row>
    <row r="35" spans="1:18" s="5" customFormat="1" ht="11.25" thickBot="1" x14ac:dyDescent="0.2">
      <c r="A35" s="21"/>
      <c r="B35" s="21"/>
      <c r="C35" s="21">
        <f t="shared" ref="C35:M35" si="12">C11</f>
        <v>42094</v>
      </c>
      <c r="D35" s="21">
        <f t="shared" si="12"/>
        <v>42124</v>
      </c>
      <c r="E35" s="21">
        <f t="shared" si="12"/>
        <v>42155</v>
      </c>
      <c r="F35" s="21">
        <f t="shared" si="12"/>
        <v>42185</v>
      </c>
      <c r="G35" s="21">
        <f t="shared" si="12"/>
        <v>42216</v>
      </c>
      <c r="H35" s="21">
        <f t="shared" si="12"/>
        <v>42247</v>
      </c>
      <c r="I35" s="21">
        <f t="shared" si="12"/>
        <v>42277</v>
      </c>
      <c r="J35" s="21">
        <f t="shared" si="12"/>
        <v>42308</v>
      </c>
      <c r="K35" s="21">
        <f t="shared" si="12"/>
        <v>42338</v>
      </c>
      <c r="L35" s="21">
        <f t="shared" si="12"/>
        <v>42369</v>
      </c>
      <c r="M35" s="21">
        <f t="shared" si="12"/>
        <v>42400</v>
      </c>
      <c r="N35" s="21">
        <f t="shared" ref="N35:O35" si="13">N11</f>
        <v>42429</v>
      </c>
      <c r="O35" s="21">
        <f t="shared" si="13"/>
        <v>42460</v>
      </c>
      <c r="Q35" s="21" t="s">
        <v>15</v>
      </c>
    </row>
    <row r="36" spans="1:18" x14ac:dyDescent="0.15">
      <c r="A36" s="20" t="s">
        <v>121</v>
      </c>
      <c r="B36" s="304" t="s">
        <v>3</v>
      </c>
      <c r="C36" s="13">
        <v>177680561.13249999</v>
      </c>
      <c r="D36" s="13">
        <v>172661943.266</v>
      </c>
      <c r="E36" s="13">
        <v>194775550.26949999</v>
      </c>
      <c r="F36" s="13">
        <v>182769965.23449999</v>
      </c>
      <c r="G36" s="13">
        <v>171893613.92399999</v>
      </c>
      <c r="H36" s="13">
        <v>185555209.53999999</v>
      </c>
      <c r="I36" s="13">
        <v>181145181.63550001</v>
      </c>
      <c r="J36" s="13">
        <v>178363181.222</v>
      </c>
      <c r="K36" s="13">
        <v>181541696.67649999</v>
      </c>
      <c r="L36" s="13">
        <v>174919666.02500001</v>
      </c>
      <c r="M36" s="13">
        <v>193163639.2155</v>
      </c>
      <c r="N36" s="13">
        <v>169869858.22099999</v>
      </c>
      <c r="O36" s="13">
        <v>145855932.92449999</v>
      </c>
      <c r="P36" s="30"/>
      <c r="Q36" s="23">
        <f t="shared" ref="Q36:Q42" si="14">AVERAGE(D36:O36)</f>
        <v>177709619.84616667</v>
      </c>
    </row>
    <row r="37" spans="1:18" x14ac:dyDescent="0.15">
      <c r="B37" s="304" t="s">
        <v>0</v>
      </c>
      <c r="C37" s="13">
        <v>65064414.402000003</v>
      </c>
      <c r="D37" s="13">
        <v>64605305.359999999</v>
      </c>
      <c r="E37" s="13">
        <v>63042870.527000003</v>
      </c>
      <c r="F37" s="13">
        <v>60037730.450000003</v>
      </c>
      <c r="G37" s="13">
        <v>61162858.420000002</v>
      </c>
      <c r="H37" s="13">
        <v>64405752.390000001</v>
      </c>
      <c r="I37" s="13">
        <v>68467421.390000001</v>
      </c>
      <c r="J37" s="13">
        <v>68578272.775000006</v>
      </c>
      <c r="K37" s="13">
        <v>69115810.069999993</v>
      </c>
      <c r="L37" s="13">
        <v>66457239.310000002</v>
      </c>
      <c r="M37" s="13">
        <v>70734248.700000003</v>
      </c>
      <c r="N37" s="13">
        <v>63378382.298</v>
      </c>
      <c r="O37" s="13">
        <v>50039210.710000001</v>
      </c>
      <c r="P37" s="30"/>
      <c r="Q37" s="24">
        <f t="shared" si="14"/>
        <v>64168758.533333339</v>
      </c>
    </row>
    <row r="38" spans="1:18" x14ac:dyDescent="0.15">
      <c r="B38" s="304" t="s">
        <v>1</v>
      </c>
      <c r="C38" s="13">
        <v>25687886.460000001</v>
      </c>
      <c r="D38" s="13">
        <v>22482982.789999999</v>
      </c>
      <c r="E38" s="13">
        <v>24222412.949999999</v>
      </c>
      <c r="F38" s="13">
        <v>22903583.719999999</v>
      </c>
      <c r="G38" s="13">
        <v>26578532.629999999</v>
      </c>
      <c r="H38" s="13">
        <v>28519461.870000001</v>
      </c>
      <c r="I38" s="13">
        <v>24244274.899999999</v>
      </c>
      <c r="J38" s="13">
        <v>26408662.809999999</v>
      </c>
      <c r="K38" s="13">
        <v>27021674.379999999</v>
      </c>
      <c r="L38" s="13">
        <v>28329802.809999999</v>
      </c>
      <c r="M38" s="13">
        <v>29422473.370000001</v>
      </c>
      <c r="N38" s="13">
        <v>24858533.379999999</v>
      </c>
      <c r="O38" s="13">
        <v>21849388.670000002</v>
      </c>
      <c r="P38" s="30"/>
      <c r="Q38" s="24">
        <f t="shared" si="14"/>
        <v>25570148.690000001</v>
      </c>
    </row>
    <row r="39" spans="1:18" x14ac:dyDescent="0.15">
      <c r="A39" s="9"/>
      <c r="B39" s="34" t="s">
        <v>2</v>
      </c>
      <c r="C39" s="35">
        <v>286952877.42049998</v>
      </c>
      <c r="D39" s="35">
        <v>276021843.36049998</v>
      </c>
      <c r="E39" s="35">
        <v>266376482.45050001</v>
      </c>
      <c r="F39" s="35">
        <v>255976701.78049999</v>
      </c>
      <c r="G39" s="35">
        <v>240308429.6505</v>
      </c>
      <c r="H39" s="35">
        <v>236866066.45050001</v>
      </c>
      <c r="I39" s="35">
        <v>231210068.56999999</v>
      </c>
      <c r="J39" s="35">
        <v>224022345.19999999</v>
      </c>
      <c r="K39" s="35">
        <v>221191874.53</v>
      </c>
      <c r="L39" s="35">
        <v>218044815.46000001</v>
      </c>
      <c r="M39" s="35">
        <v>217269096.47</v>
      </c>
      <c r="N39" s="35">
        <v>213511552.06999999</v>
      </c>
      <c r="O39" s="35">
        <v>202580562</v>
      </c>
      <c r="P39" s="30"/>
      <c r="Q39" s="87">
        <f t="shared" si="14"/>
        <v>233614986.49937499</v>
      </c>
    </row>
    <row r="40" spans="1:18" x14ac:dyDescent="0.15">
      <c r="A40" s="9"/>
      <c r="B40" s="304" t="s">
        <v>6</v>
      </c>
      <c r="C40" s="13">
        <f t="shared" ref="C40:M40" si="15">SUM(C36:C39)</f>
        <v>555385739.41499996</v>
      </c>
      <c r="D40" s="13">
        <f t="shared" si="15"/>
        <v>535772074.77649999</v>
      </c>
      <c r="E40" s="13">
        <f t="shared" si="15"/>
        <v>548417316.19700003</v>
      </c>
      <c r="F40" s="13">
        <f t="shared" si="15"/>
        <v>521687981.18499994</v>
      </c>
      <c r="G40" s="13">
        <f t="shared" si="15"/>
        <v>499943434.62449998</v>
      </c>
      <c r="H40" s="13">
        <f t="shared" si="15"/>
        <v>515346490.25050002</v>
      </c>
      <c r="I40" s="13">
        <f t="shared" si="15"/>
        <v>505066946.49549997</v>
      </c>
      <c r="J40" s="13">
        <f t="shared" si="15"/>
        <v>497372462.00699997</v>
      </c>
      <c r="K40" s="13">
        <f t="shared" si="15"/>
        <v>498871055.65649998</v>
      </c>
      <c r="L40" s="13">
        <f t="shared" si="15"/>
        <v>487751523.60500002</v>
      </c>
      <c r="M40" s="13">
        <f t="shared" si="15"/>
        <v>510589457.75549996</v>
      </c>
      <c r="N40" s="13">
        <f t="shared" ref="N40:O40" si="16">SUM(N36:N39)</f>
        <v>471618325.96899998</v>
      </c>
      <c r="O40" s="13">
        <f t="shared" si="16"/>
        <v>420325094.30449998</v>
      </c>
      <c r="P40" s="30"/>
      <c r="Q40" s="90">
        <f t="shared" si="14"/>
        <v>501063513.56887501</v>
      </c>
    </row>
    <row r="41" spans="1:18" x14ac:dyDescent="0.15">
      <c r="A41" s="9"/>
      <c r="B41" s="11" t="s">
        <v>4</v>
      </c>
      <c r="C41" s="14">
        <v>15732762712.466</v>
      </c>
      <c r="D41" s="14">
        <v>15719853419.694002</v>
      </c>
      <c r="E41" s="14">
        <v>15922222334.112503</v>
      </c>
      <c r="F41" s="14">
        <v>15899229554.042002</v>
      </c>
      <c r="G41" s="14">
        <v>15911601839.803499</v>
      </c>
      <c r="H41" s="14">
        <v>15922832967.885502</v>
      </c>
      <c r="I41" s="14">
        <v>15931749786.142498</v>
      </c>
      <c r="J41" s="14">
        <v>15905696153.3815</v>
      </c>
      <c r="K41" s="14">
        <v>16058533736.608</v>
      </c>
      <c r="L41" s="14">
        <v>15989626935.460497</v>
      </c>
      <c r="M41" s="14">
        <v>15960625337.7605</v>
      </c>
      <c r="N41" s="14">
        <v>15949364980.362</v>
      </c>
      <c r="O41" s="14">
        <v>15848442152.671</v>
      </c>
      <c r="P41" s="31"/>
      <c r="Q41" s="26">
        <f t="shared" si="14"/>
        <v>15918314933.160292</v>
      </c>
    </row>
    <row r="42" spans="1:18" x14ac:dyDescent="0.15">
      <c r="A42" s="9"/>
      <c r="B42" s="12" t="s">
        <v>5</v>
      </c>
      <c r="C42" s="16">
        <f t="shared" ref="C42:M42" si="17">IF(C41=0,0,C40/C41)</f>
        <v>3.5301221378933968E-2</v>
      </c>
      <c r="D42" s="16">
        <f t="shared" si="17"/>
        <v>3.4082510852504445E-2</v>
      </c>
      <c r="E42" s="16">
        <f t="shared" si="17"/>
        <v>3.4443515778701667E-2</v>
      </c>
      <c r="F42" s="16">
        <f t="shared" si="17"/>
        <v>3.2812154791008297E-2</v>
      </c>
      <c r="G42" s="16">
        <f t="shared" si="17"/>
        <v>3.142005686529132E-2</v>
      </c>
      <c r="H42" s="16">
        <f t="shared" si="17"/>
        <v>3.2365251289760671E-2</v>
      </c>
      <c r="I42" s="16">
        <f t="shared" si="17"/>
        <v>3.170191305256434E-2</v>
      </c>
      <c r="J42" s="16">
        <f t="shared" si="17"/>
        <v>3.1270084453440296E-2</v>
      </c>
      <c r="K42" s="16">
        <f t="shared" si="17"/>
        <v>3.1065791176142284E-2</v>
      </c>
      <c r="L42" s="16">
        <f t="shared" si="17"/>
        <v>3.0504246632753154E-2</v>
      </c>
      <c r="M42" s="16">
        <f t="shared" si="17"/>
        <v>3.1990567220917102E-2</v>
      </c>
      <c r="N42" s="16">
        <f t="shared" ref="N42:O42" si="18">IF(N41=0,0,N40/N41)</f>
        <v>2.9569724346373054E-2</v>
      </c>
      <c r="O42" s="16">
        <f t="shared" si="18"/>
        <v>2.6521540114506522E-2</v>
      </c>
      <c r="P42" s="32"/>
      <c r="Q42" s="27">
        <f t="shared" si="14"/>
        <v>3.1478946381163594E-2</v>
      </c>
    </row>
    <row r="43" spans="1:18" x14ac:dyDescent="0.15">
      <c r="A43" s="9"/>
      <c r="B43" s="12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32"/>
      <c r="Q43" s="27"/>
    </row>
    <row r="44" spans="1:18" x14ac:dyDescent="0.15">
      <c r="A44" s="9"/>
      <c r="B44" s="12" t="s">
        <v>99</v>
      </c>
      <c r="C44" s="14">
        <v>312660780.70899999</v>
      </c>
      <c r="D44" s="14">
        <v>298524461.88049996</v>
      </c>
      <c r="E44" s="14">
        <v>290618147.13100004</v>
      </c>
      <c r="F44" s="14">
        <v>278899150.29549998</v>
      </c>
      <c r="G44" s="14">
        <v>266905552.61950001</v>
      </c>
      <c r="H44" s="14">
        <v>265403726.83450001</v>
      </c>
      <c r="I44" s="14">
        <v>255471890.00549999</v>
      </c>
      <c r="J44" s="14">
        <v>250448154.69149998</v>
      </c>
      <c r="K44" s="14">
        <v>248340369.29550001</v>
      </c>
      <c r="L44" s="14">
        <v>246374618.27000001</v>
      </c>
      <c r="M44" s="14">
        <v>246691569.84</v>
      </c>
      <c r="N44" s="14">
        <v>238370085.44999999</v>
      </c>
      <c r="O44" s="14">
        <v>224429950.67000002</v>
      </c>
      <c r="P44" s="32"/>
      <c r="Q44" s="26">
        <f t="shared" ref="Q44" si="19">AVERAGE(D44:O44)</f>
        <v>259206473.08195832</v>
      </c>
    </row>
    <row r="45" spans="1:18" x14ac:dyDescent="0.15">
      <c r="A45" s="9"/>
      <c r="B45" s="10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22"/>
      <c r="Q45" s="305"/>
    </row>
    <row r="46" spans="1:18" x14ac:dyDescent="0.15">
      <c r="A46" s="9"/>
      <c r="B46" s="10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6"/>
      <c r="Q46" s="18"/>
    </row>
    <row r="47" spans="1:18" ht="11.25" thickBot="1" x14ac:dyDescent="0.2">
      <c r="A47" s="4"/>
      <c r="B47" s="4"/>
      <c r="C47" s="4">
        <f t="shared" ref="C47:M47" si="20">C11</f>
        <v>42094</v>
      </c>
      <c r="D47" s="4">
        <f t="shared" si="20"/>
        <v>42124</v>
      </c>
      <c r="E47" s="4">
        <f t="shared" si="20"/>
        <v>42155</v>
      </c>
      <c r="F47" s="4">
        <f t="shared" si="20"/>
        <v>42185</v>
      </c>
      <c r="G47" s="4">
        <f t="shared" si="20"/>
        <v>42216</v>
      </c>
      <c r="H47" s="4">
        <f t="shared" si="20"/>
        <v>42247</v>
      </c>
      <c r="I47" s="4">
        <f t="shared" si="20"/>
        <v>42277</v>
      </c>
      <c r="J47" s="4">
        <f t="shared" si="20"/>
        <v>42308</v>
      </c>
      <c r="K47" s="4">
        <f t="shared" si="20"/>
        <v>42338</v>
      </c>
      <c r="L47" s="4">
        <f t="shared" si="20"/>
        <v>42369</v>
      </c>
      <c r="M47" s="4">
        <f t="shared" si="20"/>
        <v>42400</v>
      </c>
      <c r="N47" s="4">
        <f t="shared" ref="N47:O47" si="21">N11</f>
        <v>42429</v>
      </c>
      <c r="O47" s="4">
        <f t="shared" si="21"/>
        <v>42460</v>
      </c>
      <c r="P47" s="5"/>
      <c r="Q47" s="4" t="s">
        <v>15</v>
      </c>
      <c r="R47" s="5"/>
    </row>
    <row r="48" spans="1:18" x14ac:dyDescent="0.15">
      <c r="A48" s="8" t="s">
        <v>123</v>
      </c>
      <c r="B48" s="304" t="s">
        <v>3</v>
      </c>
      <c r="C48" s="13">
        <f t="shared" ref="C48:M48" si="22">SUM(C12,C24,C36)</f>
        <v>177680561.13249999</v>
      </c>
      <c r="D48" s="13">
        <f t="shared" si="22"/>
        <v>172661943.266</v>
      </c>
      <c r="E48" s="13">
        <f t="shared" si="22"/>
        <v>194775550.26949999</v>
      </c>
      <c r="F48" s="13">
        <f t="shared" si="22"/>
        <v>182769965.23449999</v>
      </c>
      <c r="G48" s="13">
        <f t="shared" si="22"/>
        <v>171893613.92399999</v>
      </c>
      <c r="H48" s="13">
        <f t="shared" si="22"/>
        <v>185555209.53999999</v>
      </c>
      <c r="I48" s="13">
        <f t="shared" si="22"/>
        <v>181145181.63550001</v>
      </c>
      <c r="J48" s="13">
        <f t="shared" si="22"/>
        <v>178363181.222</v>
      </c>
      <c r="K48" s="13">
        <f t="shared" si="22"/>
        <v>181541696.67649999</v>
      </c>
      <c r="L48" s="13">
        <f t="shared" si="22"/>
        <v>174919666.02500001</v>
      </c>
      <c r="M48" s="13">
        <f t="shared" si="22"/>
        <v>193163639.2155</v>
      </c>
      <c r="N48" s="13">
        <f t="shared" ref="N48:O48" si="23">SUM(N12,N24,N36)</f>
        <v>169869858.22099999</v>
      </c>
      <c r="O48" s="13">
        <f t="shared" si="23"/>
        <v>145855932.92449999</v>
      </c>
      <c r="P48" s="18"/>
      <c r="Q48" s="94">
        <f t="shared" ref="Q48:Q57" si="24">AVERAGE(D48:O48)</f>
        <v>177709619.84616667</v>
      </c>
    </row>
    <row r="49" spans="1:19" x14ac:dyDescent="0.15">
      <c r="B49" s="304" t="s">
        <v>0</v>
      </c>
      <c r="C49" s="13">
        <f t="shared" ref="C49:M49" si="25">SUM(C13,C25,C37)</f>
        <v>65064414.402000003</v>
      </c>
      <c r="D49" s="13">
        <f t="shared" si="25"/>
        <v>64605305.359999999</v>
      </c>
      <c r="E49" s="13">
        <f t="shared" si="25"/>
        <v>63042870.527000003</v>
      </c>
      <c r="F49" s="13">
        <f t="shared" si="25"/>
        <v>60037730.450000003</v>
      </c>
      <c r="G49" s="13">
        <f t="shared" si="25"/>
        <v>61162858.420000002</v>
      </c>
      <c r="H49" s="13">
        <f t="shared" si="25"/>
        <v>64405752.390000001</v>
      </c>
      <c r="I49" s="13">
        <f t="shared" si="25"/>
        <v>68467421.390000001</v>
      </c>
      <c r="J49" s="13">
        <f t="shared" si="25"/>
        <v>68578272.775000006</v>
      </c>
      <c r="K49" s="13">
        <f t="shared" si="25"/>
        <v>69115810.069999993</v>
      </c>
      <c r="L49" s="13">
        <f t="shared" si="25"/>
        <v>66457239.310000002</v>
      </c>
      <c r="M49" s="13">
        <f t="shared" si="25"/>
        <v>70734248.700000003</v>
      </c>
      <c r="N49" s="13">
        <f t="shared" ref="N49:O49" si="26">SUM(N13,N25,N37)</f>
        <v>63378382.298</v>
      </c>
      <c r="O49" s="13">
        <f t="shared" si="26"/>
        <v>50039210.710000001</v>
      </c>
      <c r="P49" s="18"/>
      <c r="Q49" s="95">
        <f t="shared" si="24"/>
        <v>64168758.533333339</v>
      </c>
    </row>
    <row r="50" spans="1:19" x14ac:dyDescent="0.15">
      <c r="B50" s="304" t="s">
        <v>1</v>
      </c>
      <c r="C50" s="13">
        <f t="shared" ref="C50:M50" si="27">SUM(C14,C26,C38)</f>
        <v>25687886.460000001</v>
      </c>
      <c r="D50" s="13">
        <f t="shared" si="27"/>
        <v>22482982.789999999</v>
      </c>
      <c r="E50" s="13">
        <f t="shared" si="27"/>
        <v>24222412.949999999</v>
      </c>
      <c r="F50" s="13">
        <f t="shared" si="27"/>
        <v>22903583.719999999</v>
      </c>
      <c r="G50" s="13">
        <f t="shared" si="27"/>
        <v>26578532.629999999</v>
      </c>
      <c r="H50" s="13">
        <f t="shared" si="27"/>
        <v>28519461.870000001</v>
      </c>
      <c r="I50" s="13">
        <f t="shared" si="27"/>
        <v>24244274.899999999</v>
      </c>
      <c r="J50" s="13">
        <f t="shared" si="27"/>
        <v>26408662.809999999</v>
      </c>
      <c r="K50" s="13">
        <f t="shared" si="27"/>
        <v>27021674.379999999</v>
      </c>
      <c r="L50" s="13">
        <f t="shared" si="27"/>
        <v>28329802.809999999</v>
      </c>
      <c r="M50" s="13">
        <f t="shared" si="27"/>
        <v>29422473.370000001</v>
      </c>
      <c r="N50" s="13">
        <f t="shared" ref="N50:O50" si="28">SUM(N14,N26,N38)</f>
        <v>24858533.379999999</v>
      </c>
      <c r="O50" s="13">
        <f t="shared" si="28"/>
        <v>21849388.670000002</v>
      </c>
      <c r="P50" s="18"/>
      <c r="Q50" s="95">
        <f t="shared" si="24"/>
        <v>25570148.690000001</v>
      </c>
    </row>
    <row r="51" spans="1:19" x14ac:dyDescent="0.15">
      <c r="A51" s="9"/>
      <c r="B51" s="37" t="s">
        <v>2</v>
      </c>
      <c r="C51" s="38">
        <f t="shared" ref="C51:M51" si="29">SUM(C15,C27,C39)</f>
        <v>286952877.42049998</v>
      </c>
      <c r="D51" s="38">
        <f t="shared" si="29"/>
        <v>276021843.36049998</v>
      </c>
      <c r="E51" s="38">
        <f t="shared" si="29"/>
        <v>266376482.45050001</v>
      </c>
      <c r="F51" s="38">
        <f t="shared" si="29"/>
        <v>255976701.78049999</v>
      </c>
      <c r="G51" s="38">
        <f t="shared" si="29"/>
        <v>240308429.6505</v>
      </c>
      <c r="H51" s="38">
        <f t="shared" si="29"/>
        <v>236866066.45050001</v>
      </c>
      <c r="I51" s="38">
        <f t="shared" si="29"/>
        <v>231210068.56999999</v>
      </c>
      <c r="J51" s="38">
        <f t="shared" si="29"/>
        <v>224022345.19999999</v>
      </c>
      <c r="K51" s="38">
        <f t="shared" si="29"/>
        <v>221191874.53</v>
      </c>
      <c r="L51" s="38">
        <f t="shared" si="29"/>
        <v>218044815.46000001</v>
      </c>
      <c r="M51" s="38">
        <f t="shared" si="29"/>
        <v>217269096.47</v>
      </c>
      <c r="N51" s="38">
        <f t="shared" ref="N51:O51" si="30">SUM(N15,N27,N39)</f>
        <v>213511552.06999999</v>
      </c>
      <c r="O51" s="38">
        <f t="shared" si="30"/>
        <v>202580562</v>
      </c>
      <c r="P51" s="18"/>
      <c r="Q51" s="96">
        <f t="shared" si="24"/>
        <v>233614986.49937499</v>
      </c>
    </row>
    <row r="52" spans="1:19" x14ac:dyDescent="0.15">
      <c r="A52" s="9"/>
      <c r="B52" s="39" t="s">
        <v>6</v>
      </c>
      <c r="C52" s="40">
        <f t="shared" ref="C52:I52" si="31">SUM(C48:C51)</f>
        <v>555385739.41499996</v>
      </c>
      <c r="D52" s="40">
        <f t="shared" si="31"/>
        <v>535772074.77649999</v>
      </c>
      <c r="E52" s="40">
        <f t="shared" si="31"/>
        <v>548417316.19700003</v>
      </c>
      <c r="F52" s="40">
        <f t="shared" si="31"/>
        <v>521687981.18499994</v>
      </c>
      <c r="G52" s="40">
        <f t="shared" si="31"/>
        <v>499943434.62449998</v>
      </c>
      <c r="H52" s="40">
        <f t="shared" si="31"/>
        <v>515346490.25050002</v>
      </c>
      <c r="I52" s="40">
        <f t="shared" si="31"/>
        <v>505066946.49549997</v>
      </c>
      <c r="J52" s="40">
        <f t="shared" ref="J52:M52" si="32">SUM(J48:J51)</f>
        <v>497372462.00699997</v>
      </c>
      <c r="K52" s="40">
        <f t="shared" si="32"/>
        <v>498871055.65649998</v>
      </c>
      <c r="L52" s="40">
        <f t="shared" si="32"/>
        <v>487751523.60500002</v>
      </c>
      <c r="M52" s="40">
        <f t="shared" si="32"/>
        <v>510589457.75549996</v>
      </c>
      <c r="N52" s="40">
        <f t="shared" ref="N52:O52" si="33">SUM(N48:N51)</f>
        <v>471618325.96899998</v>
      </c>
      <c r="O52" s="40">
        <f t="shared" si="33"/>
        <v>420325094.30449998</v>
      </c>
      <c r="P52" s="18"/>
      <c r="Q52" s="97">
        <f t="shared" si="24"/>
        <v>501063513.56887501</v>
      </c>
    </row>
    <row r="53" spans="1:19" x14ac:dyDescent="0.15">
      <c r="B53" s="11" t="s">
        <v>4</v>
      </c>
      <c r="C53" s="14">
        <f t="shared" ref="C53:M53" si="34">SUM(C17,C29,C41)</f>
        <v>15732762712.466</v>
      </c>
      <c r="D53" s="14">
        <f t="shared" si="34"/>
        <v>15719853419.694002</v>
      </c>
      <c r="E53" s="14">
        <f t="shared" si="34"/>
        <v>15922222334.112503</v>
      </c>
      <c r="F53" s="14">
        <f t="shared" si="34"/>
        <v>15899229554.042002</v>
      </c>
      <c r="G53" s="14">
        <f t="shared" si="34"/>
        <v>15911601839.803499</v>
      </c>
      <c r="H53" s="14">
        <f t="shared" si="34"/>
        <v>15922832967.885502</v>
      </c>
      <c r="I53" s="14">
        <f t="shared" si="34"/>
        <v>15931749786.142498</v>
      </c>
      <c r="J53" s="14">
        <f t="shared" si="34"/>
        <v>15905696153.3815</v>
      </c>
      <c r="K53" s="14">
        <f t="shared" si="34"/>
        <v>16058533736.608</v>
      </c>
      <c r="L53" s="14">
        <f t="shared" si="34"/>
        <v>15989626935.460497</v>
      </c>
      <c r="M53" s="14">
        <f t="shared" si="34"/>
        <v>15960625337.7605</v>
      </c>
      <c r="N53" s="14">
        <f t="shared" ref="N53:O53" si="35">SUM(N17,N29,N41)</f>
        <v>15949364980.362</v>
      </c>
      <c r="O53" s="14">
        <f t="shared" si="35"/>
        <v>15848442152.671</v>
      </c>
      <c r="P53" s="15"/>
      <c r="Q53" s="98">
        <f t="shared" si="24"/>
        <v>15918314933.160292</v>
      </c>
    </row>
    <row r="54" spans="1:19" x14ac:dyDescent="0.15">
      <c r="B54" s="12" t="s">
        <v>5</v>
      </c>
      <c r="C54" s="16">
        <f t="shared" ref="C54:M54" si="36">C52/C53</f>
        <v>3.5301221378933968E-2</v>
      </c>
      <c r="D54" s="16">
        <f t="shared" si="36"/>
        <v>3.4082510852504445E-2</v>
      </c>
      <c r="E54" s="16">
        <f t="shared" si="36"/>
        <v>3.4443515778701667E-2</v>
      </c>
      <c r="F54" s="16">
        <f t="shared" si="36"/>
        <v>3.2812154791008297E-2</v>
      </c>
      <c r="G54" s="16">
        <f t="shared" si="36"/>
        <v>3.142005686529132E-2</v>
      </c>
      <c r="H54" s="16">
        <f t="shared" si="36"/>
        <v>3.2365251289760671E-2</v>
      </c>
      <c r="I54" s="16">
        <f t="shared" si="36"/>
        <v>3.170191305256434E-2</v>
      </c>
      <c r="J54" s="16">
        <f t="shared" si="36"/>
        <v>3.1270084453440296E-2</v>
      </c>
      <c r="K54" s="16">
        <f t="shared" si="36"/>
        <v>3.1065791176142284E-2</v>
      </c>
      <c r="L54" s="16">
        <f t="shared" si="36"/>
        <v>3.0504246632753154E-2</v>
      </c>
      <c r="M54" s="16">
        <f t="shared" si="36"/>
        <v>3.1990567220917102E-2</v>
      </c>
      <c r="N54" s="16">
        <f t="shared" ref="N54:O54" si="37">N52/N53</f>
        <v>2.9569724346373054E-2</v>
      </c>
      <c r="O54" s="16">
        <f t="shared" si="37"/>
        <v>2.6521540114506522E-2</v>
      </c>
      <c r="P54" s="16"/>
      <c r="Q54" s="99">
        <f>Q52/Q53</f>
        <v>3.1477170521678956E-2</v>
      </c>
    </row>
    <row r="55" spans="1:19" x14ac:dyDescent="0.15">
      <c r="B55" s="12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99"/>
    </row>
    <row r="56" spans="1:19" x14ac:dyDescent="0.15">
      <c r="B56" s="1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6"/>
      <c r="Q56" s="99"/>
    </row>
    <row r="57" spans="1:19" x14ac:dyDescent="0.15">
      <c r="B57" s="12" t="s">
        <v>99</v>
      </c>
      <c r="C57" s="14">
        <f t="shared" ref="C57:M57" si="38">SUM(C20,C32,C44)</f>
        <v>312660780.70899999</v>
      </c>
      <c r="D57" s="14">
        <f t="shared" si="38"/>
        <v>298524461.88049996</v>
      </c>
      <c r="E57" s="14">
        <f t="shared" si="38"/>
        <v>290618147.13100004</v>
      </c>
      <c r="F57" s="14">
        <f t="shared" si="38"/>
        <v>278899150.29549998</v>
      </c>
      <c r="G57" s="14">
        <f t="shared" si="38"/>
        <v>266905552.61950001</v>
      </c>
      <c r="H57" s="14">
        <f t="shared" si="38"/>
        <v>265403726.83450001</v>
      </c>
      <c r="I57" s="14">
        <f t="shared" si="38"/>
        <v>255471890.00549999</v>
      </c>
      <c r="J57" s="14">
        <f t="shared" si="38"/>
        <v>250448154.69149998</v>
      </c>
      <c r="K57" s="14">
        <f t="shared" si="38"/>
        <v>248340369.29550001</v>
      </c>
      <c r="L57" s="14">
        <f t="shared" si="38"/>
        <v>246374618.27000001</v>
      </c>
      <c r="M57" s="14">
        <f t="shared" si="38"/>
        <v>246691569.84</v>
      </c>
      <c r="N57" s="14">
        <f t="shared" ref="N57:O57" si="39">SUM(N20,N32,N44)</f>
        <v>238370085.44999999</v>
      </c>
      <c r="O57" s="14">
        <f t="shared" si="39"/>
        <v>224429950.67000002</v>
      </c>
      <c r="P57" s="16"/>
      <c r="Q57" s="98">
        <f t="shared" si="24"/>
        <v>259206473.08195832</v>
      </c>
    </row>
    <row r="58" spans="1:19" ht="11.25" thickBot="1" x14ac:dyDescent="0.2">
      <c r="B58" s="304"/>
      <c r="P58" s="9"/>
      <c r="Q58" s="306"/>
    </row>
    <row r="59" spans="1:19" x14ac:dyDescent="0.15">
      <c r="O59" s="13"/>
    </row>
    <row r="60" spans="1:19" s="2" customFormat="1" x14ac:dyDescent="0.15">
      <c r="G60" s="13"/>
      <c r="H60" s="13"/>
      <c r="I60" s="13"/>
      <c r="J60" s="13"/>
      <c r="K60" s="13"/>
      <c r="L60" s="13"/>
      <c r="M60" s="13"/>
      <c r="N60" s="13"/>
      <c r="O60" s="13"/>
      <c r="R60" s="9"/>
      <c r="S60" s="9"/>
    </row>
    <row r="61" spans="1:19" s="2" customFormat="1" x14ac:dyDescent="0.15">
      <c r="O61" s="64"/>
      <c r="R61" s="9"/>
      <c r="S61" s="9"/>
    </row>
    <row r="62" spans="1:19" s="2" customFormat="1" x14ac:dyDescent="0.15">
      <c r="O62" s="13"/>
      <c r="R62" s="9"/>
      <c r="S62" s="9"/>
    </row>
    <row r="64" spans="1:19" s="2" customFormat="1" x14ac:dyDescent="0.15">
      <c r="O64" s="13"/>
      <c r="R64" s="9"/>
      <c r="S64" s="9"/>
    </row>
    <row r="75" spans="15:19" s="2" customFormat="1" x14ac:dyDescent="0.15">
      <c r="O75" s="13"/>
      <c r="R75" s="9"/>
      <c r="S75" s="9"/>
    </row>
    <row r="76" spans="15:19" s="2" customFormat="1" x14ac:dyDescent="0.15">
      <c r="O76" s="13"/>
      <c r="R76" s="9"/>
      <c r="S76" s="9"/>
    </row>
    <row r="77" spans="15:19" s="2" customFormat="1" x14ac:dyDescent="0.15">
      <c r="O77" s="13"/>
      <c r="R77" s="9"/>
      <c r="S77" s="9"/>
    </row>
    <row r="78" spans="15:19" s="2" customFormat="1" x14ac:dyDescent="0.15">
      <c r="O78" s="13"/>
      <c r="R78" s="9"/>
      <c r="S78" s="9"/>
    </row>
    <row r="79" spans="15:19" s="2" customFormat="1" x14ac:dyDescent="0.15">
      <c r="O79" s="13"/>
      <c r="R79" s="9"/>
      <c r="S79" s="9"/>
    </row>
  </sheetData>
  <mergeCells count="3">
    <mergeCell ref="B4:E4"/>
    <mergeCell ref="B6:E6"/>
    <mergeCell ref="B7:E7"/>
  </mergeCells>
  <pageMargins left="0.5" right="0.5" top="0.5" bottom="0.5" header="0.5" footer="0.25"/>
  <pageSetup scale="55" fitToHeight="2" orientation="landscape" r:id="rId1"/>
  <headerFooter alignWithMargins="0">
    <oddFooter>&amp;R&amp;"Verdana,Italic"&amp;8Page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9"/>
  <sheetViews>
    <sheetView showGridLines="0" defaultGridColor="0" colorId="9" zoomScale="85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63" sqref="F63"/>
    </sheetView>
  </sheetViews>
  <sheetFormatPr defaultColWidth="27.85546875" defaultRowHeight="10.5" x14ac:dyDescent="0.15"/>
  <cols>
    <col min="1" max="1" width="4.140625" style="103" customWidth="1"/>
    <col min="2" max="2" width="32.7109375" style="103" customWidth="1"/>
    <col min="3" max="3" width="11.85546875" style="103" customWidth="1"/>
    <col min="4" max="4" width="8.140625" style="103" customWidth="1"/>
    <col min="5" max="5" width="22" style="104" bestFit="1" customWidth="1"/>
    <col min="6" max="6" width="14" style="105" bestFit="1" customWidth="1"/>
    <col min="7" max="7" width="8.140625" style="103" customWidth="1"/>
    <col min="8" max="8" width="22.7109375" style="106" bestFit="1" customWidth="1"/>
    <col min="9" max="9" width="10.7109375" style="105" bestFit="1" customWidth="1"/>
    <col min="10" max="10" width="8.140625" style="103" customWidth="1"/>
    <col min="11" max="11" width="20.28515625" style="106" bestFit="1" customWidth="1"/>
    <col min="12" max="12" width="9.85546875" style="105" bestFit="1" customWidth="1"/>
    <col min="13" max="13" width="7.42578125" style="105" bestFit="1" customWidth="1"/>
    <col min="14" max="14" width="17" style="105" bestFit="1" customWidth="1"/>
    <col min="15" max="15" width="13.42578125" style="105" bestFit="1" customWidth="1"/>
    <col min="16" max="16" width="7.42578125" style="105" bestFit="1" customWidth="1"/>
    <col min="17" max="17" width="17" style="105" bestFit="1" customWidth="1"/>
    <col min="18" max="18" width="9.28515625" style="105" bestFit="1" customWidth="1"/>
    <col min="19" max="19" width="7.42578125" style="105" bestFit="1" customWidth="1"/>
    <col min="20" max="20" width="17.42578125" style="105" bestFit="1" customWidth="1"/>
    <col min="21" max="21" width="9.7109375" style="105" bestFit="1" customWidth="1"/>
    <col min="22" max="22" width="7.42578125" style="103" bestFit="1" customWidth="1"/>
    <col min="23" max="23" width="18.28515625" style="106" bestFit="1" customWidth="1"/>
    <col min="24" max="24" width="9.28515625" style="105" bestFit="1" customWidth="1"/>
    <col min="25" max="25" width="9.140625" style="107" bestFit="1" customWidth="1"/>
    <col min="26" max="26" width="8.7109375" style="103" bestFit="1" customWidth="1"/>
    <col min="27" max="27" width="19.85546875" style="106" bestFit="1" customWidth="1"/>
    <col min="28" max="16384" width="27.85546875" style="103"/>
  </cols>
  <sheetData>
    <row r="1" spans="2:28" ht="33.75" customHeight="1" x14ac:dyDescent="0.15"/>
    <row r="2" spans="2:28" s="9" customFormat="1" x14ac:dyDescent="0.15">
      <c r="B2" s="6" t="s">
        <v>8</v>
      </c>
      <c r="C2" s="108" t="s">
        <v>33</v>
      </c>
      <c r="D2" s="108"/>
      <c r="E2" s="108"/>
      <c r="F2" s="2"/>
      <c r="G2" s="2"/>
      <c r="H2" s="2"/>
      <c r="I2" s="2"/>
      <c r="J2" s="2"/>
      <c r="K2" s="2"/>
      <c r="L2" s="2"/>
      <c r="M2" s="2"/>
      <c r="N2" s="2"/>
      <c r="O2" s="2"/>
    </row>
    <row r="3" spans="2:28" s="9" customFormat="1" x14ac:dyDescent="0.15">
      <c r="B3" s="6" t="s">
        <v>11</v>
      </c>
      <c r="C3" s="3" t="s">
        <v>81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</row>
    <row r="4" spans="2:28" s="9" customFormat="1" ht="12" x14ac:dyDescent="0.2">
      <c r="B4" s="6" t="s">
        <v>9</v>
      </c>
      <c r="C4" s="66" t="s">
        <v>126</v>
      </c>
      <c r="D4" s="109"/>
      <c r="E4" s="109"/>
      <c r="F4" s="2"/>
      <c r="G4" s="17"/>
      <c r="H4" s="2"/>
      <c r="I4" s="2"/>
      <c r="J4" s="2"/>
      <c r="K4" s="2"/>
      <c r="L4" s="2"/>
      <c r="M4" s="2"/>
      <c r="N4" s="2"/>
      <c r="O4" s="2"/>
    </row>
    <row r="5" spans="2:28" s="9" customFormat="1" x14ac:dyDescent="0.15">
      <c r="B5" s="6" t="s">
        <v>10</v>
      </c>
      <c r="C5" s="108" t="s">
        <v>7</v>
      </c>
      <c r="D5" s="108"/>
      <c r="E5" s="108"/>
      <c r="F5" s="2"/>
      <c r="G5" s="2"/>
      <c r="H5" s="2"/>
      <c r="I5" s="2"/>
      <c r="J5" s="2"/>
      <c r="K5" s="2"/>
      <c r="L5" s="2"/>
      <c r="M5" s="2"/>
      <c r="N5" s="2"/>
      <c r="O5" s="2"/>
    </row>
    <row r="7" spans="2:28" ht="11.25" thickBot="1" x14ac:dyDescent="0.2"/>
    <row r="8" spans="2:28" x14ac:dyDescent="0.15">
      <c r="B8" s="110"/>
      <c r="C8" s="111"/>
      <c r="D8" s="112"/>
      <c r="E8" s="113"/>
      <c r="F8" s="114"/>
      <c r="G8" s="115"/>
      <c r="H8" s="116"/>
      <c r="I8" s="117"/>
      <c r="J8" s="115"/>
      <c r="K8" s="116"/>
      <c r="L8" s="117"/>
      <c r="M8" s="115"/>
      <c r="N8" s="116"/>
      <c r="O8" s="117"/>
      <c r="P8" s="115"/>
      <c r="Q8" s="116"/>
      <c r="R8" s="117"/>
      <c r="S8" s="115"/>
      <c r="T8" s="116"/>
      <c r="U8" s="117"/>
      <c r="V8" s="115"/>
      <c r="W8" s="116"/>
      <c r="X8" s="114"/>
      <c r="Y8" s="118" t="s">
        <v>34</v>
      </c>
      <c r="Z8" s="115"/>
      <c r="AA8" s="119"/>
    </row>
    <row r="9" spans="2:28" x14ac:dyDescent="0.15">
      <c r="B9" s="120"/>
      <c r="C9" s="121" t="s">
        <v>35</v>
      </c>
      <c r="D9" s="310" t="s">
        <v>36</v>
      </c>
      <c r="E9" s="311"/>
      <c r="F9" s="312"/>
      <c r="G9" s="310" t="s">
        <v>37</v>
      </c>
      <c r="H9" s="311"/>
      <c r="I9" s="312"/>
      <c r="J9" s="310" t="s">
        <v>38</v>
      </c>
      <c r="K9" s="311"/>
      <c r="L9" s="312"/>
      <c r="M9" s="310" t="s">
        <v>39</v>
      </c>
      <c r="N9" s="311"/>
      <c r="O9" s="312"/>
      <c r="P9" s="310" t="s">
        <v>40</v>
      </c>
      <c r="Q9" s="311"/>
      <c r="R9" s="312"/>
      <c r="S9" s="310" t="s">
        <v>41</v>
      </c>
      <c r="T9" s="311"/>
      <c r="U9" s="312"/>
      <c r="V9" s="310" t="s">
        <v>42</v>
      </c>
      <c r="W9" s="311"/>
      <c r="X9" s="312"/>
      <c r="Y9" s="123" t="s">
        <v>43</v>
      </c>
      <c r="Z9" s="310" t="s">
        <v>44</v>
      </c>
      <c r="AA9" s="313"/>
    </row>
    <row r="10" spans="2:28" ht="11.25" thickBot="1" x14ac:dyDescent="0.2">
      <c r="B10" s="124"/>
      <c r="C10" s="121" t="s">
        <v>45</v>
      </c>
      <c r="D10" s="122" t="s">
        <v>46</v>
      </c>
      <c r="E10" s="125" t="s">
        <v>47</v>
      </c>
      <c r="F10" s="126" t="s">
        <v>48</v>
      </c>
      <c r="G10" s="122" t="s">
        <v>46</v>
      </c>
      <c r="H10" s="125" t="s">
        <v>47</v>
      </c>
      <c r="I10" s="123" t="s">
        <v>48</v>
      </c>
      <c r="J10" s="122" t="s">
        <v>46</v>
      </c>
      <c r="K10" s="125" t="s">
        <v>47</v>
      </c>
      <c r="L10" s="123" t="s">
        <v>48</v>
      </c>
      <c r="M10" s="122" t="s">
        <v>46</v>
      </c>
      <c r="N10" s="125" t="s">
        <v>47</v>
      </c>
      <c r="O10" s="123" t="s">
        <v>48</v>
      </c>
      <c r="P10" s="122" t="s">
        <v>46</v>
      </c>
      <c r="Q10" s="125" t="s">
        <v>47</v>
      </c>
      <c r="R10" s="123" t="s">
        <v>48</v>
      </c>
      <c r="S10" s="122" t="s">
        <v>46</v>
      </c>
      <c r="T10" s="125" t="s">
        <v>47</v>
      </c>
      <c r="U10" s="123" t="s">
        <v>48</v>
      </c>
      <c r="V10" s="122" t="s">
        <v>46</v>
      </c>
      <c r="W10" s="125" t="s">
        <v>47</v>
      </c>
      <c r="X10" s="126" t="s">
        <v>48</v>
      </c>
      <c r="Y10" s="123" t="s">
        <v>48</v>
      </c>
      <c r="Z10" s="122" t="s">
        <v>46</v>
      </c>
      <c r="AA10" s="127" t="s">
        <v>47</v>
      </c>
    </row>
    <row r="11" spans="2:28" x14ac:dyDescent="0.15">
      <c r="B11" s="128" t="s">
        <v>49</v>
      </c>
      <c r="C11" s="129"/>
      <c r="D11" s="129"/>
      <c r="E11" s="130"/>
      <c r="F11" s="131"/>
      <c r="G11" s="129"/>
      <c r="H11" s="130"/>
      <c r="I11" s="131"/>
      <c r="J11" s="129"/>
      <c r="K11" s="130"/>
      <c r="L11" s="131"/>
      <c r="M11" s="129"/>
      <c r="N11" s="130"/>
      <c r="O11" s="131"/>
      <c r="P11" s="129"/>
      <c r="Q11" s="130"/>
      <c r="R11" s="131"/>
      <c r="S11" s="129"/>
      <c r="T11" s="130"/>
      <c r="U11" s="131"/>
      <c r="V11" s="129"/>
      <c r="W11" s="130"/>
      <c r="X11" s="131"/>
      <c r="Y11" s="131"/>
      <c r="Z11" s="129"/>
      <c r="AA11" s="132"/>
    </row>
    <row r="12" spans="2:28" x14ac:dyDescent="0.15">
      <c r="B12" s="133" t="s">
        <v>51</v>
      </c>
      <c r="C12" s="134">
        <v>42429</v>
      </c>
      <c r="D12" s="135">
        <v>3</v>
      </c>
      <c r="E12" s="136">
        <v>929794.64</v>
      </c>
      <c r="F12" s="137">
        <f>IF($W12=0,0,E12/$W12)</f>
        <v>0.22306013476805825</v>
      </c>
      <c r="G12" s="135">
        <v>4</v>
      </c>
      <c r="H12" s="136">
        <v>552621.77</v>
      </c>
      <c r="I12" s="137">
        <f>IF($W12=0,0,H12/$W12)</f>
        <v>0.132575389434341</v>
      </c>
      <c r="J12" s="135">
        <v>0</v>
      </c>
      <c r="K12" s="136">
        <v>0</v>
      </c>
      <c r="L12" s="137">
        <f>IF($W12=0,0,K12/$W12)</f>
        <v>0</v>
      </c>
      <c r="M12" s="135">
        <v>1</v>
      </c>
      <c r="N12" s="136">
        <v>279810.89</v>
      </c>
      <c r="O12" s="137">
        <f>IF($W12=0,0,N12/$W12)</f>
        <v>6.7127354953315635E-2</v>
      </c>
      <c r="P12" s="135">
        <v>0</v>
      </c>
      <c r="Q12" s="136">
        <v>0</v>
      </c>
      <c r="R12" s="137">
        <f>IF($W12=0,0,Q12/$W12)</f>
        <v>0</v>
      </c>
      <c r="S12" s="135">
        <v>9</v>
      </c>
      <c r="T12" s="136">
        <v>2406131.34</v>
      </c>
      <c r="U12" s="137">
        <f>IF($W12=0,0,T12/$W12)</f>
        <v>0.57723712084428502</v>
      </c>
      <c r="V12" s="135">
        <f>D12+G12+J12+M12+P12+S12</f>
        <v>17</v>
      </c>
      <c r="W12" s="136">
        <f>E12+H12+K12+N12+Q12+T12</f>
        <v>4168358.64</v>
      </c>
      <c r="X12" s="138">
        <f>W12/AA12</f>
        <v>0.53531696581146504</v>
      </c>
      <c r="Y12" s="138">
        <v>0.61543391388947011</v>
      </c>
      <c r="Z12" s="135">
        <v>39</v>
      </c>
      <c r="AA12" s="139">
        <v>7786711.2499999991</v>
      </c>
      <c r="AB12" s="276"/>
    </row>
    <row r="13" spans="2:28" x14ac:dyDescent="0.15">
      <c r="B13" s="133" t="s">
        <v>52</v>
      </c>
      <c r="C13" s="134">
        <v>42429</v>
      </c>
      <c r="D13" s="135">
        <v>0</v>
      </c>
      <c r="E13" s="136">
        <v>0</v>
      </c>
      <c r="F13" s="137">
        <f t="shared" ref="F13:F19" si="0">IF($W13=0,0,E13/$W13)</f>
        <v>0</v>
      </c>
      <c r="G13" s="135">
        <v>1</v>
      </c>
      <c r="H13" s="136">
        <v>215281.13</v>
      </c>
      <c r="I13" s="137">
        <f t="shared" ref="I13:I19" si="1">IF($W13=0,0,H13/$W13)</f>
        <v>0.21255868264387096</v>
      </c>
      <c r="J13" s="135">
        <v>0</v>
      </c>
      <c r="K13" s="136">
        <v>0</v>
      </c>
      <c r="L13" s="137">
        <f t="shared" ref="L13:L19" si="2">IF($W13=0,0,K13/$W13)</f>
        <v>0</v>
      </c>
      <c r="M13" s="135">
        <v>0</v>
      </c>
      <c r="N13" s="136">
        <v>0</v>
      </c>
      <c r="O13" s="137">
        <f t="shared" ref="O13:O19" si="3">IF($W13=0,0,N13/$W13)</f>
        <v>0</v>
      </c>
      <c r="P13" s="135">
        <v>0</v>
      </c>
      <c r="Q13" s="136">
        <v>0</v>
      </c>
      <c r="R13" s="137">
        <f t="shared" ref="R13:R19" si="4">IF($W13=0,0,Q13/$W13)</f>
        <v>0</v>
      </c>
      <c r="S13" s="135">
        <v>4</v>
      </c>
      <c r="T13" s="136">
        <v>797526.85</v>
      </c>
      <c r="U13" s="137">
        <f t="shared" ref="U13:U19" si="5">IF($W13=0,0,T13/$W13)</f>
        <v>0.78744131735612899</v>
      </c>
      <c r="V13" s="135">
        <f t="shared" ref="V13:W19" si="6">D13+G13+J13+M13+P13+S13</f>
        <v>5</v>
      </c>
      <c r="W13" s="136">
        <f t="shared" ref="W13:W18" si="7">E13+H13+K13+N13+Q13+T13</f>
        <v>1012807.98</v>
      </c>
      <c r="X13" s="138">
        <f t="shared" ref="X13:X19" si="8">W13/AA13</f>
        <v>4.7571201460991017E-2</v>
      </c>
      <c r="Y13" s="138">
        <v>4.7403536003523331E-2</v>
      </c>
      <c r="Z13" s="135">
        <v>69</v>
      </c>
      <c r="AA13" s="139">
        <v>21290359.48</v>
      </c>
      <c r="AB13" s="276"/>
    </row>
    <row r="14" spans="2:28" x14ac:dyDescent="0.15">
      <c r="B14" s="133" t="s">
        <v>53</v>
      </c>
      <c r="C14" s="134">
        <v>42429</v>
      </c>
      <c r="D14" s="135">
        <v>2</v>
      </c>
      <c r="E14" s="136">
        <v>25430.35</v>
      </c>
      <c r="F14" s="137">
        <f t="shared" si="0"/>
        <v>1</v>
      </c>
      <c r="G14" s="135">
        <v>0</v>
      </c>
      <c r="H14" s="136">
        <v>0</v>
      </c>
      <c r="I14" s="137">
        <f t="shared" si="1"/>
        <v>0</v>
      </c>
      <c r="J14" s="135">
        <v>0</v>
      </c>
      <c r="K14" s="136">
        <v>0</v>
      </c>
      <c r="L14" s="137">
        <f t="shared" si="2"/>
        <v>0</v>
      </c>
      <c r="M14" s="135">
        <v>0</v>
      </c>
      <c r="N14" s="136">
        <v>0</v>
      </c>
      <c r="O14" s="137">
        <f t="shared" si="3"/>
        <v>0</v>
      </c>
      <c r="P14" s="135">
        <v>0</v>
      </c>
      <c r="Q14" s="136">
        <v>0</v>
      </c>
      <c r="R14" s="137">
        <f t="shared" si="4"/>
        <v>0</v>
      </c>
      <c r="S14" s="135">
        <v>0</v>
      </c>
      <c r="T14" s="136">
        <v>0</v>
      </c>
      <c r="U14" s="137">
        <f t="shared" si="5"/>
        <v>0</v>
      </c>
      <c r="V14" s="135">
        <f t="shared" si="6"/>
        <v>2</v>
      </c>
      <c r="W14" s="136">
        <f t="shared" si="7"/>
        <v>25430.35</v>
      </c>
      <c r="X14" s="138">
        <f t="shared" si="8"/>
        <v>3.7156421252052464E-2</v>
      </c>
      <c r="Y14" s="138">
        <v>3.1990326399895366E-2</v>
      </c>
      <c r="Z14" s="135">
        <v>15</v>
      </c>
      <c r="AA14" s="139">
        <v>684413.33000000007</v>
      </c>
      <c r="AB14" s="276"/>
    </row>
    <row r="15" spans="2:28" x14ac:dyDescent="0.15">
      <c r="B15" s="133" t="s">
        <v>54</v>
      </c>
      <c r="C15" s="134">
        <v>42429</v>
      </c>
      <c r="D15" s="135">
        <v>2</v>
      </c>
      <c r="E15" s="136">
        <v>48892.06</v>
      </c>
      <c r="F15" s="137">
        <f t="shared" si="0"/>
        <v>0.54653708616008201</v>
      </c>
      <c r="G15" s="135">
        <v>0</v>
      </c>
      <c r="H15" s="136">
        <v>0</v>
      </c>
      <c r="I15" s="137">
        <f t="shared" si="1"/>
        <v>0</v>
      </c>
      <c r="J15" s="135">
        <v>1</v>
      </c>
      <c r="K15" s="136">
        <v>40565.839999999997</v>
      </c>
      <c r="L15" s="137">
        <f t="shared" si="2"/>
        <v>0.45346291383991799</v>
      </c>
      <c r="M15" s="135">
        <v>0</v>
      </c>
      <c r="N15" s="136">
        <v>0</v>
      </c>
      <c r="O15" s="137">
        <f t="shared" si="3"/>
        <v>0</v>
      </c>
      <c r="P15" s="135">
        <v>0</v>
      </c>
      <c r="Q15" s="136">
        <v>0</v>
      </c>
      <c r="R15" s="137">
        <f t="shared" si="4"/>
        <v>0</v>
      </c>
      <c r="S15" s="135">
        <v>0</v>
      </c>
      <c r="T15" s="136">
        <v>0</v>
      </c>
      <c r="U15" s="137">
        <f t="shared" si="5"/>
        <v>0</v>
      </c>
      <c r="V15" s="135">
        <f t="shared" si="6"/>
        <v>3</v>
      </c>
      <c r="W15" s="136">
        <f t="shared" si="7"/>
        <v>89457.9</v>
      </c>
      <c r="X15" s="138">
        <f t="shared" si="8"/>
        <v>0.17779137975371323</v>
      </c>
      <c r="Y15" s="138">
        <v>0.12991362580783961</v>
      </c>
      <c r="Z15" s="135">
        <v>10</v>
      </c>
      <c r="AA15" s="139">
        <v>503162.18999999994</v>
      </c>
      <c r="AB15" s="276"/>
    </row>
    <row r="16" spans="2:28" x14ac:dyDescent="0.15">
      <c r="B16" s="133" t="s">
        <v>55</v>
      </c>
      <c r="C16" s="134">
        <v>42429</v>
      </c>
      <c r="D16" s="135">
        <v>3</v>
      </c>
      <c r="E16" s="136">
        <v>145924.71000000002</v>
      </c>
      <c r="F16" s="137">
        <f t="shared" si="0"/>
        <v>0.33818029647016712</v>
      </c>
      <c r="G16" s="135">
        <v>0</v>
      </c>
      <c r="H16" s="136">
        <v>0</v>
      </c>
      <c r="I16" s="137">
        <f t="shared" si="1"/>
        <v>0</v>
      </c>
      <c r="J16" s="135">
        <v>0</v>
      </c>
      <c r="K16" s="136">
        <v>0</v>
      </c>
      <c r="L16" s="137">
        <f t="shared" si="2"/>
        <v>0</v>
      </c>
      <c r="M16" s="135">
        <v>0</v>
      </c>
      <c r="N16" s="136">
        <v>0</v>
      </c>
      <c r="O16" s="137">
        <f t="shared" si="3"/>
        <v>0</v>
      </c>
      <c r="P16" s="135">
        <v>1</v>
      </c>
      <c r="Q16" s="136">
        <v>39922.31</v>
      </c>
      <c r="R16" s="137">
        <f t="shared" si="4"/>
        <v>9.2519893522994931E-2</v>
      </c>
      <c r="S16" s="135">
        <v>4</v>
      </c>
      <c r="T16" s="136">
        <v>245652.72</v>
      </c>
      <c r="U16" s="137">
        <f t="shared" si="5"/>
        <v>0.56929981000683805</v>
      </c>
      <c r="V16" s="135">
        <f t="shared" si="6"/>
        <v>8</v>
      </c>
      <c r="W16" s="136">
        <f t="shared" si="7"/>
        <v>431499.74</v>
      </c>
      <c r="X16" s="138">
        <f t="shared" si="8"/>
        <v>0.13546990420614335</v>
      </c>
      <c r="Y16" s="138">
        <v>0.1251754679704227</v>
      </c>
      <c r="Z16" s="135">
        <v>42</v>
      </c>
      <c r="AA16" s="139">
        <v>3185207.3900000006</v>
      </c>
      <c r="AB16" s="276"/>
    </row>
    <row r="17" spans="1:28" x14ac:dyDescent="0.15">
      <c r="B17" s="133" t="s">
        <v>56</v>
      </c>
      <c r="C17" s="134">
        <v>42429</v>
      </c>
      <c r="D17" s="135">
        <v>25</v>
      </c>
      <c r="E17" s="136">
        <v>776882.22000000009</v>
      </c>
      <c r="F17" s="137">
        <f t="shared" si="0"/>
        <v>0.25205233010338407</v>
      </c>
      <c r="G17" s="135">
        <v>13</v>
      </c>
      <c r="H17" s="136">
        <v>466422.84</v>
      </c>
      <c r="I17" s="137">
        <f t="shared" si="1"/>
        <v>0.15132662404789993</v>
      </c>
      <c r="J17" s="135">
        <v>3</v>
      </c>
      <c r="K17" s="136">
        <v>217916.08</v>
      </c>
      <c r="L17" s="137">
        <f t="shared" si="2"/>
        <v>7.0700878868093328E-2</v>
      </c>
      <c r="M17" s="135">
        <v>0</v>
      </c>
      <c r="N17" s="136">
        <v>0</v>
      </c>
      <c r="O17" s="137">
        <f t="shared" si="3"/>
        <v>0</v>
      </c>
      <c r="P17" s="135">
        <v>0</v>
      </c>
      <c r="Q17" s="136">
        <v>0</v>
      </c>
      <c r="R17" s="137">
        <f t="shared" si="4"/>
        <v>0</v>
      </c>
      <c r="S17" s="135">
        <v>37</v>
      </c>
      <c r="T17" s="136">
        <v>1621004.76</v>
      </c>
      <c r="U17" s="137">
        <f t="shared" si="5"/>
        <v>0.52592016698062261</v>
      </c>
      <c r="V17" s="135">
        <f t="shared" si="6"/>
        <v>78</v>
      </c>
      <c r="W17" s="136">
        <f t="shared" si="7"/>
        <v>3082225.9000000004</v>
      </c>
      <c r="X17" s="138">
        <f t="shared" si="8"/>
        <v>0.2315887619184813</v>
      </c>
      <c r="Y17" s="138">
        <v>0.23151439136038993</v>
      </c>
      <c r="Z17" s="135">
        <v>362</v>
      </c>
      <c r="AA17" s="139">
        <v>13309047.790000003</v>
      </c>
      <c r="AB17" s="276"/>
    </row>
    <row r="18" spans="1:28" x14ac:dyDescent="0.15">
      <c r="B18" s="133" t="s">
        <v>57</v>
      </c>
      <c r="C18" s="134">
        <v>42429</v>
      </c>
      <c r="D18" s="135">
        <v>0</v>
      </c>
      <c r="E18" s="136">
        <v>0</v>
      </c>
      <c r="F18" s="137">
        <f t="shared" si="0"/>
        <v>0</v>
      </c>
      <c r="G18" s="135">
        <v>1</v>
      </c>
      <c r="H18" s="136">
        <v>125147.42</v>
      </c>
      <c r="I18" s="137">
        <f t="shared" si="1"/>
        <v>0.61363787920807844</v>
      </c>
      <c r="J18" s="135">
        <v>0</v>
      </c>
      <c r="K18" s="136">
        <v>0</v>
      </c>
      <c r="L18" s="137">
        <f t="shared" si="2"/>
        <v>0</v>
      </c>
      <c r="M18" s="135">
        <v>0</v>
      </c>
      <c r="N18" s="136">
        <v>0</v>
      </c>
      <c r="O18" s="137">
        <f t="shared" si="3"/>
        <v>0</v>
      </c>
      <c r="P18" s="135">
        <v>0</v>
      </c>
      <c r="Q18" s="136">
        <v>0</v>
      </c>
      <c r="R18" s="137">
        <f t="shared" si="4"/>
        <v>0</v>
      </c>
      <c r="S18" s="135">
        <v>1</v>
      </c>
      <c r="T18" s="136">
        <v>78796.02</v>
      </c>
      <c r="U18" s="137">
        <f t="shared" si="5"/>
        <v>0.38636212079192156</v>
      </c>
      <c r="V18" s="135">
        <f t="shared" si="6"/>
        <v>2</v>
      </c>
      <c r="W18" s="136">
        <f t="shared" si="7"/>
        <v>203943.44</v>
      </c>
      <c r="X18" s="138">
        <f t="shared" si="8"/>
        <v>0.12094003991333525</v>
      </c>
      <c r="Y18" s="138">
        <v>0.12026514827627698</v>
      </c>
      <c r="Z18" s="135">
        <v>19</v>
      </c>
      <c r="AA18" s="139">
        <v>1686318.6099999999</v>
      </c>
      <c r="AB18" s="276"/>
    </row>
    <row r="19" spans="1:28" x14ac:dyDescent="0.15">
      <c r="B19" s="133" t="s">
        <v>58</v>
      </c>
      <c r="C19" s="134">
        <v>42429</v>
      </c>
      <c r="D19" s="135">
        <v>0</v>
      </c>
      <c r="E19" s="136">
        <v>0</v>
      </c>
      <c r="F19" s="137">
        <f t="shared" si="0"/>
        <v>0</v>
      </c>
      <c r="G19" s="135">
        <v>0</v>
      </c>
      <c r="H19" s="136">
        <v>0</v>
      </c>
      <c r="I19" s="137">
        <f t="shared" si="1"/>
        <v>0</v>
      </c>
      <c r="J19" s="135">
        <v>0</v>
      </c>
      <c r="K19" s="136">
        <v>0</v>
      </c>
      <c r="L19" s="137">
        <f t="shared" si="2"/>
        <v>0</v>
      </c>
      <c r="M19" s="135">
        <v>0</v>
      </c>
      <c r="N19" s="136">
        <v>0</v>
      </c>
      <c r="O19" s="137">
        <f t="shared" si="3"/>
        <v>0</v>
      </c>
      <c r="P19" s="135">
        <v>0</v>
      </c>
      <c r="Q19" s="136">
        <v>0</v>
      </c>
      <c r="R19" s="137">
        <f t="shared" si="4"/>
        <v>0</v>
      </c>
      <c r="S19" s="135">
        <v>1</v>
      </c>
      <c r="T19" s="136">
        <v>15331.91</v>
      </c>
      <c r="U19" s="137">
        <f t="shared" si="5"/>
        <v>1</v>
      </c>
      <c r="V19" s="135">
        <f t="shared" si="6"/>
        <v>1</v>
      </c>
      <c r="W19" s="136">
        <f t="shared" si="6"/>
        <v>15331.91</v>
      </c>
      <c r="X19" s="138">
        <f t="shared" si="8"/>
        <v>0.22738751244876815</v>
      </c>
      <c r="Y19" s="138">
        <v>0.22595919741274317</v>
      </c>
      <c r="Z19" s="135">
        <v>6</v>
      </c>
      <c r="AA19" s="139">
        <v>67426.350000000006</v>
      </c>
      <c r="AB19" s="276"/>
    </row>
    <row r="20" spans="1:28" x14ac:dyDescent="0.15">
      <c r="B20" s="279"/>
      <c r="C20" s="141"/>
      <c r="D20" s="142"/>
      <c r="E20" s="143"/>
      <c r="F20" s="144"/>
      <c r="G20" s="142"/>
      <c r="H20" s="143"/>
      <c r="I20" s="144"/>
      <c r="J20" s="142"/>
      <c r="K20" s="143"/>
      <c r="L20" s="144"/>
      <c r="M20" s="142"/>
      <c r="N20" s="143"/>
      <c r="O20" s="144"/>
      <c r="P20" s="142"/>
      <c r="Q20" s="143"/>
      <c r="R20" s="144"/>
      <c r="S20" s="142"/>
      <c r="T20" s="280"/>
      <c r="U20" s="144"/>
      <c r="V20" s="142"/>
      <c r="W20" s="143"/>
      <c r="X20" s="145"/>
      <c r="Y20" s="145"/>
      <c r="Z20" s="142"/>
      <c r="AA20" s="280"/>
      <c r="AB20" s="140"/>
    </row>
    <row r="21" spans="1:28" x14ac:dyDescent="0.15">
      <c r="B21" s="146" t="s">
        <v>59</v>
      </c>
      <c r="C21" s="147"/>
      <c r="D21" s="142"/>
      <c r="E21" s="148"/>
      <c r="F21" s="144"/>
      <c r="G21" s="142"/>
      <c r="H21" s="148"/>
      <c r="I21" s="144"/>
      <c r="J21" s="142"/>
      <c r="K21" s="148"/>
      <c r="L21" s="144"/>
      <c r="M21" s="142"/>
      <c r="N21" s="148"/>
      <c r="O21" s="144"/>
      <c r="P21" s="142"/>
      <c r="Q21" s="148"/>
      <c r="R21" s="144"/>
      <c r="S21" s="142"/>
      <c r="T21" s="148"/>
      <c r="U21" s="144"/>
      <c r="V21" s="142"/>
      <c r="W21" s="149"/>
      <c r="X21" s="144"/>
      <c r="Y21" s="144"/>
      <c r="Z21" s="142"/>
      <c r="AA21" s="150"/>
    </row>
    <row r="22" spans="1:28" s="158" customFormat="1" ht="14.25" customHeight="1" x14ac:dyDescent="0.15">
      <c r="A22" s="103"/>
      <c r="B22" s="151" t="s">
        <v>60</v>
      </c>
      <c r="C22" s="152"/>
      <c r="D22" s="153">
        <f>SUM(D12:D19)</f>
        <v>35</v>
      </c>
      <c r="E22" s="154">
        <f>SUM(E12:E19)</f>
        <v>1926923.98</v>
      </c>
      <c r="F22" s="155">
        <f>IF($W22=0,0,E22/$W22)</f>
        <v>0.21341367357538973</v>
      </c>
      <c r="G22" s="153">
        <f>SUM(G12:G19)</f>
        <v>19</v>
      </c>
      <c r="H22" s="154">
        <f>SUM(H12:H19)</f>
        <v>1359473.16</v>
      </c>
      <c r="I22" s="155">
        <f>IF($W22=0,0,H22/$W22)</f>
        <v>0.15056648015908938</v>
      </c>
      <c r="J22" s="153">
        <f>SUM(J12:J19)</f>
        <v>4</v>
      </c>
      <c r="K22" s="154">
        <f>SUM(K12:K19)</f>
        <v>258481.91999999998</v>
      </c>
      <c r="L22" s="155">
        <f>IF($W22=0,0,K22/$W22)</f>
        <v>2.8627790547305347E-2</v>
      </c>
      <c r="M22" s="153">
        <f>SUM(M12:M19)</f>
        <v>1</v>
      </c>
      <c r="N22" s="154">
        <f>SUM(N12:N19)</f>
        <v>279810.89</v>
      </c>
      <c r="O22" s="155">
        <f>IF($W22=0,0,N22/$W22)</f>
        <v>3.0990049717114051E-2</v>
      </c>
      <c r="P22" s="153">
        <f>SUM(P12:P19)</f>
        <v>1</v>
      </c>
      <c r="Q22" s="154">
        <f>SUM(Q12:Q19)</f>
        <v>39922.31</v>
      </c>
      <c r="R22" s="155">
        <f>IF($W22=0,0,Q22/$W22)</f>
        <v>4.4215376024930248E-3</v>
      </c>
      <c r="S22" s="153">
        <f>SUM(S12:S19)</f>
        <v>56</v>
      </c>
      <c r="T22" s="154">
        <f>SUM(T12:T20)</f>
        <v>5164443.5999999996</v>
      </c>
      <c r="U22" s="155">
        <f>IF($W22=0,0,T22/$W22)</f>
        <v>0.57198046839860828</v>
      </c>
      <c r="V22" s="153">
        <f>SUM(V12:V19)</f>
        <v>116</v>
      </c>
      <c r="W22" s="154">
        <f>SUM(W12:W19)</f>
        <v>9029055.8600000013</v>
      </c>
      <c r="X22" s="155">
        <f>W22/AA22</f>
        <v>0.18611756999224796</v>
      </c>
      <c r="Y22" s="155">
        <v>0.19758069059040312</v>
      </c>
      <c r="Z22" s="153">
        <f>SUM(Z12:Z19)</f>
        <v>562</v>
      </c>
      <c r="AA22" s="156">
        <f>SUM(AA12:AA20)</f>
        <v>48512646.390000008</v>
      </c>
      <c r="AB22" s="157"/>
    </row>
    <row r="23" spans="1:28" x14ac:dyDescent="0.15">
      <c r="A23" s="158"/>
      <c r="B23" s="159"/>
      <c r="C23" s="160"/>
      <c r="D23" s="160"/>
      <c r="E23" s="161"/>
      <c r="F23" s="162"/>
      <c r="G23" s="160"/>
      <c r="H23" s="161"/>
      <c r="I23" s="162"/>
      <c r="J23" s="160"/>
      <c r="K23" s="161"/>
      <c r="L23" s="162"/>
      <c r="M23" s="160"/>
      <c r="N23" s="161"/>
      <c r="O23" s="162"/>
      <c r="P23" s="160"/>
      <c r="Q23" s="161"/>
      <c r="R23" s="162"/>
      <c r="S23" s="160"/>
      <c r="T23" s="161"/>
      <c r="U23" s="162"/>
      <c r="V23" s="160"/>
      <c r="W23" s="161"/>
      <c r="X23" s="162"/>
      <c r="Y23" s="162"/>
      <c r="Z23" s="160"/>
      <c r="AA23" s="163"/>
    </row>
    <row r="24" spans="1:28" ht="11.25" thickBot="1" x14ac:dyDescent="0.2">
      <c r="B24" s="159"/>
      <c r="C24" s="160"/>
      <c r="D24" s="160"/>
      <c r="E24" s="161"/>
      <c r="F24" s="162"/>
      <c r="G24" s="160"/>
      <c r="H24" s="161"/>
      <c r="I24" s="162"/>
      <c r="J24" s="160"/>
      <c r="K24" s="161"/>
      <c r="L24" s="162"/>
      <c r="M24" s="160"/>
      <c r="N24" s="161"/>
      <c r="O24" s="162"/>
      <c r="P24" s="160"/>
      <c r="Q24" s="161"/>
      <c r="R24" s="162"/>
      <c r="S24" s="160"/>
      <c r="T24" s="161"/>
      <c r="U24" s="162"/>
      <c r="V24" s="160"/>
      <c r="W24" s="161"/>
      <c r="X24" s="162"/>
      <c r="Y24" s="162"/>
      <c r="Z24" s="160"/>
      <c r="AA24" s="163"/>
    </row>
    <row r="25" spans="1:28" x14ac:dyDescent="0.15">
      <c r="B25" s="128" t="s">
        <v>61</v>
      </c>
      <c r="C25" s="129"/>
      <c r="D25" s="129"/>
      <c r="E25" s="130"/>
      <c r="F25" s="131"/>
      <c r="G25" s="129"/>
      <c r="H25" s="130"/>
      <c r="I25" s="131"/>
      <c r="J25" s="129"/>
      <c r="K25" s="130"/>
      <c r="L25" s="131"/>
      <c r="M25" s="129"/>
      <c r="N25" s="130"/>
      <c r="O25" s="131"/>
      <c r="P25" s="129"/>
      <c r="Q25" s="130"/>
      <c r="R25" s="131"/>
      <c r="S25" s="129"/>
      <c r="T25" s="130"/>
      <c r="U25" s="131"/>
      <c r="V25" s="129"/>
      <c r="W25" s="130"/>
      <c r="X25" s="131"/>
      <c r="Y25" s="131"/>
      <c r="Z25" s="129"/>
      <c r="AA25" s="132"/>
    </row>
    <row r="26" spans="1:28" x14ac:dyDescent="0.15">
      <c r="B26" s="133" t="s">
        <v>50</v>
      </c>
      <c r="C26" s="134">
        <v>42429</v>
      </c>
      <c r="D26" s="135">
        <v>4</v>
      </c>
      <c r="E26" s="136">
        <v>512770.28</v>
      </c>
      <c r="F26" s="137">
        <f>IF($W26=0,0,E26/$W26)</f>
        <v>8.600866638193487E-2</v>
      </c>
      <c r="G26" s="135">
        <v>0</v>
      </c>
      <c r="H26" s="136">
        <v>0</v>
      </c>
      <c r="I26" s="137">
        <f>IF($W26=0,0,H26/$W26)</f>
        <v>0</v>
      </c>
      <c r="J26" s="135">
        <v>1</v>
      </c>
      <c r="K26" s="136">
        <v>202685.29</v>
      </c>
      <c r="L26" s="137">
        <f>IF($W26=0,0,K26/$W26)</f>
        <v>3.3997078551697105E-2</v>
      </c>
      <c r="M26" s="135">
        <v>0</v>
      </c>
      <c r="N26" s="136">
        <v>0</v>
      </c>
      <c r="O26" s="137">
        <f>IF($W26=0,0,N26/$W26)</f>
        <v>0</v>
      </c>
      <c r="P26" s="135">
        <v>0</v>
      </c>
      <c r="Q26" s="136">
        <v>0</v>
      </c>
      <c r="R26" s="137">
        <f>IF($W26=0,0,Q26/$W26)</f>
        <v>0</v>
      </c>
      <c r="S26" s="135">
        <v>32</v>
      </c>
      <c r="T26" s="136">
        <v>5246388.76</v>
      </c>
      <c r="U26" s="137">
        <f>IF($W26=0,0,T26/$W26)</f>
        <v>0.87999425506636797</v>
      </c>
      <c r="V26" s="135">
        <f>D26+G26+J26+M26+P26+S26</f>
        <v>37</v>
      </c>
      <c r="W26" s="136">
        <f>E26+H26+K26+N26+Q26+T26</f>
        <v>5961844.3300000001</v>
      </c>
      <c r="X26" s="137">
        <f>W26/AA26</f>
        <v>0.33992641866210788</v>
      </c>
      <c r="Y26" s="138">
        <v>0.34715040442961526</v>
      </c>
      <c r="Z26" s="135">
        <v>102</v>
      </c>
      <c r="AA26" s="139">
        <v>17538631.899999999</v>
      </c>
      <c r="AB26" s="164"/>
    </row>
    <row r="27" spans="1:28" x14ac:dyDescent="0.15">
      <c r="B27" s="279"/>
      <c r="C27" s="134"/>
      <c r="D27" s="135"/>
      <c r="E27" s="165"/>
      <c r="F27" s="137"/>
      <c r="G27" s="135"/>
      <c r="H27" s="165"/>
      <c r="I27" s="137"/>
      <c r="J27" s="135"/>
      <c r="K27" s="165"/>
      <c r="L27" s="137"/>
      <c r="M27" s="135"/>
      <c r="N27" s="165"/>
      <c r="O27" s="137"/>
      <c r="P27" s="135"/>
      <c r="Q27" s="136"/>
      <c r="R27" s="137"/>
      <c r="S27" s="135"/>
      <c r="T27" s="187"/>
      <c r="U27" s="137"/>
      <c r="V27" s="135"/>
      <c r="W27" s="166"/>
      <c r="X27" s="137"/>
      <c r="Y27" s="137"/>
      <c r="Z27" s="135"/>
      <c r="AA27" s="190"/>
    </row>
    <row r="28" spans="1:28" s="158" customFormat="1" ht="14.25" customHeight="1" x14ac:dyDescent="0.15">
      <c r="A28" s="103"/>
      <c r="B28" s="151" t="s">
        <v>62</v>
      </c>
      <c r="C28" s="152"/>
      <c r="D28" s="153">
        <f>D26</f>
        <v>4</v>
      </c>
      <c r="E28" s="154">
        <f>E26</f>
        <v>512770.28</v>
      </c>
      <c r="F28" s="155">
        <f>F26</f>
        <v>8.600866638193487E-2</v>
      </c>
      <c r="G28" s="153">
        <f>G26</f>
        <v>0</v>
      </c>
      <c r="H28" s="154">
        <f>H26</f>
        <v>0</v>
      </c>
      <c r="I28" s="155">
        <f>IF($W28=0,0,H28/$W28)</f>
        <v>0</v>
      </c>
      <c r="J28" s="153">
        <f>J26</f>
        <v>1</v>
      </c>
      <c r="K28" s="154">
        <f>K26</f>
        <v>202685.29</v>
      </c>
      <c r="L28" s="155">
        <f>IF($W28=0,0,K28/$W28)</f>
        <v>3.3997078551697105E-2</v>
      </c>
      <c r="M28" s="153">
        <f>M26</f>
        <v>0</v>
      </c>
      <c r="N28" s="154">
        <f>N26</f>
        <v>0</v>
      </c>
      <c r="O28" s="155">
        <f>IF($W28=0,0,N28/$W28)</f>
        <v>0</v>
      </c>
      <c r="P28" s="153">
        <f>P26</f>
        <v>0</v>
      </c>
      <c r="Q28" s="154">
        <f>Q26</f>
        <v>0</v>
      </c>
      <c r="R28" s="155">
        <f>IF($W28=0,0,Q28/$W28)</f>
        <v>0</v>
      </c>
      <c r="S28" s="153">
        <f>S26</f>
        <v>32</v>
      </c>
      <c r="T28" s="154">
        <f>SUM(T26:T27)</f>
        <v>5246388.76</v>
      </c>
      <c r="U28" s="155">
        <f>IF($W28=0,0,T28/$W28)</f>
        <v>0.87999425506636797</v>
      </c>
      <c r="V28" s="153">
        <f>V26</f>
        <v>37</v>
      </c>
      <c r="W28" s="154">
        <f>W26</f>
        <v>5961844.3300000001</v>
      </c>
      <c r="X28" s="155">
        <f>W28/AA28</f>
        <v>0.33992641866210788</v>
      </c>
      <c r="Y28" s="155">
        <v>0.34715040442961526</v>
      </c>
      <c r="Z28" s="153">
        <f>Z26</f>
        <v>102</v>
      </c>
      <c r="AA28" s="154">
        <f>SUM(AA26:AA27)</f>
        <v>17538631.899999999</v>
      </c>
      <c r="AB28" s="157"/>
    </row>
    <row r="29" spans="1:28" s="158" customFormat="1" ht="14.25" customHeight="1" thickBot="1" x14ac:dyDescent="0.2">
      <c r="B29" s="151"/>
      <c r="C29" s="152"/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/>
      <c r="T29" s="154"/>
      <c r="U29" s="155"/>
      <c r="V29" s="153"/>
      <c r="W29" s="154"/>
      <c r="X29" s="155"/>
      <c r="Y29" s="155"/>
      <c r="Z29" s="153"/>
      <c r="AA29" s="154"/>
      <c r="AB29" s="157"/>
    </row>
    <row r="30" spans="1:28" x14ac:dyDescent="0.15">
      <c r="A30" s="158"/>
      <c r="B30" s="128" t="s">
        <v>63</v>
      </c>
      <c r="C30" s="129"/>
      <c r="D30" s="129"/>
      <c r="E30" s="130"/>
      <c r="F30" s="131"/>
      <c r="G30" s="129"/>
      <c r="H30" s="130"/>
      <c r="I30" s="131"/>
      <c r="J30" s="129"/>
      <c r="K30" s="130"/>
      <c r="L30" s="131"/>
      <c r="M30" s="129"/>
      <c r="N30" s="130"/>
      <c r="O30" s="131"/>
      <c r="P30" s="129"/>
      <c r="Q30" s="130"/>
      <c r="R30" s="131"/>
      <c r="S30" s="129"/>
      <c r="T30" s="130"/>
      <c r="U30" s="131"/>
      <c r="V30" s="129"/>
      <c r="W30" s="130"/>
      <c r="X30" s="131"/>
      <c r="Y30" s="131"/>
      <c r="Z30" s="129"/>
      <c r="AA30" s="132"/>
    </row>
    <row r="31" spans="1:28" x14ac:dyDescent="0.15">
      <c r="B31" s="133" t="s">
        <v>64</v>
      </c>
      <c r="C31" s="134">
        <v>42429</v>
      </c>
      <c r="D31" s="135">
        <v>3</v>
      </c>
      <c r="E31" s="165">
        <v>776443.73</v>
      </c>
      <c r="F31" s="137">
        <f>IF($W31=0,0,E31/$W31)</f>
        <v>0.21156122019175883</v>
      </c>
      <c r="G31" s="135">
        <v>1</v>
      </c>
      <c r="H31" s="165">
        <v>288473.06</v>
      </c>
      <c r="I31" s="137">
        <f>IF($W31=0,0,H31/$W31)</f>
        <v>7.8601591085100855E-2</v>
      </c>
      <c r="J31" s="135">
        <v>1</v>
      </c>
      <c r="K31" s="165">
        <v>500205.82</v>
      </c>
      <c r="L31" s="137">
        <f>IF($W31=0,0,K31/$W31)</f>
        <v>0.13629339710969046</v>
      </c>
      <c r="M31" s="135">
        <v>0</v>
      </c>
      <c r="N31" s="165">
        <v>0</v>
      </c>
      <c r="O31" s="137">
        <f>IF($W31=0,0,N31/$W31)</f>
        <v>0</v>
      </c>
      <c r="P31" s="135">
        <v>0</v>
      </c>
      <c r="Q31" s="165">
        <v>0</v>
      </c>
      <c r="R31" s="137">
        <f>IF($W31=0,0,Q31/$W31)</f>
        <v>0</v>
      </c>
      <c r="S31" s="135">
        <v>5</v>
      </c>
      <c r="T31" s="165">
        <v>2104943.81</v>
      </c>
      <c r="U31" s="137">
        <f>IF($W31=0,0,T31/$W31)</f>
        <v>0.57354379161344993</v>
      </c>
      <c r="V31" s="135">
        <f>D31+G31+J31+M31+P31+S31</f>
        <v>10</v>
      </c>
      <c r="W31" s="136">
        <f>E31+H31+K31+N31+Q31+T31</f>
        <v>3670066.42</v>
      </c>
      <c r="X31" s="137">
        <f>W31/AA31</f>
        <v>0.13001972859211541</v>
      </c>
      <c r="Y31" s="137">
        <v>0.14104573044771063</v>
      </c>
      <c r="Z31" s="135">
        <v>100</v>
      </c>
      <c r="AA31" s="167">
        <v>28226996.469999999</v>
      </c>
    </row>
    <row r="32" spans="1:28" x14ac:dyDescent="0.15">
      <c r="B32" s="133" t="s">
        <v>50</v>
      </c>
      <c r="C32" s="134">
        <v>42429</v>
      </c>
      <c r="D32" s="135">
        <v>13</v>
      </c>
      <c r="E32" s="165">
        <v>2972871.84</v>
      </c>
      <c r="F32" s="137">
        <f>IF($W32=0,0,E32/$W32)</f>
        <v>0.27156001531313745</v>
      </c>
      <c r="G32" s="135">
        <v>7</v>
      </c>
      <c r="H32" s="165">
        <v>1416451.19</v>
      </c>
      <c r="I32" s="137">
        <f>IF($W32=0,0,H32/$W32)</f>
        <v>0.12938718099826052</v>
      </c>
      <c r="J32" s="135">
        <v>3</v>
      </c>
      <c r="K32" s="165">
        <v>899800.92</v>
      </c>
      <c r="L32" s="137">
        <f>IF($W32=0,0,K32/$W32)</f>
        <v>8.2193234274766172E-2</v>
      </c>
      <c r="M32" s="135">
        <v>1</v>
      </c>
      <c r="N32" s="165">
        <v>398282.06</v>
      </c>
      <c r="O32" s="137">
        <f>IF($W32=0,0,N32/$W32)</f>
        <v>3.6381481655982831E-2</v>
      </c>
      <c r="P32" s="135">
        <v>0</v>
      </c>
      <c r="Q32" s="165">
        <v>0</v>
      </c>
      <c r="R32" s="137">
        <f>IF($W32=0,0,Q32/$W32)</f>
        <v>0</v>
      </c>
      <c r="S32" s="135">
        <v>24</v>
      </c>
      <c r="T32" s="165">
        <v>5259978.26</v>
      </c>
      <c r="U32" s="137">
        <v>0</v>
      </c>
      <c r="V32" s="135">
        <f>D32+G32+J32+M32+P32+S32</f>
        <v>48</v>
      </c>
      <c r="W32" s="136">
        <f>E32+H32+K32+N32+Q32+T32</f>
        <v>10947384.27</v>
      </c>
      <c r="X32" s="137">
        <f>W32/AA32</f>
        <v>0.20241044296692728</v>
      </c>
      <c r="Y32" s="137">
        <v>0.22219074975429792</v>
      </c>
      <c r="Z32" s="135">
        <v>241</v>
      </c>
      <c r="AA32" s="167">
        <v>54085076.389999993</v>
      </c>
      <c r="AB32" s="164"/>
    </row>
    <row r="33" spans="1:28" x14ac:dyDescent="0.15">
      <c r="B33" s="279"/>
      <c r="C33" s="134"/>
      <c r="D33" s="135"/>
      <c r="E33" s="165"/>
      <c r="F33" s="137"/>
      <c r="G33" s="135"/>
      <c r="H33" s="165"/>
      <c r="I33" s="137"/>
      <c r="J33" s="135"/>
      <c r="K33" s="165"/>
      <c r="L33" s="137"/>
      <c r="M33" s="135"/>
      <c r="N33" s="165"/>
      <c r="O33" s="137"/>
      <c r="P33" s="135"/>
      <c r="Q33" s="165"/>
      <c r="R33" s="137"/>
      <c r="S33" s="135"/>
      <c r="T33" s="187"/>
      <c r="U33" s="137"/>
      <c r="V33" s="135"/>
      <c r="W33" s="166"/>
      <c r="X33" s="137"/>
      <c r="Y33" s="137"/>
      <c r="Z33" s="135"/>
      <c r="AA33" s="190"/>
    </row>
    <row r="34" spans="1:28" s="140" customFormat="1" x14ac:dyDescent="0.15">
      <c r="A34" s="103"/>
      <c r="B34" s="168"/>
      <c r="C34" s="134"/>
      <c r="D34" s="135"/>
      <c r="E34" s="165"/>
      <c r="F34" s="137"/>
      <c r="G34" s="135"/>
      <c r="H34" s="165"/>
      <c r="I34" s="137"/>
      <c r="J34" s="135"/>
      <c r="K34" s="165"/>
      <c r="L34" s="137"/>
      <c r="M34" s="135"/>
      <c r="N34" s="165"/>
      <c r="O34" s="137"/>
      <c r="P34" s="135"/>
      <c r="Q34" s="165"/>
      <c r="R34" s="137"/>
      <c r="S34" s="135"/>
      <c r="T34" s="165"/>
      <c r="U34" s="137"/>
      <c r="V34" s="135"/>
      <c r="W34" s="166"/>
      <c r="X34" s="137"/>
      <c r="Y34" s="137"/>
      <c r="Z34" s="135"/>
      <c r="AA34" s="167"/>
    </row>
    <row r="35" spans="1:28" s="158" customFormat="1" ht="14.25" customHeight="1" x14ac:dyDescent="0.15">
      <c r="A35" s="140"/>
      <c r="B35" s="151" t="s">
        <v>65</v>
      </c>
      <c r="C35" s="152"/>
      <c r="D35" s="153">
        <f>SUM(D31:D32)</f>
        <v>16</v>
      </c>
      <c r="E35" s="154">
        <f>SUM(E31:E32)</f>
        <v>3749315.57</v>
      </c>
      <c r="F35" s="155">
        <f>IF($W35=0,0,E35/$W35)</f>
        <v>0.25649585892326343</v>
      </c>
      <c r="G35" s="153">
        <f>SUM(G31:G32)</f>
        <v>8</v>
      </c>
      <c r="H35" s="154">
        <f>SUM(H31:H32)</f>
        <v>1704924.25</v>
      </c>
      <c r="I35" s="155">
        <f>IF($W35=0,0,H35/$W35)</f>
        <v>0.11663622379560083</v>
      </c>
      <c r="J35" s="153">
        <f>SUM(J31:J32)</f>
        <v>4</v>
      </c>
      <c r="K35" s="154">
        <f>SUM(K31:K32)</f>
        <v>1400006.74</v>
      </c>
      <c r="L35" s="155">
        <f>IF($W35=0,0,K35/$W35)</f>
        <v>9.5776395603493561E-2</v>
      </c>
      <c r="M35" s="153">
        <f>SUM(M31:M32)</f>
        <v>1</v>
      </c>
      <c r="N35" s="154">
        <f>SUM(N31:N32)</f>
        <v>398282.06</v>
      </c>
      <c r="O35" s="155">
        <f>IF($W35=0,0,N35/$W35)</f>
        <v>2.7247026068127612E-2</v>
      </c>
      <c r="P35" s="153">
        <f>SUM(P31:P32)</f>
        <v>0</v>
      </c>
      <c r="Q35" s="154">
        <f>SUM(Q31:Q32)</f>
        <v>0</v>
      </c>
      <c r="R35" s="155">
        <f>IF($W35=0,0,Q35/$W35)</f>
        <v>0</v>
      </c>
      <c r="S35" s="153">
        <f>SUM(S31:S32)</f>
        <v>29</v>
      </c>
      <c r="T35" s="154">
        <f>SUM(T31:T33)</f>
        <v>7364922.0700000003</v>
      </c>
      <c r="U35" s="155">
        <f>IF($W35=0,0,T35/$W35)</f>
        <v>0.5038444956095145</v>
      </c>
      <c r="V35" s="153">
        <f>D35+G35+J35+M35+P35+S35</f>
        <v>58</v>
      </c>
      <c r="W35" s="154">
        <f>E35+H35+K35+N35+Q35+T35</f>
        <v>14617450.690000001</v>
      </c>
      <c r="X35" s="155">
        <f>W35/AA35</f>
        <v>0.17758574389035262</v>
      </c>
      <c r="Y35" s="155">
        <v>0.19441250933254797</v>
      </c>
      <c r="Z35" s="153">
        <f>SUM(Z31:Z32)</f>
        <v>341</v>
      </c>
      <c r="AA35" s="154">
        <f>SUM(AA31:AA33)</f>
        <v>82312072.859999985</v>
      </c>
      <c r="AB35" s="157"/>
    </row>
    <row r="36" spans="1:28" s="158" customFormat="1" ht="14.25" customHeight="1" x14ac:dyDescent="0.15">
      <c r="B36" s="151"/>
      <c r="C36" s="152"/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/>
      <c r="V36" s="153"/>
      <c r="W36" s="154"/>
      <c r="X36" s="155"/>
      <c r="Y36" s="155"/>
      <c r="Z36" s="153"/>
      <c r="AA36" s="156"/>
      <c r="AB36" s="157"/>
    </row>
    <row r="37" spans="1:28" s="169" customFormat="1" x14ac:dyDescent="0.15">
      <c r="A37" s="158"/>
      <c r="C37" s="170"/>
      <c r="D37" s="170"/>
      <c r="E37" s="171"/>
      <c r="F37" s="172"/>
      <c r="G37" s="170"/>
      <c r="H37" s="171"/>
      <c r="I37" s="172"/>
      <c r="J37" s="170"/>
      <c r="K37" s="171"/>
      <c r="L37" s="172"/>
      <c r="M37" s="170"/>
      <c r="N37" s="171"/>
      <c r="O37" s="172"/>
      <c r="P37" s="170"/>
      <c r="Q37" s="171"/>
      <c r="R37" s="172"/>
      <c r="S37" s="170"/>
      <c r="T37" s="171"/>
      <c r="U37" s="172"/>
      <c r="V37" s="170"/>
      <c r="W37" s="171"/>
      <c r="X37" s="172"/>
      <c r="Y37" s="172"/>
      <c r="Z37" s="170"/>
      <c r="AA37" s="171"/>
    </row>
    <row r="38" spans="1:28" hidden="1" x14ac:dyDescent="0.15">
      <c r="A38" s="169"/>
      <c r="B38" s="173" t="s">
        <v>66</v>
      </c>
      <c r="C38" s="174"/>
      <c r="D38" s="174"/>
      <c r="E38" s="175"/>
      <c r="F38" s="176"/>
      <c r="G38" s="174"/>
      <c r="H38" s="175"/>
      <c r="I38" s="176"/>
      <c r="J38" s="174"/>
      <c r="K38" s="175"/>
      <c r="L38" s="176"/>
      <c r="M38" s="174"/>
      <c r="N38" s="175"/>
      <c r="O38" s="176"/>
      <c r="P38" s="174"/>
      <c r="Q38" s="175"/>
      <c r="R38" s="176"/>
      <c r="S38" s="174"/>
      <c r="T38" s="175"/>
      <c r="U38" s="176"/>
      <c r="V38" s="174"/>
      <c r="W38" s="175"/>
      <c r="X38" s="176"/>
      <c r="Y38" s="176"/>
      <c r="Z38" s="174"/>
      <c r="AA38" s="177"/>
    </row>
    <row r="39" spans="1:28" hidden="1" x14ac:dyDescent="0.15">
      <c r="B39" s="133" t="s">
        <v>67</v>
      </c>
      <c r="C39" s="178">
        <v>39416</v>
      </c>
      <c r="D39" s="179">
        <v>0</v>
      </c>
      <c r="E39" s="180">
        <v>0</v>
      </c>
      <c r="F39" s="137">
        <v>0</v>
      </c>
      <c r="G39" s="181">
        <v>0</v>
      </c>
      <c r="H39" s="180">
        <v>0</v>
      </c>
      <c r="I39" s="137">
        <v>0</v>
      </c>
      <c r="J39" s="179">
        <v>0</v>
      </c>
      <c r="K39" s="180">
        <v>0</v>
      </c>
      <c r="L39" s="137">
        <v>0</v>
      </c>
      <c r="M39" s="179">
        <v>0</v>
      </c>
      <c r="N39" s="180">
        <v>0</v>
      </c>
      <c r="O39" s="137">
        <v>0</v>
      </c>
      <c r="P39" s="179">
        <v>0</v>
      </c>
      <c r="Q39" s="180">
        <v>0</v>
      </c>
      <c r="R39" s="137">
        <v>0</v>
      </c>
      <c r="S39" s="179">
        <v>0</v>
      </c>
      <c r="T39" s="180">
        <v>0</v>
      </c>
      <c r="U39" s="137">
        <v>0</v>
      </c>
      <c r="V39" s="135">
        <v>0</v>
      </c>
      <c r="W39" s="165">
        <v>0</v>
      </c>
      <c r="X39" s="138">
        <v>0</v>
      </c>
      <c r="Y39" s="138">
        <v>0</v>
      </c>
      <c r="Z39" s="135">
        <v>0</v>
      </c>
      <c r="AA39" s="167">
        <v>0</v>
      </c>
    </row>
    <row r="40" spans="1:28" hidden="1" x14ac:dyDescent="0.15">
      <c r="B40" s="133" t="s">
        <v>68</v>
      </c>
      <c r="C40" s="178">
        <v>39416</v>
      </c>
      <c r="D40" s="181">
        <v>0</v>
      </c>
      <c r="E40" s="180">
        <v>0</v>
      </c>
      <c r="F40" s="137">
        <v>0</v>
      </c>
      <c r="G40" s="181">
        <v>0</v>
      </c>
      <c r="H40" s="180">
        <v>0</v>
      </c>
      <c r="I40" s="137">
        <v>0</v>
      </c>
      <c r="J40" s="179">
        <v>0</v>
      </c>
      <c r="K40" s="180">
        <v>0</v>
      </c>
      <c r="L40" s="137">
        <v>0</v>
      </c>
      <c r="M40" s="179">
        <v>0</v>
      </c>
      <c r="N40" s="180">
        <v>0</v>
      </c>
      <c r="O40" s="137">
        <v>0</v>
      </c>
      <c r="P40" s="179">
        <v>0</v>
      </c>
      <c r="Q40" s="180">
        <v>0</v>
      </c>
      <c r="R40" s="137">
        <v>0</v>
      </c>
      <c r="S40" s="179">
        <v>0</v>
      </c>
      <c r="T40" s="180">
        <v>0</v>
      </c>
      <c r="U40" s="137">
        <v>0</v>
      </c>
      <c r="V40" s="135">
        <v>0</v>
      </c>
      <c r="W40" s="165">
        <v>0</v>
      </c>
      <c r="X40" s="138">
        <v>0</v>
      </c>
      <c r="Y40" s="138">
        <v>0</v>
      </c>
      <c r="Z40" s="135">
        <v>0</v>
      </c>
      <c r="AA40" s="167">
        <v>0</v>
      </c>
    </row>
    <row r="41" spans="1:28" hidden="1" x14ac:dyDescent="0.15">
      <c r="B41" s="133" t="s">
        <v>69</v>
      </c>
      <c r="C41" s="178">
        <v>39416</v>
      </c>
      <c r="D41" s="181">
        <v>0</v>
      </c>
      <c r="E41" s="180">
        <v>0</v>
      </c>
      <c r="F41" s="137">
        <v>0</v>
      </c>
      <c r="G41" s="181">
        <v>0</v>
      </c>
      <c r="H41" s="180">
        <v>0</v>
      </c>
      <c r="I41" s="137">
        <v>0</v>
      </c>
      <c r="J41" s="179">
        <v>0</v>
      </c>
      <c r="K41" s="180">
        <v>0</v>
      </c>
      <c r="L41" s="137">
        <v>0</v>
      </c>
      <c r="M41" s="179">
        <v>0</v>
      </c>
      <c r="N41" s="180">
        <v>0</v>
      </c>
      <c r="O41" s="137">
        <v>0</v>
      </c>
      <c r="P41" s="179">
        <v>0</v>
      </c>
      <c r="Q41" s="180">
        <v>0</v>
      </c>
      <c r="R41" s="137">
        <v>0</v>
      </c>
      <c r="S41" s="179">
        <v>0</v>
      </c>
      <c r="T41" s="180">
        <v>0</v>
      </c>
      <c r="U41" s="137">
        <v>0</v>
      </c>
      <c r="V41" s="135">
        <v>0</v>
      </c>
      <c r="W41" s="165">
        <v>0</v>
      </c>
      <c r="X41" s="138">
        <v>0</v>
      </c>
      <c r="Y41" s="138">
        <v>0</v>
      </c>
      <c r="Z41" s="135">
        <v>0</v>
      </c>
      <c r="AA41" s="167">
        <v>0</v>
      </c>
    </row>
    <row r="42" spans="1:28" hidden="1" x14ac:dyDescent="0.15">
      <c r="B42" s="133" t="s">
        <v>70</v>
      </c>
      <c r="C42" s="178">
        <v>39416</v>
      </c>
      <c r="D42" s="181">
        <v>0</v>
      </c>
      <c r="E42" s="180">
        <v>0</v>
      </c>
      <c r="F42" s="137">
        <v>0</v>
      </c>
      <c r="G42" s="181">
        <v>0</v>
      </c>
      <c r="H42" s="180">
        <v>0</v>
      </c>
      <c r="I42" s="137">
        <v>0</v>
      </c>
      <c r="J42" s="179">
        <v>0</v>
      </c>
      <c r="K42" s="180">
        <v>0</v>
      </c>
      <c r="L42" s="137">
        <v>0</v>
      </c>
      <c r="M42" s="179">
        <v>0</v>
      </c>
      <c r="N42" s="180">
        <v>0</v>
      </c>
      <c r="O42" s="137">
        <v>0</v>
      </c>
      <c r="P42" s="179">
        <v>0</v>
      </c>
      <c r="Q42" s="180">
        <v>0</v>
      </c>
      <c r="R42" s="137">
        <v>0</v>
      </c>
      <c r="S42" s="179">
        <v>0</v>
      </c>
      <c r="T42" s="180">
        <v>0</v>
      </c>
      <c r="U42" s="137">
        <v>0</v>
      </c>
      <c r="V42" s="135">
        <v>0</v>
      </c>
      <c r="W42" s="165">
        <v>0</v>
      </c>
      <c r="X42" s="138">
        <v>0</v>
      </c>
      <c r="Y42" s="138">
        <v>0</v>
      </c>
      <c r="Z42" s="135">
        <v>0</v>
      </c>
      <c r="AA42" s="167">
        <v>0</v>
      </c>
    </row>
    <row r="43" spans="1:28" hidden="1" x14ac:dyDescent="0.15">
      <c r="B43" s="182"/>
      <c r="C43" s="178"/>
      <c r="D43" s="181"/>
      <c r="E43" s="180"/>
      <c r="F43" s="138"/>
      <c r="G43" s="181"/>
      <c r="H43" s="180"/>
      <c r="I43" s="138"/>
      <c r="J43" s="179"/>
      <c r="K43" s="180"/>
      <c r="L43" s="138"/>
      <c r="M43" s="179"/>
      <c r="N43" s="180"/>
      <c r="O43" s="138"/>
      <c r="P43" s="179"/>
      <c r="Q43" s="180"/>
      <c r="R43" s="138"/>
      <c r="S43" s="179"/>
      <c r="T43" s="180"/>
      <c r="U43" s="138"/>
      <c r="V43" s="181"/>
      <c r="W43" s="180"/>
      <c r="X43" s="138"/>
      <c r="Y43" s="138"/>
      <c r="Z43" s="179"/>
      <c r="AA43" s="183"/>
    </row>
    <row r="44" spans="1:28" s="158" customFormat="1" hidden="1" x14ac:dyDescent="0.15">
      <c r="A44" s="103"/>
      <c r="B44" s="184" t="s">
        <v>71</v>
      </c>
      <c r="C44" s="185"/>
      <c r="D44" s="186">
        <f>SUM(D39:D42)</f>
        <v>0</v>
      </c>
      <c r="E44" s="187">
        <f>SUM(E39:E42)</f>
        <v>0</v>
      </c>
      <c r="F44" s="188">
        <f>IF($W44=0,0,E44/$W44)</f>
        <v>0</v>
      </c>
      <c r="G44" s="186">
        <f>SUM(G39:G42)</f>
        <v>0</v>
      </c>
      <c r="H44" s="187">
        <f>SUM(H39:H42)</f>
        <v>0</v>
      </c>
      <c r="I44" s="188">
        <f>IF($W44=0,0,H44/$W44)</f>
        <v>0</v>
      </c>
      <c r="J44" s="186">
        <f>SUM(J39:J42)</f>
        <v>0</v>
      </c>
      <c r="K44" s="187">
        <f>SUM(K39:K42)</f>
        <v>0</v>
      </c>
      <c r="L44" s="188">
        <f>IF($W44=0,0,K44/$W44)</f>
        <v>0</v>
      </c>
      <c r="M44" s="186">
        <f>SUM(M39:M42)</f>
        <v>0</v>
      </c>
      <c r="N44" s="187">
        <f>SUM(N39:N42)</f>
        <v>0</v>
      </c>
      <c r="O44" s="188">
        <f>IF($W44=0,0,N44/$W44)</f>
        <v>0</v>
      </c>
      <c r="P44" s="186">
        <f>SUM(P39:P42)</f>
        <v>0</v>
      </c>
      <c r="Q44" s="187">
        <f>SUM(Q39:Q42)</f>
        <v>0</v>
      </c>
      <c r="R44" s="188">
        <f>IF($W44=0,0,Q44/$W44)</f>
        <v>0</v>
      </c>
      <c r="S44" s="186">
        <f>SUM(S39:S42)</f>
        <v>0</v>
      </c>
      <c r="T44" s="187">
        <f>SUM(T39:T42)</f>
        <v>0</v>
      </c>
      <c r="U44" s="188">
        <f>IF($W44=0,0,T44/$W44)</f>
        <v>0</v>
      </c>
      <c r="V44" s="186">
        <f>SUM(V39:V42)</f>
        <v>0</v>
      </c>
      <c r="W44" s="189">
        <f>SUM(W39:W42)</f>
        <v>0</v>
      </c>
      <c r="X44" s="188" t="e">
        <f>W44/AA44</f>
        <v>#DIV/0!</v>
      </c>
      <c r="Y44" s="188" t="e">
        <v>#DIV/0!</v>
      </c>
      <c r="Z44" s="186">
        <f>SUM(Z39:Z42)</f>
        <v>0</v>
      </c>
      <c r="AA44" s="190">
        <f>SUM(AA39:AA42)</f>
        <v>0</v>
      </c>
    </row>
    <row r="45" spans="1:28" s="158" customFormat="1" hidden="1" x14ac:dyDescent="0.15">
      <c r="B45" s="184" t="s">
        <v>72</v>
      </c>
      <c r="C45" s="185"/>
      <c r="D45" s="186" t="s">
        <v>73</v>
      </c>
      <c r="E45" s="191" t="s">
        <v>73</v>
      </c>
      <c r="F45" s="186" t="s">
        <v>73</v>
      </c>
      <c r="G45" s="186" t="s">
        <v>73</v>
      </c>
      <c r="H45" s="187" t="s">
        <v>73</v>
      </c>
      <c r="I45" s="186" t="s">
        <v>73</v>
      </c>
      <c r="J45" s="186" t="s">
        <v>73</v>
      </c>
      <c r="K45" s="187" t="s">
        <v>73</v>
      </c>
      <c r="L45" s="186" t="s">
        <v>73</v>
      </c>
      <c r="M45" s="186" t="s">
        <v>73</v>
      </c>
      <c r="N45" s="187" t="s">
        <v>73</v>
      </c>
      <c r="O45" s="186" t="s">
        <v>73</v>
      </c>
      <c r="P45" s="186" t="s">
        <v>73</v>
      </c>
      <c r="Q45" s="187" t="s">
        <v>73</v>
      </c>
      <c r="R45" s="186" t="s">
        <v>73</v>
      </c>
      <c r="S45" s="186" t="s">
        <v>73</v>
      </c>
      <c r="T45" s="187" t="s">
        <v>73</v>
      </c>
      <c r="U45" s="186" t="s">
        <v>73</v>
      </c>
      <c r="V45" s="186" t="s">
        <v>73</v>
      </c>
      <c r="W45" s="187" t="s">
        <v>73</v>
      </c>
      <c r="X45" s="186" t="s">
        <v>73</v>
      </c>
      <c r="Y45" s="188" t="s">
        <v>73</v>
      </c>
      <c r="Z45" s="186" t="s">
        <v>73</v>
      </c>
      <c r="AA45" s="190" t="s">
        <v>73</v>
      </c>
    </row>
    <row r="46" spans="1:28" s="199" customFormat="1" ht="11.25" hidden="1" thickBot="1" x14ac:dyDescent="0.2">
      <c r="A46" s="158"/>
      <c r="B46" s="192" t="s">
        <v>74</v>
      </c>
      <c r="C46" s="193"/>
      <c r="D46" s="194">
        <f>SUM(D44:D45)</f>
        <v>0</v>
      </c>
      <c r="E46" s="195">
        <f>SUM(E44:E45)</f>
        <v>0</v>
      </c>
      <c r="F46" s="196">
        <f>IF($W46=0,0,E46/$W46)</f>
        <v>0</v>
      </c>
      <c r="G46" s="193">
        <f>SUM(G44:G45)</f>
        <v>0</v>
      </c>
      <c r="H46" s="195">
        <f>SUM(H44:H45)</f>
        <v>0</v>
      </c>
      <c r="I46" s="196">
        <f>IF($W46=0,0,H46/$W46)</f>
        <v>0</v>
      </c>
      <c r="J46" s="193">
        <f>SUM(J44:J45)</f>
        <v>0</v>
      </c>
      <c r="K46" s="195">
        <f>SUM(K44:K45)</f>
        <v>0</v>
      </c>
      <c r="L46" s="196">
        <f>IF($W46=0,0,K46/$W46)</f>
        <v>0</v>
      </c>
      <c r="M46" s="193">
        <f>SUM(M44:M45)</f>
        <v>0</v>
      </c>
      <c r="N46" s="195">
        <f>SUM(N44:N45)</f>
        <v>0</v>
      </c>
      <c r="O46" s="196">
        <f>IF($W46=0,0,N46/$W46)</f>
        <v>0</v>
      </c>
      <c r="P46" s="193">
        <f>SUM(P44:P45)</f>
        <v>0</v>
      </c>
      <c r="Q46" s="195">
        <f>SUM(Q44:Q45)</f>
        <v>0</v>
      </c>
      <c r="R46" s="196">
        <f>IF($W46=0,0,Q46/$W46)</f>
        <v>0</v>
      </c>
      <c r="S46" s="193">
        <f>SUM(S44:S45)</f>
        <v>0</v>
      </c>
      <c r="T46" s="195">
        <f>SUM(T44:T45)</f>
        <v>0</v>
      </c>
      <c r="U46" s="196">
        <f>IF($W46=0,0,T46/$W46)</f>
        <v>0</v>
      </c>
      <c r="V46" s="193">
        <f>SUM(V44:V45)</f>
        <v>0</v>
      </c>
      <c r="W46" s="195">
        <f>SUM(W44:W45)</f>
        <v>0</v>
      </c>
      <c r="X46" s="196" t="e">
        <f>W46/AA46</f>
        <v>#DIV/0!</v>
      </c>
      <c r="Y46" s="196" t="e">
        <v>#DIV/0!</v>
      </c>
      <c r="Z46" s="197">
        <f>SUM(Z44:Z45)</f>
        <v>0</v>
      </c>
      <c r="AA46" s="198">
        <f>SUM(AA44:AA45)</f>
        <v>0</v>
      </c>
    </row>
    <row r="47" spans="1:28" hidden="1" x14ac:dyDescent="0.15">
      <c r="A47" s="199"/>
      <c r="B47" s="200"/>
      <c r="C47" s="160"/>
      <c r="D47" s="160"/>
      <c r="E47" s="161"/>
      <c r="F47" s="162"/>
      <c r="G47" s="160"/>
      <c r="H47" s="161"/>
      <c r="I47" s="162"/>
      <c r="J47" s="160"/>
      <c r="K47" s="161"/>
      <c r="L47" s="162"/>
      <c r="M47" s="160"/>
      <c r="N47" s="161"/>
      <c r="O47" s="162"/>
      <c r="P47" s="160"/>
      <c r="Q47" s="161"/>
      <c r="R47" s="162"/>
      <c r="S47" s="160"/>
      <c r="T47" s="161"/>
      <c r="U47" s="162"/>
      <c r="V47" s="160"/>
      <c r="W47" s="161"/>
      <c r="X47" s="162"/>
      <c r="Y47" s="162"/>
      <c r="Z47" s="160"/>
      <c r="AA47" s="163"/>
    </row>
    <row r="48" spans="1:28" hidden="1" x14ac:dyDescent="0.15">
      <c r="B48" s="182" t="s">
        <v>75</v>
      </c>
      <c r="C48" s="178" t="s">
        <v>76</v>
      </c>
      <c r="D48" s="201"/>
      <c r="E48" s="202"/>
      <c r="F48" s="203"/>
      <c r="G48" s="201"/>
      <c r="H48" s="202"/>
      <c r="I48" s="203"/>
      <c r="J48" s="201"/>
      <c r="K48" s="202"/>
      <c r="L48" s="203"/>
      <c r="M48" s="201"/>
      <c r="N48" s="202"/>
      <c r="O48" s="203"/>
      <c r="P48" s="201"/>
      <c r="Q48" s="202"/>
      <c r="R48" s="203"/>
      <c r="S48" s="201"/>
      <c r="T48" s="202"/>
      <c r="U48" s="203"/>
      <c r="V48" s="201"/>
      <c r="W48" s="202"/>
      <c r="X48" s="203"/>
      <c r="Y48" s="203"/>
      <c r="Z48" s="181"/>
      <c r="AA48" s="183"/>
    </row>
    <row r="49" spans="1:27" ht="11.25" thickBot="1" x14ac:dyDescent="0.2">
      <c r="B49" s="146"/>
      <c r="C49" s="204"/>
      <c r="D49" s="160"/>
      <c r="E49" s="161"/>
      <c r="F49" s="162"/>
      <c r="G49" s="160"/>
      <c r="H49" s="161"/>
      <c r="I49" s="162"/>
      <c r="J49" s="160"/>
      <c r="K49" s="161"/>
      <c r="L49" s="162"/>
      <c r="M49" s="160"/>
      <c r="N49" s="161"/>
      <c r="O49" s="162"/>
      <c r="P49" s="160"/>
      <c r="Q49" s="161"/>
      <c r="R49" s="162"/>
      <c r="S49" s="160"/>
      <c r="T49" s="161"/>
      <c r="U49" s="162"/>
      <c r="V49" s="160"/>
      <c r="W49" s="161"/>
      <c r="X49" s="162"/>
      <c r="Y49" s="162"/>
      <c r="Z49" s="160"/>
      <c r="AA49" s="163"/>
    </row>
    <row r="50" spans="1:27" x14ac:dyDescent="0.15">
      <c r="B50" s="128" t="s">
        <v>77</v>
      </c>
      <c r="C50" s="205"/>
      <c r="D50" s="206">
        <f>D22+D28+D35</f>
        <v>55</v>
      </c>
      <c r="E50" s="207">
        <f>E22+E28+E35</f>
        <v>6189009.8300000001</v>
      </c>
      <c r="F50" s="208">
        <f>IF($W50=0,0,E50/$W50)</f>
        <v>0.2090291977112641</v>
      </c>
      <c r="G50" s="209">
        <f>G22+G28+G35</f>
        <v>27</v>
      </c>
      <c r="H50" s="207">
        <f>H22+H28+H35</f>
        <v>3064397.41</v>
      </c>
      <c r="I50" s="208">
        <f>IF($W50=0,0,H50/$W50)</f>
        <v>0.10349774029697666</v>
      </c>
      <c r="J50" s="209">
        <f>J22+J28+J35</f>
        <v>9</v>
      </c>
      <c r="K50" s="207">
        <f>K22+K28+K35</f>
        <v>1861173.95</v>
      </c>
      <c r="L50" s="208">
        <f>IF($W50=0,0,K50/$W50)</f>
        <v>6.2859764042353175E-2</v>
      </c>
      <c r="M50" s="209">
        <f>M22+M28+M35</f>
        <v>2</v>
      </c>
      <c r="N50" s="207">
        <f>N22+N28+N35</f>
        <v>678092.95</v>
      </c>
      <c r="O50" s="208">
        <f>IF($W50=0,0,N50/$W50)</f>
        <v>2.2902084373028746E-2</v>
      </c>
      <c r="P50" s="209">
        <f>P22+P28+P35</f>
        <v>1</v>
      </c>
      <c r="Q50" s="207">
        <f>Q22+Q28+Q35</f>
        <v>39922.31</v>
      </c>
      <c r="R50" s="208">
        <f>IF($W50=0,0,Q50/$W50)</f>
        <v>1.348346287903759E-3</v>
      </c>
      <c r="S50" s="209">
        <f>S22+S28+S35</f>
        <v>117</v>
      </c>
      <c r="T50" s="207">
        <f>T22+T28+T35</f>
        <v>17775754.43</v>
      </c>
      <c r="U50" s="208">
        <f>IF($W50=0,0,T50/$W50)</f>
        <v>0.60036286728847355</v>
      </c>
      <c r="V50" s="209">
        <f>D50+G50+J50+M50+P50+S50</f>
        <v>211</v>
      </c>
      <c r="W50" s="207">
        <f>E50+H50+K50+N50+Q50+T50</f>
        <v>29608350.879999999</v>
      </c>
      <c r="X50" s="208">
        <f>W50/AA50</f>
        <v>0.19956647413595446</v>
      </c>
      <c r="Y50" s="208">
        <v>0.21328730132031887</v>
      </c>
      <c r="Z50" s="209">
        <f>Z22+Z28+Z35</f>
        <v>1005</v>
      </c>
      <c r="AA50" s="210">
        <f>AA22+AA28+AA35</f>
        <v>148363351.14999998</v>
      </c>
    </row>
    <row r="51" spans="1:27" x14ac:dyDescent="0.15">
      <c r="B51" s="211"/>
      <c r="C51" s="164"/>
      <c r="H51" s="212"/>
    </row>
    <row r="52" spans="1:27" x14ac:dyDescent="0.15">
      <c r="B52" s="211"/>
      <c r="C52" s="158"/>
      <c r="D52" s="158"/>
      <c r="E52" s="157"/>
      <c r="F52" s="213"/>
      <c r="G52" s="158"/>
      <c r="H52" s="212"/>
      <c r="Z52" s="214"/>
    </row>
    <row r="53" spans="1:27" x14ac:dyDescent="0.15">
      <c r="C53" s="158"/>
      <c r="T53" s="104"/>
    </row>
    <row r="54" spans="1:27" s="217" customFormat="1" x14ac:dyDescent="0.15">
      <c r="A54" s="103"/>
      <c r="B54" s="290" t="s">
        <v>125</v>
      </c>
      <c r="C54" s="289"/>
      <c r="D54" s="284"/>
      <c r="E54" s="284"/>
      <c r="F54" s="284"/>
      <c r="G54" s="108"/>
      <c r="H54" s="212"/>
      <c r="I54" s="108"/>
      <c r="J54" s="108"/>
      <c r="K54" s="215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W54" s="106"/>
      <c r="X54" s="216"/>
      <c r="Y54" s="107"/>
      <c r="Z54" s="218"/>
      <c r="AA54" s="218"/>
    </row>
    <row r="55" spans="1:27" s="222" customFormat="1" x14ac:dyDescent="0.15">
      <c r="A55" s="217"/>
      <c r="B55" s="133"/>
      <c r="C55" s="158"/>
      <c r="D55" s="220"/>
      <c r="E55" s="220"/>
      <c r="F55" s="220"/>
      <c r="G55" s="220"/>
      <c r="H55" s="220"/>
      <c r="I55" s="220"/>
      <c r="J55" s="219"/>
      <c r="K55" s="219"/>
      <c r="L55" s="219"/>
      <c r="M55" s="221"/>
      <c r="N55" s="221"/>
      <c r="O55" s="221"/>
      <c r="P55" s="221"/>
      <c r="Q55" s="221"/>
      <c r="R55" s="221"/>
      <c r="S55" s="221"/>
      <c r="T55" s="221"/>
      <c r="U55" s="221"/>
      <c r="W55" s="171"/>
      <c r="X55" s="221"/>
      <c r="Y55" s="172"/>
      <c r="AA55" s="171"/>
    </row>
    <row r="56" spans="1:27" s="169" customFormat="1" x14ac:dyDescent="0.15">
      <c r="A56" s="222"/>
      <c r="B56" s="133"/>
      <c r="C56" s="158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</row>
    <row r="57" spans="1:27" s="169" customFormat="1" x14ac:dyDescent="0.15">
      <c r="B57" s="133"/>
      <c r="C57" s="158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</row>
    <row r="58" spans="1:27" s="169" customFormat="1" x14ac:dyDescent="0.15">
      <c r="B58" s="133"/>
      <c r="C58" s="158"/>
      <c r="D58" s="223"/>
      <c r="E58" s="133"/>
      <c r="F58" s="133"/>
      <c r="G58" s="223"/>
      <c r="H58" s="225"/>
      <c r="I58" s="223"/>
      <c r="J58" s="223"/>
      <c r="K58" s="224"/>
      <c r="L58" s="224"/>
      <c r="M58" s="224"/>
      <c r="N58" s="226"/>
      <c r="O58" s="227"/>
      <c r="P58" s="226"/>
      <c r="Q58" s="228"/>
      <c r="R58" s="226"/>
      <c r="S58" s="226"/>
      <c r="T58" s="226"/>
      <c r="U58" s="226"/>
      <c r="W58" s="171"/>
      <c r="X58" s="226"/>
      <c r="Y58" s="172"/>
      <c r="AA58" s="171"/>
    </row>
    <row r="59" spans="1:27" x14ac:dyDescent="0.15">
      <c r="A59" s="169"/>
      <c r="B59" s="133"/>
      <c r="C59" s="158"/>
      <c r="D59" s="229"/>
      <c r="E59" s="133"/>
      <c r="F59" s="133"/>
      <c r="G59" s="229"/>
      <c r="H59" s="230"/>
      <c r="I59" s="229"/>
      <c r="J59" s="229"/>
      <c r="K59" s="230"/>
    </row>
    <row r="60" spans="1:27" x14ac:dyDescent="0.15">
      <c r="B60" s="133"/>
      <c r="C60" s="158"/>
      <c r="D60" s="229"/>
      <c r="E60" s="133"/>
      <c r="F60" s="133"/>
      <c r="G60" s="229"/>
      <c r="H60" s="230"/>
      <c r="I60" s="229"/>
      <c r="J60" s="229"/>
      <c r="K60" s="230"/>
    </row>
    <row r="61" spans="1:27" ht="12.75" customHeight="1" x14ac:dyDescent="0.15">
      <c r="B61" s="133"/>
      <c r="C61" s="158"/>
      <c r="D61" s="230"/>
      <c r="E61" s="133"/>
      <c r="F61" s="133"/>
      <c r="G61" s="230"/>
      <c r="H61" s="230"/>
      <c r="I61" s="229"/>
      <c r="J61" s="230"/>
      <c r="K61" s="230"/>
      <c r="L61" s="230"/>
      <c r="M61" s="104"/>
      <c r="N61" s="104"/>
    </row>
    <row r="62" spans="1:27" ht="10.5" customHeight="1" x14ac:dyDescent="0.15">
      <c r="B62" s="133"/>
      <c r="C62" s="158"/>
      <c r="D62" s="231"/>
      <c r="E62" s="133"/>
      <c r="F62" s="133"/>
      <c r="G62" s="231"/>
      <c r="H62" s="232"/>
      <c r="I62" s="231"/>
      <c r="J62" s="231"/>
      <c r="K62" s="232"/>
    </row>
    <row r="63" spans="1:27" x14ac:dyDescent="0.15">
      <c r="B63" s="133"/>
      <c r="C63" s="158"/>
      <c r="D63" s="104"/>
      <c r="E63" s="133"/>
      <c r="F63" s="133"/>
      <c r="G63" s="104"/>
      <c r="H63" s="104"/>
      <c r="J63" s="104"/>
      <c r="K63" s="104"/>
      <c r="M63" s="104"/>
      <c r="N63" s="104"/>
      <c r="P63" s="104"/>
      <c r="Q63" s="104"/>
      <c r="S63" s="104"/>
      <c r="T63" s="104"/>
      <c r="V63" s="104"/>
      <c r="W63" s="104"/>
      <c r="Z63" s="104"/>
      <c r="AA63" s="104"/>
    </row>
    <row r="64" spans="1:27" x14ac:dyDescent="0.15">
      <c r="B64" s="133"/>
      <c r="C64" s="158"/>
      <c r="E64" s="133"/>
      <c r="F64" s="133"/>
      <c r="H64" s="104"/>
      <c r="K64" s="104"/>
      <c r="AA64" s="104"/>
    </row>
    <row r="65" spans="2:27" x14ac:dyDescent="0.15">
      <c r="B65" s="133"/>
      <c r="C65" s="158"/>
      <c r="E65" s="133"/>
      <c r="F65" s="133"/>
      <c r="T65" s="104"/>
    </row>
    <row r="66" spans="2:27" x14ac:dyDescent="0.15">
      <c r="B66" s="133"/>
      <c r="C66" s="158"/>
      <c r="E66" s="133"/>
      <c r="F66" s="133"/>
    </row>
    <row r="67" spans="2:27" x14ac:dyDescent="0.15">
      <c r="B67" s="133"/>
      <c r="C67" s="158"/>
      <c r="E67" s="133"/>
      <c r="F67" s="133"/>
    </row>
    <row r="68" spans="2:27" x14ac:dyDescent="0.15">
      <c r="B68" s="133"/>
      <c r="C68" s="158"/>
      <c r="E68" s="133"/>
      <c r="F68" s="133"/>
    </row>
    <row r="69" spans="2:27" x14ac:dyDescent="0.15">
      <c r="B69" s="133"/>
      <c r="C69" s="158"/>
      <c r="E69" s="133"/>
      <c r="F69" s="133"/>
    </row>
    <row r="70" spans="2:27" x14ac:dyDescent="0.15">
      <c r="B70" s="133"/>
      <c r="C70" s="158"/>
      <c r="E70" s="133"/>
    </row>
    <row r="71" spans="2:27" x14ac:dyDescent="0.15">
      <c r="B71" s="133"/>
      <c r="C71" s="282"/>
      <c r="D71" s="104"/>
      <c r="E71" s="133"/>
      <c r="G71" s="104"/>
      <c r="H71" s="104"/>
      <c r="J71" s="104"/>
      <c r="K71" s="104"/>
      <c r="M71" s="104"/>
      <c r="N71" s="104"/>
      <c r="P71" s="104"/>
      <c r="Q71" s="104"/>
      <c r="S71" s="104"/>
      <c r="T71" s="104"/>
      <c r="V71" s="104"/>
      <c r="W71" s="104"/>
      <c r="Z71" s="104"/>
      <c r="AA71" s="104"/>
    </row>
    <row r="72" spans="2:27" x14ac:dyDescent="0.15">
      <c r="B72" s="133"/>
      <c r="C72" s="282"/>
      <c r="E72" s="133"/>
    </row>
    <row r="73" spans="2:27" x14ac:dyDescent="0.15">
      <c r="B73" s="133"/>
      <c r="C73" s="140"/>
      <c r="E73" s="133"/>
    </row>
    <row r="74" spans="2:27" x14ac:dyDescent="0.15">
      <c r="B74" s="133"/>
      <c r="C74" s="140"/>
      <c r="E74" s="133"/>
    </row>
    <row r="75" spans="2:27" x14ac:dyDescent="0.15">
      <c r="B75" s="140"/>
      <c r="C75" s="140"/>
      <c r="E75" s="133"/>
    </row>
    <row r="76" spans="2:27" x14ac:dyDescent="0.15">
      <c r="B76" s="140"/>
      <c r="C76" s="140"/>
      <c r="N76" s="104"/>
    </row>
    <row r="79" spans="2:27" x14ac:dyDescent="0.15">
      <c r="AA79" s="103"/>
    </row>
  </sheetData>
  <mergeCells count="8">
    <mergeCell ref="V9:X9"/>
    <mergeCell ref="Z9:AA9"/>
    <mergeCell ref="G9:I9"/>
    <mergeCell ref="D9:F9"/>
    <mergeCell ref="J9:L9"/>
    <mergeCell ref="M9:O9"/>
    <mergeCell ref="P9:R9"/>
    <mergeCell ref="S9:U9"/>
  </mergeCells>
  <phoneticPr fontId="0" type="noConversion"/>
  <pageMargins left="0.5" right="0.5" top="0.5" bottom="0.5" header="0.25" footer="0.25"/>
  <pageSetup paperSize="5" scale="48" fitToHeight="2" orientation="landscape" r:id="rId1"/>
  <headerFooter alignWithMargins="0">
    <oddFooter>&amp;C&amp;P&amp;R&amp;A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67"/>
  <sheetViews>
    <sheetView topLeftCell="A31" zoomScaleNormal="100" workbookViewId="0">
      <selection activeCell="I67" sqref="I67"/>
    </sheetView>
  </sheetViews>
  <sheetFormatPr defaultColWidth="15.42578125" defaultRowHeight="12.75" x14ac:dyDescent="0.2"/>
  <cols>
    <col min="1" max="1" width="15.28515625" style="297" bestFit="1" customWidth="1"/>
    <col min="2" max="2" width="27.85546875" style="291" bestFit="1" customWidth="1"/>
    <col min="3" max="3" width="15" style="291" bestFit="1" customWidth="1"/>
    <col min="4" max="4" width="17.5703125" style="291" bestFit="1" customWidth="1"/>
    <col min="5" max="5" width="8.85546875" style="291" bestFit="1" customWidth="1"/>
    <col min="6" max="6" width="18.7109375" style="291" bestFit="1" customWidth="1"/>
    <col min="7" max="7" width="8.42578125" style="291" bestFit="1" customWidth="1"/>
    <col min="8" max="8" width="16" style="291" bestFit="1" customWidth="1"/>
    <col min="9" max="9" width="9" style="291" bestFit="1" customWidth="1"/>
    <col min="10" max="10" width="14.42578125" style="291" bestFit="1" customWidth="1"/>
    <col min="11" max="11" width="6.140625" style="291" bestFit="1" customWidth="1"/>
    <col min="12" max="12" width="11.7109375" style="291" bestFit="1" customWidth="1"/>
    <col min="13" max="16384" width="15.42578125" style="291"/>
  </cols>
  <sheetData>
    <row r="1" spans="1:13" x14ac:dyDescent="0.2">
      <c r="A1" s="297" t="s">
        <v>102</v>
      </c>
      <c r="B1" s="291" t="s">
        <v>117</v>
      </c>
      <c r="C1" s="291" t="s">
        <v>103</v>
      </c>
      <c r="D1" s="292" t="s">
        <v>104</v>
      </c>
      <c r="E1" s="291" t="s">
        <v>105</v>
      </c>
      <c r="F1" s="292" t="s">
        <v>106</v>
      </c>
      <c r="G1" s="291" t="s">
        <v>107</v>
      </c>
      <c r="H1" s="291" t="s">
        <v>108</v>
      </c>
    </row>
    <row r="2" spans="1:13" x14ac:dyDescent="0.2">
      <c r="A2" s="298">
        <v>42460</v>
      </c>
      <c r="B2" s="299">
        <v>0</v>
      </c>
      <c r="C2" s="295" t="s">
        <v>109</v>
      </c>
      <c r="D2" s="295" t="s">
        <v>110</v>
      </c>
      <c r="E2" s="299">
        <v>23473</v>
      </c>
      <c r="F2" s="296">
        <v>5112973882.1344995</v>
      </c>
      <c r="G2" s="299">
        <v>103</v>
      </c>
      <c r="H2" s="296">
        <v>12228249.514799999</v>
      </c>
    </row>
    <row r="3" spans="1:13" x14ac:dyDescent="0.2">
      <c r="A3" s="298">
        <v>42460</v>
      </c>
      <c r="B3" s="299">
        <v>0</v>
      </c>
      <c r="C3" s="295" t="s">
        <v>109</v>
      </c>
      <c r="D3" s="295" t="s">
        <v>111</v>
      </c>
      <c r="E3" s="299">
        <v>436</v>
      </c>
      <c r="F3" s="296">
        <v>60784948.906900004</v>
      </c>
      <c r="G3" s="299">
        <v>27</v>
      </c>
      <c r="H3" s="296">
        <v>3974406.7814000002</v>
      </c>
    </row>
    <row r="4" spans="1:13" x14ac:dyDescent="0.2">
      <c r="A4" s="298">
        <v>42460</v>
      </c>
      <c r="B4" s="299">
        <v>0</v>
      </c>
      <c r="C4" s="295" t="s">
        <v>109</v>
      </c>
      <c r="D4" s="295" t="s">
        <v>112</v>
      </c>
      <c r="E4" s="299">
        <v>144</v>
      </c>
      <c r="F4" s="296">
        <v>17457473.881999999</v>
      </c>
      <c r="G4" s="299">
        <v>4</v>
      </c>
      <c r="H4" s="296">
        <v>295075.69</v>
      </c>
    </row>
    <row r="5" spans="1:13" x14ac:dyDescent="0.2">
      <c r="A5" s="298">
        <v>42460</v>
      </c>
      <c r="B5" s="299">
        <v>0</v>
      </c>
      <c r="C5" s="295" t="s">
        <v>109</v>
      </c>
      <c r="D5" s="295" t="s">
        <v>113</v>
      </c>
      <c r="E5" s="299">
        <v>79</v>
      </c>
      <c r="F5" s="296">
        <v>11703651.791999999</v>
      </c>
      <c r="G5" s="299">
        <v>79</v>
      </c>
      <c r="H5" s="296">
        <v>11703651.791999999</v>
      </c>
      <c r="I5" s="292"/>
    </row>
    <row r="6" spans="1:13" x14ac:dyDescent="0.2">
      <c r="A6" s="298">
        <v>42460</v>
      </c>
      <c r="B6" s="299">
        <v>0</v>
      </c>
      <c r="C6" s="295" t="s">
        <v>109</v>
      </c>
      <c r="D6" s="295" t="s">
        <v>114</v>
      </c>
      <c r="E6" s="299">
        <v>508</v>
      </c>
      <c r="F6" s="296">
        <v>57438383.0779</v>
      </c>
      <c r="G6" s="299">
        <v>508</v>
      </c>
      <c r="H6" s="296">
        <v>57438383.0779</v>
      </c>
      <c r="I6" s="307">
        <f>SUM(E2:E6)</f>
        <v>24640</v>
      </c>
      <c r="J6" s="307">
        <f t="shared" ref="J6:L6" si="0">SUM(F2:F6)</f>
        <v>5260358339.7932997</v>
      </c>
      <c r="K6" s="307">
        <f t="shared" si="0"/>
        <v>721</v>
      </c>
      <c r="L6" s="307">
        <f t="shared" si="0"/>
        <v>85639766.856099993</v>
      </c>
      <c r="M6" s="307"/>
    </row>
    <row r="7" spans="1:13" x14ac:dyDescent="0.2">
      <c r="A7" s="298"/>
      <c r="B7" s="299"/>
      <c r="C7" s="295"/>
      <c r="D7" s="295"/>
      <c r="E7" s="299"/>
      <c r="F7" s="296"/>
      <c r="G7" s="299"/>
      <c r="H7" s="296"/>
      <c r="I7" s="307"/>
      <c r="J7" s="307"/>
      <c r="K7" s="307"/>
      <c r="L7" s="307"/>
      <c r="M7" s="307"/>
    </row>
    <row r="8" spans="1:13" x14ac:dyDescent="0.2">
      <c r="A8" s="298">
        <v>42460</v>
      </c>
      <c r="B8" s="299">
        <v>0</v>
      </c>
      <c r="C8" s="295" t="s">
        <v>115</v>
      </c>
      <c r="D8" s="295" t="s">
        <v>110</v>
      </c>
      <c r="E8" s="299">
        <v>1961</v>
      </c>
      <c r="F8" s="296">
        <v>395830448.69209999</v>
      </c>
      <c r="G8" s="299">
        <v>35</v>
      </c>
      <c r="H8" s="296">
        <v>6896666.8859999999</v>
      </c>
      <c r="I8" s="307"/>
      <c r="J8" s="307"/>
      <c r="K8" s="307"/>
      <c r="L8" s="307"/>
      <c r="M8" s="307"/>
    </row>
    <row r="9" spans="1:13" x14ac:dyDescent="0.2">
      <c r="A9" s="298">
        <v>42460</v>
      </c>
      <c r="B9" s="299">
        <v>0</v>
      </c>
      <c r="C9" s="295" t="s">
        <v>115</v>
      </c>
      <c r="D9" s="295" t="s">
        <v>111</v>
      </c>
      <c r="E9" s="299">
        <v>83</v>
      </c>
      <c r="F9" s="296">
        <v>15079258.7334</v>
      </c>
      <c r="G9" s="299">
        <v>5</v>
      </c>
      <c r="H9" s="296">
        <v>698022.74340000004</v>
      </c>
      <c r="I9" s="307"/>
      <c r="J9" s="307"/>
      <c r="K9" s="307"/>
      <c r="L9" s="307"/>
      <c r="M9" s="307"/>
    </row>
    <row r="10" spans="1:13" x14ac:dyDescent="0.2">
      <c r="A10" s="298">
        <v>42460</v>
      </c>
      <c r="B10" s="299">
        <v>0</v>
      </c>
      <c r="C10" s="295" t="s">
        <v>115</v>
      </c>
      <c r="D10" s="295" t="s">
        <v>112</v>
      </c>
      <c r="E10" s="299">
        <v>28</v>
      </c>
      <c r="F10" s="296">
        <v>4356474.1164999995</v>
      </c>
      <c r="G10" s="299">
        <v>3</v>
      </c>
      <c r="H10" s="296">
        <v>466011.45649999997</v>
      </c>
      <c r="I10" s="307"/>
      <c r="J10" s="307"/>
      <c r="K10" s="307"/>
      <c r="L10" s="307"/>
      <c r="M10" s="307"/>
    </row>
    <row r="11" spans="1:13" x14ac:dyDescent="0.2">
      <c r="A11" s="298">
        <v>42460</v>
      </c>
      <c r="B11" s="299">
        <v>0</v>
      </c>
      <c r="C11" s="295" t="s">
        <v>115</v>
      </c>
      <c r="D11" s="295" t="s">
        <v>113</v>
      </c>
      <c r="E11" s="299">
        <v>24</v>
      </c>
      <c r="F11" s="296">
        <v>5610122.1118000001</v>
      </c>
      <c r="G11" s="299">
        <v>24</v>
      </c>
      <c r="H11" s="296">
        <v>5610122.1118000001</v>
      </c>
      <c r="I11" s="307"/>
      <c r="J11" s="307"/>
      <c r="K11" s="307"/>
      <c r="L11" s="307"/>
      <c r="M11" s="300"/>
    </row>
    <row r="12" spans="1:13" x14ac:dyDescent="0.2">
      <c r="A12" s="298">
        <v>42460</v>
      </c>
      <c r="B12" s="299">
        <v>0</v>
      </c>
      <c r="C12" s="295" t="s">
        <v>115</v>
      </c>
      <c r="D12" s="295" t="s">
        <v>114</v>
      </c>
      <c r="E12" s="299">
        <v>138</v>
      </c>
      <c r="F12" s="296">
        <v>26724253.329999998</v>
      </c>
      <c r="G12" s="299">
        <v>138</v>
      </c>
      <c r="H12" s="296">
        <v>26724253.329999998</v>
      </c>
      <c r="I12" s="307">
        <f>SUM(E8:E12)</f>
        <v>2234</v>
      </c>
      <c r="J12" s="307">
        <f t="shared" ref="J12" si="1">SUM(F8:F12)</f>
        <v>447600556.98379999</v>
      </c>
      <c r="K12" s="307">
        <f t="shared" ref="K12" si="2">SUM(G8:G12)</f>
        <v>205</v>
      </c>
      <c r="L12" s="307">
        <f t="shared" ref="L12" si="3">SUM(H8:H12)</f>
        <v>40395076.5277</v>
      </c>
      <c r="M12" s="300"/>
    </row>
    <row r="13" spans="1:13" x14ac:dyDescent="0.2">
      <c r="A13" s="298"/>
      <c r="B13" s="299"/>
      <c r="C13" s="295"/>
      <c r="D13" s="295"/>
      <c r="E13" s="299"/>
      <c r="F13" s="296"/>
      <c r="G13" s="299"/>
      <c r="H13" s="296"/>
      <c r="I13" s="307"/>
      <c r="J13" s="307"/>
      <c r="K13" s="307"/>
      <c r="L13" s="307"/>
      <c r="M13" s="300"/>
    </row>
    <row r="14" spans="1:13" x14ac:dyDescent="0.2">
      <c r="A14" s="298">
        <v>42460</v>
      </c>
      <c r="B14" s="299">
        <v>0</v>
      </c>
      <c r="C14" s="295" t="s">
        <v>25</v>
      </c>
      <c r="D14" s="295" t="s">
        <v>110</v>
      </c>
      <c r="E14" s="299">
        <v>2870</v>
      </c>
      <c r="F14" s="296">
        <v>345570513.5571</v>
      </c>
      <c r="G14" s="299">
        <v>25</v>
      </c>
      <c r="H14" s="296">
        <v>4143958.5315999999</v>
      </c>
      <c r="I14" s="307"/>
      <c r="J14" s="307"/>
      <c r="K14" s="307"/>
      <c r="L14" s="307"/>
      <c r="M14" s="300"/>
    </row>
    <row r="15" spans="1:13" x14ac:dyDescent="0.2">
      <c r="A15" s="298">
        <v>42460</v>
      </c>
      <c r="B15" s="299">
        <v>0</v>
      </c>
      <c r="C15" s="295" t="s">
        <v>25</v>
      </c>
      <c r="D15" s="295" t="s">
        <v>111</v>
      </c>
      <c r="E15" s="299">
        <v>76</v>
      </c>
      <c r="F15" s="296">
        <v>11578033.205</v>
      </c>
      <c r="G15" s="299">
        <v>6</v>
      </c>
      <c r="H15" s="296">
        <v>681753.73</v>
      </c>
      <c r="I15" s="307"/>
      <c r="J15" s="307"/>
      <c r="K15" s="307"/>
      <c r="L15" s="307"/>
      <c r="M15" s="300"/>
    </row>
    <row r="16" spans="1:13" x14ac:dyDescent="0.2">
      <c r="A16" s="298">
        <v>42460</v>
      </c>
      <c r="B16" s="299">
        <v>0</v>
      </c>
      <c r="C16" s="295" t="s">
        <v>25</v>
      </c>
      <c r="D16" s="295" t="s">
        <v>112</v>
      </c>
      <c r="E16" s="299">
        <v>28</v>
      </c>
      <c r="F16" s="296">
        <v>4108001.97</v>
      </c>
      <c r="G16" s="299">
        <v>2</v>
      </c>
      <c r="H16" s="296">
        <v>260124.02</v>
      </c>
      <c r="I16" s="307"/>
      <c r="J16" s="307"/>
      <c r="K16" s="307"/>
      <c r="L16" s="307"/>
      <c r="M16" s="300"/>
    </row>
    <row r="17" spans="1:13" x14ac:dyDescent="0.2">
      <c r="A17" s="298">
        <v>42460</v>
      </c>
      <c r="B17" s="299">
        <v>0</v>
      </c>
      <c r="C17" s="295" t="s">
        <v>25</v>
      </c>
      <c r="D17" s="295" t="s">
        <v>113</v>
      </c>
      <c r="E17" s="299">
        <v>7</v>
      </c>
      <c r="F17" s="296">
        <v>768688.63</v>
      </c>
      <c r="G17" s="299">
        <v>7</v>
      </c>
      <c r="H17" s="296">
        <v>768688.63</v>
      </c>
      <c r="I17" s="307"/>
      <c r="J17" s="307"/>
      <c r="K17" s="307"/>
      <c r="L17" s="307"/>
      <c r="M17" s="300"/>
    </row>
    <row r="18" spans="1:13" x14ac:dyDescent="0.2">
      <c r="A18" s="298">
        <v>42460</v>
      </c>
      <c r="B18" s="299">
        <v>0</v>
      </c>
      <c r="C18" s="295" t="s">
        <v>25</v>
      </c>
      <c r="D18" s="295" t="s">
        <v>114</v>
      </c>
      <c r="E18" s="299">
        <v>103</v>
      </c>
      <c r="F18" s="296">
        <v>15967820.949999999</v>
      </c>
      <c r="G18" s="299">
        <v>103</v>
      </c>
      <c r="H18" s="296">
        <v>15967820.949999999</v>
      </c>
      <c r="I18" s="307">
        <f>SUM(E14:E18)</f>
        <v>3084</v>
      </c>
      <c r="J18" s="307">
        <f t="shared" ref="J18" si="4">SUM(F14:F18)</f>
        <v>377993058.31209999</v>
      </c>
      <c r="K18" s="307">
        <f t="shared" ref="K18" si="5">SUM(G14:G18)</f>
        <v>143</v>
      </c>
      <c r="L18" s="307">
        <f t="shared" ref="L18" si="6">SUM(H14:H18)</f>
        <v>21822345.861599997</v>
      </c>
      <c r="M18" s="300"/>
    </row>
    <row r="19" spans="1:13" x14ac:dyDescent="0.2">
      <c r="A19" s="298"/>
      <c r="B19" s="299"/>
      <c r="C19" s="295"/>
      <c r="D19" s="295"/>
      <c r="E19" s="299"/>
      <c r="F19" s="296"/>
      <c r="G19" s="299"/>
      <c r="H19" s="296"/>
      <c r="I19" s="307"/>
      <c r="J19" s="307"/>
      <c r="K19" s="307"/>
      <c r="L19" s="307"/>
      <c r="M19" s="300"/>
    </row>
    <row r="20" spans="1:13" x14ac:dyDescent="0.2">
      <c r="A20" s="298">
        <v>42460</v>
      </c>
      <c r="B20" s="299">
        <v>0</v>
      </c>
      <c r="C20" s="295" t="s">
        <v>124</v>
      </c>
      <c r="D20" s="295" t="s">
        <v>110</v>
      </c>
      <c r="E20" s="299">
        <v>94182</v>
      </c>
      <c r="F20" s="296">
        <v>15428117058.366501</v>
      </c>
      <c r="G20" s="299">
        <v>0</v>
      </c>
      <c r="H20" s="296">
        <v>0</v>
      </c>
      <c r="I20" s="307"/>
      <c r="J20" s="307"/>
      <c r="K20" s="307"/>
      <c r="L20" s="307"/>
      <c r="M20" s="300"/>
    </row>
    <row r="21" spans="1:13" x14ac:dyDescent="0.2">
      <c r="A21" s="298">
        <v>42460</v>
      </c>
      <c r="B21" s="299">
        <v>0</v>
      </c>
      <c r="C21" s="295" t="s">
        <v>124</v>
      </c>
      <c r="D21" s="295" t="s">
        <v>111</v>
      </c>
      <c r="E21" s="299">
        <v>1128</v>
      </c>
      <c r="F21" s="296">
        <v>145855932.92449999</v>
      </c>
      <c r="G21" s="299">
        <v>0</v>
      </c>
      <c r="H21" s="296">
        <v>0</v>
      </c>
      <c r="I21" s="307"/>
      <c r="J21" s="307"/>
      <c r="K21" s="307"/>
      <c r="L21" s="307"/>
      <c r="M21" s="300"/>
    </row>
    <row r="22" spans="1:13" x14ac:dyDescent="0.2">
      <c r="A22" s="298">
        <v>42460</v>
      </c>
      <c r="B22" s="299">
        <v>0</v>
      </c>
      <c r="C22" s="295" t="s">
        <v>124</v>
      </c>
      <c r="D22" s="295" t="s">
        <v>112</v>
      </c>
      <c r="E22" s="299">
        <v>377</v>
      </c>
      <c r="F22" s="296">
        <v>50039210.710000001</v>
      </c>
      <c r="G22" s="299">
        <v>0</v>
      </c>
      <c r="H22" s="296">
        <v>0</v>
      </c>
      <c r="I22" s="307"/>
      <c r="J22" s="307"/>
      <c r="K22" s="307"/>
      <c r="L22" s="307"/>
      <c r="M22" s="300"/>
    </row>
    <row r="23" spans="1:13" x14ac:dyDescent="0.2">
      <c r="A23" s="298">
        <v>42460</v>
      </c>
      <c r="B23" s="299">
        <v>0</v>
      </c>
      <c r="C23" s="295" t="s">
        <v>124</v>
      </c>
      <c r="D23" s="295" t="s">
        <v>113</v>
      </c>
      <c r="E23" s="299">
        <v>144</v>
      </c>
      <c r="F23" s="296">
        <v>21849388.670000002</v>
      </c>
      <c r="G23" s="299">
        <v>144</v>
      </c>
      <c r="H23" s="296">
        <v>21849388.670000002</v>
      </c>
      <c r="I23" s="307"/>
      <c r="J23" s="300"/>
      <c r="K23" s="300"/>
      <c r="L23" s="300"/>
      <c r="M23" s="300"/>
    </row>
    <row r="24" spans="1:13" x14ac:dyDescent="0.2">
      <c r="A24" s="298">
        <v>42460</v>
      </c>
      <c r="B24" s="299">
        <v>0</v>
      </c>
      <c r="C24" s="295" t="s">
        <v>124</v>
      </c>
      <c r="D24" s="295" t="s">
        <v>114</v>
      </c>
      <c r="E24" s="299">
        <v>1268</v>
      </c>
      <c r="F24" s="296">
        <v>202580562</v>
      </c>
      <c r="G24" s="299">
        <v>1268</v>
      </c>
      <c r="H24" s="296">
        <v>202580562</v>
      </c>
      <c r="I24" s="307">
        <f>SUM(E20:E24)</f>
        <v>97099</v>
      </c>
      <c r="J24" s="307">
        <f t="shared" ref="J24" si="7">SUM(F20:F24)</f>
        <v>15848442152.671</v>
      </c>
      <c r="K24" s="307">
        <f t="shared" ref="K24" si="8">SUM(G20:G24)</f>
        <v>1412</v>
      </c>
      <c r="L24" s="307">
        <f t="shared" ref="L24" si="9">SUM(H20:H24)</f>
        <v>224429950.67000002</v>
      </c>
      <c r="M24" s="300"/>
    </row>
    <row r="25" spans="1:13" x14ac:dyDescent="0.2">
      <c r="A25" s="298"/>
      <c r="B25" s="299"/>
      <c r="C25" s="295"/>
      <c r="D25" s="295"/>
      <c r="E25" s="299"/>
      <c r="F25" s="296"/>
      <c r="G25" s="299"/>
      <c r="H25" s="296"/>
      <c r="I25" s="307"/>
      <c r="J25" s="307"/>
      <c r="K25" s="307"/>
      <c r="L25" s="307"/>
      <c r="M25" s="300"/>
    </row>
    <row r="26" spans="1:13" x14ac:dyDescent="0.2">
      <c r="A26" s="298"/>
      <c r="B26" s="299"/>
      <c r="C26" s="295"/>
      <c r="D26" s="295"/>
      <c r="E26" s="299"/>
      <c r="F26" s="296"/>
      <c r="G26" s="299"/>
      <c r="H26" s="296"/>
      <c r="I26" s="307"/>
      <c r="J26" s="300"/>
      <c r="K26" s="300"/>
      <c r="L26" s="300"/>
      <c r="M26" s="300"/>
    </row>
    <row r="27" spans="1:13" x14ac:dyDescent="0.2">
      <c r="A27" s="298" t="s">
        <v>127</v>
      </c>
      <c r="B27" s="299" t="s">
        <v>128</v>
      </c>
      <c r="C27" s="295" t="s">
        <v>129</v>
      </c>
      <c r="D27" s="295" t="s">
        <v>130</v>
      </c>
      <c r="E27" s="299" t="s">
        <v>131</v>
      </c>
      <c r="F27" s="296"/>
      <c r="G27" s="299"/>
      <c r="H27" s="296"/>
      <c r="I27" s="307"/>
      <c r="J27" s="307"/>
      <c r="K27" s="307"/>
      <c r="L27" s="307"/>
    </row>
    <row r="28" spans="1:13" x14ac:dyDescent="0.2">
      <c r="A28" s="297">
        <v>42460</v>
      </c>
      <c r="B28" s="291" t="s">
        <v>132</v>
      </c>
      <c r="C28" s="291" t="s">
        <v>132</v>
      </c>
      <c r="D28" s="291" t="s">
        <v>109</v>
      </c>
      <c r="E28" s="291">
        <v>6081820045.8900003</v>
      </c>
    </row>
    <row r="29" spans="1:13" x14ac:dyDescent="0.2">
      <c r="A29" s="297">
        <v>42460</v>
      </c>
      <c r="B29" s="291" t="s">
        <v>132</v>
      </c>
      <c r="C29" s="291" t="s">
        <v>132</v>
      </c>
      <c r="D29" s="291" t="s">
        <v>134</v>
      </c>
      <c r="E29" s="291">
        <v>213250151</v>
      </c>
      <c r="F29" s="291">
        <f>SUM(E28:E29)</f>
        <v>6295070196.8900003</v>
      </c>
    </row>
    <row r="30" spans="1:13" x14ac:dyDescent="0.2">
      <c r="A30" s="297">
        <v>42460</v>
      </c>
      <c r="B30" s="291" t="s">
        <v>132</v>
      </c>
      <c r="C30" s="291" t="s">
        <v>132</v>
      </c>
      <c r="D30" s="291" t="s">
        <v>133</v>
      </c>
      <c r="E30" s="291">
        <v>147055352.72</v>
      </c>
    </row>
    <row r="35" spans="1:9" x14ac:dyDescent="0.2">
      <c r="A35" s="297" t="s">
        <v>135</v>
      </c>
      <c r="B35" s="291" t="s">
        <v>136</v>
      </c>
      <c r="C35" s="291">
        <v>109000</v>
      </c>
      <c r="D35" s="291" t="s">
        <v>137</v>
      </c>
      <c r="F35" s="291">
        <v>-432822.09000000008</v>
      </c>
    </row>
    <row r="36" spans="1:9" x14ac:dyDescent="0.2">
      <c r="A36" s="297" t="s">
        <v>135</v>
      </c>
      <c r="B36" s="291" t="s">
        <v>136</v>
      </c>
      <c r="C36" s="291">
        <v>109004</v>
      </c>
      <c r="D36" s="291" t="s">
        <v>137</v>
      </c>
      <c r="F36" s="291">
        <v>2486.73</v>
      </c>
    </row>
    <row r="37" spans="1:9" x14ac:dyDescent="0.2">
      <c r="A37" s="297" t="s">
        <v>135</v>
      </c>
      <c r="B37" s="291" t="s">
        <v>136</v>
      </c>
      <c r="C37" s="291">
        <v>109000</v>
      </c>
      <c r="D37" s="291" t="s">
        <v>137</v>
      </c>
      <c r="F37" s="291">
        <v>125398.78</v>
      </c>
    </row>
    <row r="38" spans="1:9" x14ac:dyDescent="0.2">
      <c r="A38" s="297" t="s">
        <v>135</v>
      </c>
      <c r="B38" s="291" t="s">
        <v>136</v>
      </c>
      <c r="C38" s="291">
        <v>109000</v>
      </c>
      <c r="D38" s="291" t="s">
        <v>137</v>
      </c>
      <c r="F38" s="291">
        <v>432822.09000000008</v>
      </c>
    </row>
    <row r="39" spans="1:9" x14ac:dyDescent="0.2">
      <c r="A39" s="297" t="s">
        <v>135</v>
      </c>
      <c r="B39" s="291" t="s">
        <v>136</v>
      </c>
      <c r="C39" s="291">
        <v>109050</v>
      </c>
      <c r="D39" s="291" t="s">
        <v>137</v>
      </c>
      <c r="G39" s="291">
        <v>125</v>
      </c>
    </row>
    <row r="40" spans="1:9" x14ac:dyDescent="0.2">
      <c r="A40" s="297" t="s">
        <v>135</v>
      </c>
      <c r="B40" s="291" t="s">
        <v>136</v>
      </c>
      <c r="C40" s="291">
        <v>109054</v>
      </c>
      <c r="D40" s="291" t="s">
        <v>137</v>
      </c>
      <c r="G40" s="291">
        <v>163</v>
      </c>
    </row>
    <row r="41" spans="1:9" x14ac:dyDescent="0.2">
      <c r="A41" s="297" t="s">
        <v>135</v>
      </c>
      <c r="B41" s="291" t="s">
        <v>138</v>
      </c>
      <c r="C41" s="291">
        <v>109000</v>
      </c>
      <c r="D41" s="291" t="s">
        <v>137</v>
      </c>
      <c r="F41" s="291">
        <v>-42415.49</v>
      </c>
    </row>
    <row r="42" spans="1:9" x14ac:dyDescent="0.2">
      <c r="A42" s="297" t="s">
        <v>135</v>
      </c>
      <c r="B42" s="291" t="s">
        <v>138</v>
      </c>
      <c r="C42" s="291">
        <v>109000</v>
      </c>
      <c r="D42" s="291" t="s">
        <v>137</v>
      </c>
      <c r="F42" s="291">
        <v>42415.49</v>
      </c>
    </row>
    <row r="43" spans="1:9" x14ac:dyDescent="0.2">
      <c r="A43" s="297" t="s">
        <v>135</v>
      </c>
      <c r="B43" s="291" t="s">
        <v>138</v>
      </c>
      <c r="C43" s="291">
        <v>109000</v>
      </c>
      <c r="D43" s="291" t="s">
        <v>137</v>
      </c>
      <c r="F43" s="291">
        <v>50362.27</v>
      </c>
    </row>
    <row r="44" spans="1:9" x14ac:dyDescent="0.2">
      <c r="A44" s="297" t="s">
        <v>135</v>
      </c>
      <c r="B44" s="291" t="s">
        <v>138</v>
      </c>
      <c r="C44" s="291">
        <v>109050</v>
      </c>
      <c r="D44" s="291" t="s">
        <v>137</v>
      </c>
      <c r="G44" s="291">
        <v>182</v>
      </c>
      <c r="H44" s="291">
        <f>SUM(F35:F44)</f>
        <v>178247.78</v>
      </c>
      <c r="I44" s="291">
        <f>SUM(G35:G44)</f>
        <v>470</v>
      </c>
    </row>
    <row r="46" spans="1:9" x14ac:dyDescent="0.2">
      <c r="A46" s="297" t="s">
        <v>135</v>
      </c>
      <c r="B46" s="291" t="s">
        <v>139</v>
      </c>
      <c r="C46" s="291">
        <v>109000</v>
      </c>
      <c r="D46" s="291" t="s">
        <v>137</v>
      </c>
      <c r="F46" s="291">
        <v>13209</v>
      </c>
    </row>
    <row r="47" spans="1:9" x14ac:dyDescent="0.2">
      <c r="A47" s="297" t="s">
        <v>135</v>
      </c>
      <c r="B47" s="291" t="s">
        <v>140</v>
      </c>
      <c r="C47" s="291">
        <v>109050</v>
      </c>
      <c r="D47" s="291" t="s">
        <v>137</v>
      </c>
      <c r="G47" s="291">
        <v>34315.129999999997</v>
      </c>
      <c r="H47" s="291">
        <f>SUM(F46:F47)</f>
        <v>13209</v>
      </c>
      <c r="I47" s="291">
        <f>SUM(G46:G47)</f>
        <v>34315.129999999997</v>
      </c>
    </row>
    <row r="49" spans="1:9" x14ac:dyDescent="0.2">
      <c r="A49" s="297" t="s">
        <v>135</v>
      </c>
      <c r="B49" s="291" t="s">
        <v>136</v>
      </c>
      <c r="C49" s="291">
        <v>109000</v>
      </c>
      <c r="F49" s="291">
        <v>-840517.04999999981</v>
      </c>
    </row>
    <row r="50" spans="1:9" x14ac:dyDescent="0.2">
      <c r="A50" s="297" t="s">
        <v>135</v>
      </c>
      <c r="B50" s="291" t="s">
        <v>136</v>
      </c>
      <c r="C50" s="291">
        <v>109000</v>
      </c>
      <c r="F50" s="291">
        <v>-145696.25</v>
      </c>
    </row>
    <row r="51" spans="1:9" x14ac:dyDescent="0.2">
      <c r="A51" s="297" t="s">
        <v>135</v>
      </c>
      <c r="B51" s="291" t="s">
        <v>136</v>
      </c>
      <c r="C51" s="291">
        <v>109006</v>
      </c>
      <c r="F51" s="291">
        <v>21122.6</v>
      </c>
    </row>
    <row r="52" spans="1:9" x14ac:dyDescent="0.2">
      <c r="A52" s="297" t="s">
        <v>135</v>
      </c>
      <c r="B52" s="291" t="s">
        <v>136</v>
      </c>
      <c r="C52" s="291">
        <v>109004</v>
      </c>
      <c r="F52" s="291">
        <v>45857.96</v>
      </c>
    </row>
    <row r="53" spans="1:9" x14ac:dyDescent="0.2">
      <c r="A53" s="297" t="s">
        <v>135</v>
      </c>
      <c r="B53" s="291" t="s">
        <v>136</v>
      </c>
      <c r="C53" s="291">
        <v>109000</v>
      </c>
      <c r="F53" s="291">
        <v>855625.81329713098</v>
      </c>
    </row>
    <row r="54" spans="1:9" x14ac:dyDescent="0.2">
      <c r="A54" s="297" t="s">
        <v>135</v>
      </c>
      <c r="B54" s="291" t="s">
        <v>136</v>
      </c>
      <c r="C54" s="291">
        <v>109054</v>
      </c>
      <c r="G54" s="291">
        <v>1583.02</v>
      </c>
    </row>
    <row r="55" spans="1:9" x14ac:dyDescent="0.2">
      <c r="A55" s="297" t="s">
        <v>135</v>
      </c>
      <c r="B55" s="291" t="s">
        <v>136</v>
      </c>
      <c r="C55" s="291">
        <v>109056</v>
      </c>
      <c r="G55" s="291">
        <v>28707.41</v>
      </c>
    </row>
    <row r="56" spans="1:9" x14ac:dyDescent="0.2">
      <c r="A56" s="297" t="s">
        <v>135</v>
      </c>
      <c r="B56" s="291" t="s">
        <v>136</v>
      </c>
      <c r="C56" s="291">
        <v>109050</v>
      </c>
      <c r="G56" s="291">
        <v>52418.74</v>
      </c>
    </row>
    <row r="57" spans="1:9" x14ac:dyDescent="0.2">
      <c r="A57" s="297" t="s">
        <v>135</v>
      </c>
      <c r="B57" s="291" t="s">
        <v>141</v>
      </c>
      <c r="C57" s="291">
        <v>109000</v>
      </c>
      <c r="F57" s="291">
        <v>-345904</v>
      </c>
    </row>
    <row r="58" spans="1:9" x14ac:dyDescent="0.2">
      <c r="A58" s="297" t="s">
        <v>135</v>
      </c>
      <c r="B58" s="291" t="s">
        <v>141</v>
      </c>
      <c r="C58" s="291">
        <v>109000</v>
      </c>
      <c r="F58" s="291">
        <v>270455.57</v>
      </c>
      <c r="H58" s="291">
        <f>SUM(F49:F58)</f>
        <v>-139055.35670286888</v>
      </c>
      <c r="I58" s="291">
        <f>SUM(G49:G58)</f>
        <v>82709.17</v>
      </c>
    </row>
    <row r="60" spans="1:9" x14ac:dyDescent="0.2">
      <c r="A60" s="297" t="s">
        <v>135</v>
      </c>
      <c r="B60" s="291" t="s">
        <v>138</v>
      </c>
      <c r="C60" s="291">
        <v>109000</v>
      </c>
      <c r="F60" s="291">
        <v>-475344.62</v>
      </c>
    </row>
    <row r="61" spans="1:9" x14ac:dyDescent="0.2">
      <c r="A61" s="297" t="s">
        <v>135</v>
      </c>
      <c r="B61" s="291" t="s">
        <v>138</v>
      </c>
      <c r="C61" s="291">
        <v>109000</v>
      </c>
      <c r="F61" s="291">
        <v>244450.42</v>
      </c>
    </row>
    <row r="62" spans="1:9" x14ac:dyDescent="0.2">
      <c r="A62" s="297" t="s">
        <v>135</v>
      </c>
      <c r="B62" s="291" t="s">
        <v>138</v>
      </c>
      <c r="C62" s="291">
        <v>109000</v>
      </c>
      <c r="F62" s="291">
        <v>503329.53540966113</v>
      </c>
    </row>
    <row r="63" spans="1:9" x14ac:dyDescent="0.2">
      <c r="A63" s="297" t="s">
        <v>135</v>
      </c>
      <c r="B63" s="291" t="s">
        <v>138</v>
      </c>
      <c r="C63" s="291">
        <v>109050</v>
      </c>
      <c r="G63" s="291">
        <v>204460</v>
      </c>
      <c r="H63" s="291">
        <f>SUM(F60:F63)</f>
        <v>272435.33540966117</v>
      </c>
      <c r="I63" s="291">
        <f>SUM(G60:G63)</f>
        <v>204460</v>
      </c>
    </row>
    <row r="65" spans="1:9" x14ac:dyDescent="0.2">
      <c r="A65" s="297" t="s">
        <v>135</v>
      </c>
      <c r="B65" s="291" t="s">
        <v>139</v>
      </c>
      <c r="C65" s="291">
        <v>109000</v>
      </c>
      <c r="F65" s="291">
        <v>583.32000000000005</v>
      </c>
      <c r="H65" s="291">
        <f>F65</f>
        <v>583.32000000000005</v>
      </c>
    </row>
    <row r="67" spans="1:9" x14ac:dyDescent="0.2">
      <c r="A67" s="297" t="s">
        <v>135</v>
      </c>
      <c r="B67" s="291" t="s">
        <v>140</v>
      </c>
      <c r="C67" s="291">
        <v>109050</v>
      </c>
      <c r="G67" s="291">
        <v>11146.37</v>
      </c>
      <c r="H67" s="291">
        <v>0</v>
      </c>
      <c r="I67" s="291">
        <f>G67</f>
        <v>11146.37</v>
      </c>
    </row>
  </sheetData>
  <sortState ref="A35:G62">
    <sortCondition ref="D35:D62"/>
    <sortCondition ref="B35:B62"/>
  </sortState>
  <phoneticPr fontId="6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3"/>
  <sheetViews>
    <sheetView workbookViewId="0">
      <selection activeCell="B48" sqref="B48"/>
    </sheetView>
  </sheetViews>
  <sheetFormatPr defaultColWidth="11.140625" defaultRowHeight="12.75" x14ac:dyDescent="0.2"/>
  <cols>
    <col min="1" max="1" width="11.140625" customWidth="1"/>
    <col min="2" max="2" width="24.5703125" bestFit="1" customWidth="1"/>
    <col min="3" max="3" width="16" bestFit="1" customWidth="1"/>
    <col min="4" max="4" width="16.42578125" bestFit="1" customWidth="1"/>
    <col min="5" max="5" width="18.5703125" bestFit="1" customWidth="1"/>
    <col min="6" max="6" width="17" bestFit="1" customWidth="1"/>
    <col min="7" max="8" width="16" bestFit="1" customWidth="1"/>
    <col min="9" max="9" width="15" bestFit="1" customWidth="1"/>
    <col min="10" max="10" width="4.28515625" bestFit="1" customWidth="1"/>
    <col min="11" max="11" width="15" bestFit="1" customWidth="1"/>
    <col min="12" max="12" width="5.28515625" bestFit="1" customWidth="1"/>
  </cols>
  <sheetData>
    <row r="1" spans="1:13" x14ac:dyDescent="0.2">
      <c r="A1" t="s">
        <v>82</v>
      </c>
      <c r="C1" s="249" t="s">
        <v>46</v>
      </c>
      <c r="D1" t="s">
        <v>83</v>
      </c>
      <c r="G1" s="250" t="s">
        <v>84</v>
      </c>
      <c r="J1" t="s">
        <v>85</v>
      </c>
      <c r="L1" t="s">
        <v>25</v>
      </c>
    </row>
    <row r="2" spans="1:13" x14ac:dyDescent="0.2">
      <c r="A2" s="251"/>
      <c r="B2" s="252">
        <v>30</v>
      </c>
      <c r="C2" s="249">
        <f>'Appendix - SBO Delq Detail'!D22</f>
        <v>35</v>
      </c>
      <c r="D2" s="259">
        <f>'Appendix - SBO Delq Detail'!E22</f>
        <v>1926923.98</v>
      </c>
      <c r="F2" s="253"/>
      <c r="H2" s="253"/>
      <c r="I2" s="253"/>
    </row>
    <row r="3" spans="1:13" x14ac:dyDescent="0.2">
      <c r="A3" s="254"/>
      <c r="B3" s="252">
        <v>60</v>
      </c>
      <c r="C3" s="249">
        <f>'Appendix - SBO Delq Detail'!G22</f>
        <v>19</v>
      </c>
      <c r="D3" s="259">
        <f>'Appendix - SBO Delq Detail'!H22</f>
        <v>1359473.16</v>
      </c>
      <c r="E3" s="254"/>
      <c r="F3" s="255"/>
      <c r="G3">
        <v>1</v>
      </c>
      <c r="H3" s="256">
        <f>'Appendix - SBO Delq Detail'!D12</f>
        <v>3</v>
      </c>
      <c r="I3" s="256">
        <f>'Appendix - SBO Delq Detail'!E12</f>
        <v>929794.64</v>
      </c>
      <c r="J3" s="257">
        <v>6</v>
      </c>
      <c r="K3" s="255">
        <v>1476939.7</v>
      </c>
      <c r="L3">
        <v>19</v>
      </c>
      <c r="M3">
        <v>5172224.5199999996</v>
      </c>
    </row>
    <row r="4" spans="1:13" x14ac:dyDescent="0.2">
      <c r="A4" s="254"/>
      <c r="B4" s="252">
        <v>90</v>
      </c>
      <c r="C4" s="249">
        <f>'Appendix - SBO Delq Detail'!J22</f>
        <v>4</v>
      </c>
      <c r="D4" s="259">
        <f>'Appendix - SBO Delq Detail'!K22</f>
        <v>258481.91999999998</v>
      </c>
      <c r="E4" s="254"/>
      <c r="F4" s="255"/>
      <c r="G4">
        <v>2</v>
      </c>
      <c r="H4" s="256">
        <f>'Appendix - SBO Delq Detail'!G12</f>
        <v>4</v>
      </c>
      <c r="I4" s="256">
        <f>'Appendix - SBO Delq Detail'!H12</f>
        <v>552621.77</v>
      </c>
      <c r="J4" s="257">
        <v>3</v>
      </c>
      <c r="K4" s="255">
        <v>586962.01</v>
      </c>
      <c r="L4">
        <v>7</v>
      </c>
      <c r="M4">
        <v>1862214.63</v>
      </c>
    </row>
    <row r="5" spans="1:13" x14ac:dyDescent="0.2">
      <c r="A5" s="254"/>
      <c r="B5" s="252">
        <v>120</v>
      </c>
      <c r="C5" s="249">
        <f>'Appendix - SBO Delq Detail'!M22+'Appendix - SBO Delq Detail'!P22+'Appendix - SBO Delq Detail'!S22</f>
        <v>58</v>
      </c>
      <c r="D5" s="259">
        <f>'Appendix - SBO Delq Detail'!N22+'Appendix - SBO Delq Detail'!Q22+'Appendix - SBO Delq Detail'!T22</f>
        <v>5484176.7999999998</v>
      </c>
      <c r="E5" s="258"/>
      <c r="F5" s="255"/>
      <c r="G5">
        <v>3</v>
      </c>
      <c r="H5" s="256">
        <f>'Appendix - SBO Delq Detail'!J12</f>
        <v>0</v>
      </c>
      <c r="I5" s="256">
        <f>'Appendix - SBO Delq Detail'!K12</f>
        <v>0</v>
      </c>
      <c r="J5" s="257">
        <v>4</v>
      </c>
      <c r="K5" s="255">
        <v>1353516.07</v>
      </c>
      <c r="L5">
        <v>1</v>
      </c>
      <c r="M5">
        <v>153429.82</v>
      </c>
    </row>
    <row r="6" spans="1:13" x14ac:dyDescent="0.2">
      <c r="A6" s="254"/>
      <c r="B6" s="252" t="s">
        <v>86</v>
      </c>
      <c r="C6" s="249">
        <f>'Appendix - SBO Delq Detail'!Z22</f>
        <v>562</v>
      </c>
      <c r="D6" s="259">
        <f>'Appendix - SBO Delq Detail'!AA22</f>
        <v>48512646.390000008</v>
      </c>
      <c r="E6" s="254"/>
      <c r="F6" s="255"/>
      <c r="G6">
        <v>4</v>
      </c>
      <c r="H6" s="256">
        <f>'Appendix - SBO Delq Detail'!M12</f>
        <v>1</v>
      </c>
      <c r="I6" s="256">
        <f>'Appendix - SBO Delq Detail'!N12</f>
        <v>279810.89</v>
      </c>
      <c r="J6" s="257">
        <v>2</v>
      </c>
      <c r="K6" s="255">
        <v>386401.63</v>
      </c>
      <c r="L6">
        <v>2</v>
      </c>
      <c r="M6">
        <v>840083.23</v>
      </c>
    </row>
    <row r="7" spans="1:13" x14ac:dyDescent="0.2">
      <c r="A7" s="254" t="s">
        <v>87</v>
      </c>
      <c r="B7" s="252"/>
      <c r="C7" s="260"/>
      <c r="D7" s="259"/>
      <c r="E7" s="254"/>
      <c r="F7" s="255"/>
      <c r="G7">
        <v>5</v>
      </c>
      <c r="H7" s="256">
        <f>'Appendix - SBO Delq Detail'!P12</f>
        <v>0</v>
      </c>
      <c r="I7" s="256">
        <f>'Appendix - SBO Delq Detail'!Q12</f>
        <v>0</v>
      </c>
      <c r="J7" s="261">
        <v>3</v>
      </c>
      <c r="K7" s="255">
        <v>529564.88</v>
      </c>
      <c r="L7">
        <v>2</v>
      </c>
      <c r="M7">
        <v>602967.74</v>
      </c>
    </row>
    <row r="8" spans="1:13" x14ac:dyDescent="0.2">
      <c r="B8" s="252">
        <v>30</v>
      </c>
      <c r="C8" s="249">
        <f>'Appendix - SBO Delq Detail'!D28</f>
        <v>4</v>
      </c>
      <c r="D8" s="259">
        <f>'Appendix - SBO Delq Detail'!E28</f>
        <v>512770.28</v>
      </c>
      <c r="G8">
        <v>6</v>
      </c>
      <c r="H8" s="256">
        <f>'Appendix - SBO Delq Detail'!S12</f>
        <v>9</v>
      </c>
      <c r="I8" s="256">
        <f>'Appendix - SBO Delq Detail'!T12</f>
        <v>2406131.34</v>
      </c>
      <c r="J8" s="261">
        <v>84</v>
      </c>
      <c r="K8" s="255">
        <v>19665488.289999999</v>
      </c>
      <c r="L8">
        <v>64</v>
      </c>
      <c r="M8">
        <v>18905169.789999999</v>
      </c>
    </row>
    <row r="9" spans="1:13" x14ac:dyDescent="0.2">
      <c r="B9" s="252">
        <v>60</v>
      </c>
      <c r="C9" s="249">
        <f>'Appendix - SBO Delq Detail'!G28</f>
        <v>0</v>
      </c>
      <c r="D9" s="259">
        <f>'Appendix - SBO Delq Detail'!H28</f>
        <v>0</v>
      </c>
      <c r="F9" s="253"/>
      <c r="G9" t="s">
        <v>86</v>
      </c>
      <c r="H9" s="256">
        <f>'Appendix - SBO Delq Detail'!Z12</f>
        <v>39</v>
      </c>
      <c r="I9" s="256">
        <f>'Appendix - SBO Delq Detail'!AA12</f>
        <v>7786711.2499999991</v>
      </c>
      <c r="J9" s="261">
        <v>204</v>
      </c>
      <c r="K9" s="255">
        <v>46290075.840000004</v>
      </c>
      <c r="L9">
        <v>575</v>
      </c>
      <c r="M9">
        <v>186062587.29000002</v>
      </c>
    </row>
    <row r="10" spans="1:13" x14ac:dyDescent="0.2">
      <c r="A10" s="254"/>
      <c r="B10" s="252">
        <v>90</v>
      </c>
      <c r="C10" s="249">
        <f>'Appendix - SBO Delq Detail'!J28</f>
        <v>1</v>
      </c>
      <c r="D10" s="259">
        <f>'Appendix - SBO Delq Detail'!K28</f>
        <v>202685.29</v>
      </c>
      <c r="E10" s="254"/>
      <c r="F10" s="255"/>
      <c r="I10" s="262"/>
    </row>
    <row r="11" spans="1:13" x14ac:dyDescent="0.2">
      <c r="A11" s="263"/>
      <c r="B11" s="252">
        <v>120</v>
      </c>
      <c r="C11" s="249">
        <f>'Appendix - SBO Delq Detail'!M28+'Appendix - SBO Delq Detail'!P28+'Appendix - SBO Delq Detail'!S28</f>
        <v>32</v>
      </c>
      <c r="D11" s="259">
        <f>'Appendix - SBO Delq Detail'!N28+'Appendix - SBO Delq Detail'!Q28+'Appendix - SBO Delq Detail'!T28</f>
        <v>5246388.76</v>
      </c>
      <c r="E11" s="254"/>
      <c r="F11" s="255"/>
      <c r="I11" s="262"/>
      <c r="K11" s="255"/>
    </row>
    <row r="12" spans="1:13" x14ac:dyDescent="0.2">
      <c r="A12" s="254"/>
      <c r="B12" s="252" t="s">
        <v>86</v>
      </c>
      <c r="C12" s="249">
        <f>'Appendix - SBO Delq Detail'!Z28</f>
        <v>102</v>
      </c>
      <c r="D12" s="259">
        <f>'Appendix - SBO Delq Detail'!AA28</f>
        <v>17538631.899999999</v>
      </c>
      <c r="E12" s="254"/>
      <c r="F12" s="255"/>
      <c r="I12" s="262"/>
      <c r="K12" s="255"/>
    </row>
    <row r="13" spans="1:13" x14ac:dyDescent="0.2">
      <c r="A13" s="254" t="s">
        <v>25</v>
      </c>
      <c r="B13" s="252"/>
      <c r="C13" s="260"/>
      <c r="D13" s="259"/>
      <c r="E13" s="254"/>
      <c r="F13" s="255"/>
      <c r="I13" s="262"/>
      <c r="K13" s="255"/>
    </row>
    <row r="14" spans="1:13" x14ac:dyDescent="0.2">
      <c r="A14" s="254"/>
      <c r="B14" s="252">
        <v>30</v>
      </c>
      <c r="C14" s="249">
        <f>'Appendix - SBO Delq Detail'!D35</f>
        <v>16</v>
      </c>
      <c r="D14" s="259">
        <f>'Appendix - SBO Delq Detail'!E35</f>
        <v>3749315.57</v>
      </c>
      <c r="E14" s="254"/>
      <c r="F14" s="255"/>
      <c r="G14" s="264" t="s">
        <v>88</v>
      </c>
      <c r="I14" s="262"/>
      <c r="K14" s="255"/>
    </row>
    <row r="15" spans="1:13" x14ac:dyDescent="0.2">
      <c r="B15" s="252">
        <v>60</v>
      </c>
      <c r="C15" s="249">
        <f>'Appendix - SBO Delq Detail'!G35</f>
        <v>8</v>
      </c>
      <c r="D15" s="259">
        <f>'Appendix - SBO Delq Detail'!H35</f>
        <v>1704924.25</v>
      </c>
      <c r="G15">
        <v>1</v>
      </c>
      <c r="H15" s="265">
        <f t="shared" ref="H15:I21" si="0">H3-J3-L3</f>
        <v>-22</v>
      </c>
      <c r="I15" s="265">
        <f t="shared" si="0"/>
        <v>-5719369.5799999991</v>
      </c>
      <c r="K15" s="255"/>
    </row>
    <row r="16" spans="1:13" x14ac:dyDescent="0.2">
      <c r="B16" s="252">
        <v>90</v>
      </c>
      <c r="C16" s="249">
        <f>'Appendix - SBO Delq Detail'!J35</f>
        <v>4</v>
      </c>
      <c r="D16" s="259">
        <f>'Appendix - SBO Delq Detail'!K35</f>
        <v>1400006.74</v>
      </c>
      <c r="F16" s="253"/>
      <c r="G16">
        <v>2</v>
      </c>
      <c r="H16" s="265">
        <f t="shared" si="0"/>
        <v>-6</v>
      </c>
      <c r="I16" s="265">
        <f t="shared" si="0"/>
        <v>-1896554.8699999999</v>
      </c>
      <c r="K16" s="255"/>
    </row>
    <row r="17" spans="1:11" x14ac:dyDescent="0.2">
      <c r="A17" s="254"/>
      <c r="B17" s="252">
        <v>120</v>
      </c>
      <c r="C17" s="249">
        <f>'Appendix - SBO Delq Detail'!M35+'Appendix - SBO Delq Detail'!P35+'Appendix - SBO Delq Detail'!S35</f>
        <v>30</v>
      </c>
      <c r="D17" s="259">
        <f>'Appendix - SBO Delq Detail'!N35+'Appendix - SBO Delq Detail'!Q35+'Appendix - SBO Delq Detail'!T35</f>
        <v>7763204.1299999999</v>
      </c>
      <c r="E17" s="254"/>
      <c r="F17" s="255"/>
      <c r="G17">
        <v>3</v>
      </c>
      <c r="H17" s="265">
        <f t="shared" si="0"/>
        <v>-5</v>
      </c>
      <c r="I17" s="265">
        <f t="shared" si="0"/>
        <v>-1506945.8900000001</v>
      </c>
      <c r="K17" s="255"/>
    </row>
    <row r="18" spans="1:11" x14ac:dyDescent="0.2">
      <c r="A18" s="254"/>
      <c r="B18" s="252" t="s">
        <v>86</v>
      </c>
      <c r="C18" s="249">
        <f>'Appendix - SBO Delq Detail'!Z35</f>
        <v>341</v>
      </c>
      <c r="D18" s="259">
        <f>'Appendix - SBO Delq Detail'!AA35</f>
        <v>82312072.859999985</v>
      </c>
      <c r="E18" s="254"/>
      <c r="F18" s="255"/>
      <c r="G18">
        <v>4</v>
      </c>
      <c r="H18" s="265">
        <f t="shared" si="0"/>
        <v>-3</v>
      </c>
      <c r="I18" s="265">
        <f t="shared" si="0"/>
        <v>-946673.97</v>
      </c>
    </row>
    <row r="19" spans="1:11" x14ac:dyDescent="0.2">
      <c r="A19" s="254"/>
      <c r="B19" s="262"/>
      <c r="C19" s="255"/>
      <c r="E19" s="254"/>
      <c r="F19" s="255"/>
      <c r="G19">
        <v>5</v>
      </c>
      <c r="H19" s="265">
        <f t="shared" si="0"/>
        <v>-5</v>
      </c>
      <c r="I19" s="265">
        <f t="shared" si="0"/>
        <v>-1132532.6200000001</v>
      </c>
    </row>
    <row r="20" spans="1:11" x14ac:dyDescent="0.2">
      <c r="A20" s="254"/>
      <c r="B20" s="262"/>
      <c r="C20" s="255"/>
      <c r="E20" s="254"/>
      <c r="F20" s="255"/>
      <c r="G20">
        <v>6</v>
      </c>
      <c r="H20" s="265">
        <f t="shared" si="0"/>
        <v>-139</v>
      </c>
      <c r="I20" s="265">
        <f t="shared" si="0"/>
        <v>-36164526.739999995</v>
      </c>
    </row>
    <row r="21" spans="1:11" s="261" customFormat="1" x14ac:dyDescent="0.2">
      <c r="A21" s="266"/>
      <c r="B21" s="267"/>
      <c r="C21" s="268"/>
      <c r="E21" s="266"/>
      <c r="F21" s="268"/>
      <c r="G21" t="s">
        <v>86</v>
      </c>
      <c r="H21" s="265">
        <f t="shared" si="0"/>
        <v>-740</v>
      </c>
      <c r="I21" s="265">
        <f t="shared" si="0"/>
        <v>-224565951.88000003</v>
      </c>
    </row>
    <row r="22" spans="1:11" s="261" customFormat="1" x14ac:dyDescent="0.2"/>
    <row r="23" spans="1:11" s="261" customFormat="1" x14ac:dyDescent="0.2">
      <c r="B23" s="267"/>
      <c r="C23" s="257"/>
      <c r="D23" s="268"/>
    </row>
    <row r="24" spans="1:11" s="261" customFormat="1" x14ac:dyDescent="0.2">
      <c r="A24" s="269"/>
      <c r="B24" s="268"/>
      <c r="D24" s="268"/>
    </row>
    <row r="25" spans="1:11" s="261" customFormat="1" x14ac:dyDescent="0.2">
      <c r="A25" s="269" t="s">
        <v>89</v>
      </c>
      <c r="B25" s="268" t="s">
        <v>90</v>
      </c>
      <c r="C25" s="261" t="s">
        <v>91</v>
      </c>
      <c r="D25" s="268" t="s">
        <v>92</v>
      </c>
    </row>
    <row r="26" spans="1:11" s="261" customFormat="1" x14ac:dyDescent="0.2">
      <c r="A26" s="269" t="s">
        <v>93</v>
      </c>
      <c r="B26" s="261">
        <v>0</v>
      </c>
      <c r="C26" s="261">
        <v>65</v>
      </c>
      <c r="D26" s="268">
        <v>11576787.57</v>
      </c>
    </row>
    <row r="27" spans="1:11" s="261" customFormat="1" x14ac:dyDescent="0.2">
      <c r="A27" s="269" t="s">
        <v>93</v>
      </c>
      <c r="B27" s="261">
        <v>1</v>
      </c>
      <c r="C27">
        <v>4</v>
      </c>
      <c r="D27" s="281">
        <v>512770.28</v>
      </c>
      <c r="F27" s="268"/>
      <c r="I27" s="268"/>
    </row>
    <row r="28" spans="1:11" s="261" customFormat="1" x14ac:dyDescent="0.2">
      <c r="A28" s="269" t="s">
        <v>93</v>
      </c>
      <c r="B28" s="261">
        <v>2</v>
      </c>
      <c r="C28">
        <v>0</v>
      </c>
      <c r="D28" s="281">
        <v>0</v>
      </c>
      <c r="E28" s="268"/>
      <c r="F28" s="268"/>
      <c r="H28" s="270"/>
      <c r="I28" s="268"/>
    </row>
    <row r="29" spans="1:11" s="261" customFormat="1" x14ac:dyDescent="0.2">
      <c r="A29" s="269" t="s">
        <v>93</v>
      </c>
      <c r="B29" s="261">
        <v>3</v>
      </c>
      <c r="C29">
        <v>1</v>
      </c>
      <c r="D29" s="281">
        <v>202685.29</v>
      </c>
      <c r="E29" s="268"/>
      <c r="F29" s="268"/>
      <c r="I29" s="268"/>
    </row>
    <row r="30" spans="1:11" s="261" customFormat="1" x14ac:dyDescent="0.2">
      <c r="A30" s="269" t="s">
        <v>93</v>
      </c>
      <c r="B30" s="261">
        <v>4</v>
      </c>
      <c r="C30">
        <v>0</v>
      </c>
      <c r="D30" s="281">
        <v>0</v>
      </c>
      <c r="E30" s="268"/>
      <c r="F30" s="268"/>
      <c r="I30" s="268"/>
    </row>
    <row r="31" spans="1:11" s="261" customFormat="1" x14ac:dyDescent="0.2">
      <c r="A31" s="269" t="s">
        <v>93</v>
      </c>
      <c r="B31" s="261">
        <v>5</v>
      </c>
      <c r="C31">
        <v>0</v>
      </c>
      <c r="D31" s="281">
        <v>0</v>
      </c>
      <c r="E31" s="268"/>
      <c r="F31" s="268"/>
      <c r="I31" s="268"/>
    </row>
    <row r="32" spans="1:11" s="261" customFormat="1" x14ac:dyDescent="0.2">
      <c r="A32" s="269" t="s">
        <v>93</v>
      </c>
      <c r="B32" s="261">
        <v>6</v>
      </c>
      <c r="C32">
        <v>32</v>
      </c>
      <c r="D32" s="281">
        <v>5246388.76</v>
      </c>
      <c r="E32" s="261">
        <f>SUM(C26:C32)</f>
        <v>102</v>
      </c>
      <c r="F32" s="281">
        <f>SUM(D26:D32)</f>
        <v>17538631.899999999</v>
      </c>
      <c r="I32" s="268"/>
    </row>
    <row r="33" spans="1:10" s="261" customFormat="1" x14ac:dyDescent="0.2">
      <c r="A33" s="269"/>
      <c r="C33"/>
      <c r="D33" s="281"/>
      <c r="F33" s="268"/>
      <c r="I33" s="268"/>
    </row>
    <row r="34" spans="1:10" x14ac:dyDescent="0.2">
      <c r="A34" s="271" t="s">
        <v>94</v>
      </c>
      <c r="B34" s="261">
        <v>0</v>
      </c>
      <c r="C34">
        <v>22</v>
      </c>
      <c r="D34" s="274">
        <v>3618352.61</v>
      </c>
      <c r="F34" s="274"/>
    </row>
    <row r="35" spans="1:10" x14ac:dyDescent="0.2">
      <c r="A35" s="271" t="s">
        <v>94</v>
      </c>
      <c r="B35" s="261">
        <v>1</v>
      </c>
      <c r="C35">
        <v>3</v>
      </c>
      <c r="D35" s="274">
        <v>929794.64</v>
      </c>
      <c r="F35" s="274"/>
    </row>
    <row r="36" spans="1:10" x14ac:dyDescent="0.2">
      <c r="A36" s="271" t="s">
        <v>94</v>
      </c>
      <c r="B36" s="261">
        <v>2</v>
      </c>
      <c r="C36">
        <v>4</v>
      </c>
      <c r="D36" s="274">
        <v>552621.77</v>
      </c>
      <c r="F36" s="274"/>
      <c r="H36" s="275"/>
      <c r="I36" s="275"/>
      <c r="J36" s="262"/>
    </row>
    <row r="37" spans="1:10" x14ac:dyDescent="0.2">
      <c r="A37" s="271" t="s">
        <v>94</v>
      </c>
      <c r="B37" s="261">
        <v>3</v>
      </c>
      <c r="C37">
        <v>0</v>
      </c>
      <c r="D37" s="274">
        <v>0</v>
      </c>
      <c r="F37" s="274"/>
      <c r="I37" s="262"/>
      <c r="J37" s="262"/>
    </row>
    <row r="38" spans="1:10" x14ac:dyDescent="0.2">
      <c r="A38" s="271" t="s">
        <v>94</v>
      </c>
      <c r="B38" s="261">
        <v>4</v>
      </c>
      <c r="C38">
        <v>1</v>
      </c>
      <c r="D38" s="274">
        <v>279810.89</v>
      </c>
      <c r="F38" s="274"/>
      <c r="I38" s="262"/>
      <c r="J38" s="262"/>
    </row>
    <row r="39" spans="1:10" x14ac:dyDescent="0.2">
      <c r="A39" s="271" t="s">
        <v>94</v>
      </c>
      <c r="B39" s="261">
        <v>5</v>
      </c>
      <c r="C39">
        <v>0</v>
      </c>
      <c r="D39" s="274">
        <v>0</v>
      </c>
      <c r="F39" s="274"/>
      <c r="I39" s="262"/>
      <c r="J39" s="262"/>
    </row>
    <row r="40" spans="1:10" x14ac:dyDescent="0.2">
      <c r="A40" s="271" t="s">
        <v>94</v>
      </c>
      <c r="B40" s="261">
        <v>6</v>
      </c>
      <c r="C40">
        <v>9</v>
      </c>
      <c r="D40" s="274">
        <v>2406131.34</v>
      </c>
      <c r="E40">
        <f>SUM(C34:C40)</f>
        <v>39</v>
      </c>
      <c r="F40" s="274">
        <f>SUM(D34:D40)</f>
        <v>7786711.2499999991</v>
      </c>
      <c r="I40" s="262"/>
      <c r="J40" s="262"/>
    </row>
    <row r="41" spans="1:10" x14ac:dyDescent="0.2">
      <c r="A41" s="271"/>
      <c r="B41" s="261"/>
      <c r="D41" s="274"/>
      <c r="F41" s="274"/>
      <c r="H41" s="273"/>
      <c r="I41" s="262"/>
      <c r="J41" s="262"/>
    </row>
    <row r="42" spans="1:10" ht="12" customHeight="1" x14ac:dyDescent="0.2">
      <c r="A42" s="271" t="s">
        <v>25</v>
      </c>
      <c r="B42" s="261">
        <v>0</v>
      </c>
      <c r="C42">
        <v>193</v>
      </c>
      <c r="D42" s="272">
        <v>43137692.119999997</v>
      </c>
      <c r="F42" s="274"/>
      <c r="H42" s="274"/>
    </row>
    <row r="43" spans="1:10" x14ac:dyDescent="0.2">
      <c r="A43" t="s">
        <v>25</v>
      </c>
      <c r="B43" s="261">
        <v>1</v>
      </c>
      <c r="C43">
        <v>13</v>
      </c>
      <c r="D43" s="272">
        <v>2972871.84</v>
      </c>
      <c r="F43" s="274"/>
      <c r="H43" s="273"/>
    </row>
    <row r="44" spans="1:10" x14ac:dyDescent="0.2">
      <c r="A44" t="s">
        <v>25</v>
      </c>
      <c r="B44" s="261">
        <v>2</v>
      </c>
      <c r="C44">
        <v>7</v>
      </c>
      <c r="D44" s="272">
        <v>1416451.19</v>
      </c>
      <c r="F44" s="274"/>
    </row>
    <row r="45" spans="1:10" x14ac:dyDescent="0.2">
      <c r="A45" t="s">
        <v>25</v>
      </c>
      <c r="B45" s="261">
        <v>3</v>
      </c>
      <c r="C45">
        <v>3</v>
      </c>
      <c r="D45" s="272">
        <v>899800.92</v>
      </c>
      <c r="F45" s="274"/>
    </row>
    <row r="46" spans="1:10" x14ac:dyDescent="0.2">
      <c r="A46" t="s">
        <v>25</v>
      </c>
      <c r="B46" s="261">
        <v>4</v>
      </c>
      <c r="C46">
        <v>1</v>
      </c>
      <c r="D46" s="272">
        <v>398282.06</v>
      </c>
      <c r="F46" s="274"/>
      <c r="H46" s="272"/>
    </row>
    <row r="47" spans="1:10" x14ac:dyDescent="0.2">
      <c r="A47" t="s">
        <v>25</v>
      </c>
      <c r="B47" s="261">
        <v>5</v>
      </c>
      <c r="C47">
        <v>0</v>
      </c>
      <c r="D47" s="272">
        <v>0</v>
      </c>
      <c r="F47" s="274"/>
    </row>
    <row r="48" spans="1:10" x14ac:dyDescent="0.2">
      <c r="A48" t="s">
        <v>25</v>
      </c>
      <c r="B48" s="261">
        <v>6</v>
      </c>
      <c r="C48">
        <v>24</v>
      </c>
      <c r="D48" s="272">
        <v>5259978.26</v>
      </c>
      <c r="E48">
        <f>SUM(C42:C48)</f>
        <v>241</v>
      </c>
      <c r="F48" s="274">
        <f>SUM(D42:D48)</f>
        <v>54085076.389999993</v>
      </c>
      <c r="G48" s="273"/>
    </row>
    <row r="49" spans="1:9" x14ac:dyDescent="0.2">
      <c r="B49" s="261"/>
      <c r="D49" s="272"/>
    </row>
    <row r="50" spans="1:9" x14ac:dyDescent="0.2">
      <c r="B50" s="261"/>
      <c r="D50" s="272"/>
    </row>
    <row r="51" spans="1:9" x14ac:dyDescent="0.2">
      <c r="B51" s="261"/>
      <c r="D51" s="272"/>
      <c r="F51" s="273"/>
    </row>
    <row r="52" spans="1:9" x14ac:dyDescent="0.2">
      <c r="A52" t="s">
        <v>95</v>
      </c>
      <c r="D52" s="272"/>
      <c r="E52" t="s">
        <v>98</v>
      </c>
    </row>
    <row r="53" spans="1:9" x14ac:dyDescent="0.2">
      <c r="A53" s="251">
        <v>30</v>
      </c>
      <c r="B53" s="251">
        <v>55</v>
      </c>
      <c r="C53" s="259">
        <v>6189009.8299999991</v>
      </c>
      <c r="D53" s="272"/>
      <c r="E53" s="252">
        <f>SUM(C2,C8,C14)</f>
        <v>55</v>
      </c>
      <c r="F53" s="259">
        <f>SUM(D2,D8,D14)</f>
        <v>6189009.8300000001</v>
      </c>
      <c r="H53">
        <f>B53-E53</f>
        <v>0</v>
      </c>
      <c r="I53" s="274">
        <f>C53-F53</f>
        <v>0</v>
      </c>
    </row>
    <row r="54" spans="1:9" x14ac:dyDescent="0.2">
      <c r="A54" s="251">
        <v>60</v>
      </c>
      <c r="B54" s="251">
        <v>27</v>
      </c>
      <c r="C54" s="259">
        <v>3064397.41</v>
      </c>
      <c r="D54" s="272"/>
      <c r="E54" s="252">
        <f t="shared" ref="E54:E56" si="1">SUM(C3,C9,C15)</f>
        <v>27</v>
      </c>
      <c r="F54" s="259">
        <f t="shared" ref="F54:F57" si="2">SUM(D3,D9,D15)</f>
        <v>3064397.41</v>
      </c>
      <c r="H54">
        <f t="shared" ref="H54:I57" si="3">B54-E54</f>
        <v>0</v>
      </c>
      <c r="I54" s="274">
        <f t="shared" si="3"/>
        <v>0</v>
      </c>
    </row>
    <row r="55" spans="1:9" x14ac:dyDescent="0.2">
      <c r="A55" s="251">
        <v>90</v>
      </c>
      <c r="B55" s="251">
        <v>9</v>
      </c>
      <c r="C55" s="259">
        <v>1861173.95</v>
      </c>
      <c r="D55" s="272"/>
      <c r="E55" s="252">
        <f t="shared" si="1"/>
        <v>9</v>
      </c>
      <c r="F55" s="259">
        <f t="shared" si="2"/>
        <v>1861173.95</v>
      </c>
      <c r="H55">
        <f t="shared" si="3"/>
        <v>0</v>
      </c>
      <c r="I55" s="274">
        <f t="shared" si="3"/>
        <v>0</v>
      </c>
    </row>
    <row r="56" spans="1:9" x14ac:dyDescent="0.2">
      <c r="A56" s="251">
        <v>120</v>
      </c>
      <c r="B56" s="251">
        <v>120</v>
      </c>
      <c r="C56" s="259">
        <v>18493769.690000001</v>
      </c>
      <c r="D56" s="272"/>
      <c r="E56" s="252">
        <f t="shared" si="1"/>
        <v>120</v>
      </c>
      <c r="F56" s="259">
        <f t="shared" si="2"/>
        <v>18493769.689999998</v>
      </c>
      <c r="H56">
        <f t="shared" si="3"/>
        <v>0</v>
      </c>
      <c r="I56" s="283">
        <f t="shared" si="3"/>
        <v>0</v>
      </c>
    </row>
    <row r="57" spans="1:9" x14ac:dyDescent="0.2">
      <c r="A57" s="251" t="s">
        <v>86</v>
      </c>
      <c r="B57" s="251">
        <v>1005</v>
      </c>
      <c r="C57" s="259">
        <v>148363351.14999995</v>
      </c>
      <c r="D57" s="272"/>
      <c r="E57" s="252">
        <f>SUM(C6,C12,C18)</f>
        <v>1005</v>
      </c>
      <c r="F57" s="259">
        <f t="shared" si="2"/>
        <v>148363351.14999998</v>
      </c>
      <c r="H57">
        <f t="shared" si="3"/>
        <v>0</v>
      </c>
      <c r="I57" s="274">
        <f t="shared" si="3"/>
        <v>0</v>
      </c>
    </row>
    <row r="58" spans="1:9" x14ac:dyDescent="0.2">
      <c r="D58" s="255"/>
    </row>
    <row r="59" spans="1:9" x14ac:dyDescent="0.2">
      <c r="D59" s="255"/>
      <c r="I59" s="273"/>
    </row>
    <row r="60" spans="1:9" x14ac:dyDescent="0.2">
      <c r="D60" s="255"/>
      <c r="I60" s="273"/>
    </row>
    <row r="61" spans="1:9" x14ac:dyDescent="0.2">
      <c r="A61" t="s">
        <v>116</v>
      </c>
      <c r="D61" s="255"/>
    </row>
    <row r="62" spans="1:9" x14ac:dyDescent="0.2">
      <c r="A62" t="s">
        <v>89</v>
      </c>
      <c r="B62" s="253" t="s">
        <v>90</v>
      </c>
      <c r="C62" s="294" t="s">
        <v>46</v>
      </c>
      <c r="D62" s="294" t="s">
        <v>83</v>
      </c>
      <c r="E62" s="255"/>
    </row>
    <row r="63" spans="1:9" x14ac:dyDescent="0.2">
      <c r="A63" t="s">
        <v>94</v>
      </c>
      <c r="B63">
        <v>0</v>
      </c>
      <c r="C63">
        <v>64</v>
      </c>
      <c r="D63" s="273">
        <v>20277551.5</v>
      </c>
      <c r="E63" s="255"/>
    </row>
    <row r="64" spans="1:9" x14ac:dyDescent="0.2">
      <c r="A64" t="s">
        <v>94</v>
      </c>
      <c r="B64">
        <v>1</v>
      </c>
      <c r="C64">
        <v>0</v>
      </c>
      <c r="D64" s="273">
        <v>0</v>
      </c>
      <c r="E64" s="255"/>
    </row>
    <row r="65" spans="1:10" x14ac:dyDescent="0.2">
      <c r="A65" t="s">
        <v>94</v>
      </c>
      <c r="B65">
        <v>2</v>
      </c>
      <c r="C65">
        <v>1</v>
      </c>
      <c r="D65" s="273">
        <v>215281.13</v>
      </c>
      <c r="E65" s="255"/>
    </row>
    <row r="66" spans="1:10" x14ac:dyDescent="0.2">
      <c r="A66" t="s">
        <v>94</v>
      </c>
      <c r="B66">
        <v>3</v>
      </c>
      <c r="C66">
        <v>0</v>
      </c>
      <c r="D66" s="273">
        <v>0</v>
      </c>
      <c r="E66" s="255"/>
    </row>
    <row r="67" spans="1:10" x14ac:dyDescent="0.2">
      <c r="A67" t="s">
        <v>94</v>
      </c>
      <c r="B67">
        <v>4</v>
      </c>
      <c r="C67">
        <v>0</v>
      </c>
      <c r="D67" s="273">
        <v>0</v>
      </c>
      <c r="E67" s="255"/>
    </row>
    <row r="68" spans="1:10" x14ac:dyDescent="0.2">
      <c r="A68" t="s">
        <v>94</v>
      </c>
      <c r="B68">
        <v>5</v>
      </c>
      <c r="C68">
        <v>0</v>
      </c>
      <c r="D68" s="273">
        <v>0</v>
      </c>
      <c r="E68" s="255"/>
    </row>
    <row r="69" spans="1:10" x14ac:dyDescent="0.2">
      <c r="A69" t="s">
        <v>94</v>
      </c>
      <c r="B69">
        <v>6</v>
      </c>
      <c r="C69">
        <v>4</v>
      </c>
      <c r="D69" s="273">
        <v>797526.85</v>
      </c>
      <c r="E69">
        <f>SUM(C63:C69)</f>
        <v>69</v>
      </c>
      <c r="F69" s="274">
        <f>SUM(D63:D69)</f>
        <v>21290359.48</v>
      </c>
      <c r="H69" s="255"/>
    </row>
    <row r="70" spans="1:10" x14ac:dyDescent="0.2">
      <c r="D70" s="273"/>
      <c r="F70" s="255"/>
      <c r="H70" s="255"/>
    </row>
    <row r="71" spans="1:10" x14ac:dyDescent="0.2">
      <c r="A71" t="s">
        <v>25</v>
      </c>
      <c r="B71">
        <v>0</v>
      </c>
      <c r="C71">
        <v>90</v>
      </c>
      <c r="D71" s="273">
        <v>24556930.050000001</v>
      </c>
      <c r="E71" s="272"/>
      <c r="F71" s="255"/>
      <c r="G71" s="272"/>
    </row>
    <row r="72" spans="1:10" x14ac:dyDescent="0.2">
      <c r="A72" t="s">
        <v>25</v>
      </c>
      <c r="B72">
        <v>1</v>
      </c>
      <c r="C72">
        <v>3</v>
      </c>
      <c r="D72" s="273">
        <v>776443.73</v>
      </c>
      <c r="E72" s="272"/>
      <c r="F72" s="255"/>
      <c r="H72" s="274"/>
    </row>
    <row r="73" spans="1:10" x14ac:dyDescent="0.2">
      <c r="A73" t="s">
        <v>25</v>
      </c>
      <c r="B73">
        <v>2</v>
      </c>
      <c r="C73">
        <v>1</v>
      </c>
      <c r="D73" s="273">
        <v>288473.06</v>
      </c>
      <c r="E73" s="272"/>
      <c r="F73" s="255"/>
      <c r="H73" s="274"/>
    </row>
    <row r="74" spans="1:10" x14ac:dyDescent="0.2">
      <c r="A74" t="s">
        <v>25</v>
      </c>
      <c r="B74">
        <v>3</v>
      </c>
      <c r="C74">
        <v>1</v>
      </c>
      <c r="D74" s="273">
        <v>500205.82</v>
      </c>
      <c r="E74" s="272"/>
      <c r="F74" s="255"/>
      <c r="H74" s="274"/>
    </row>
    <row r="75" spans="1:10" x14ac:dyDescent="0.2">
      <c r="A75" t="s">
        <v>25</v>
      </c>
      <c r="B75">
        <v>4</v>
      </c>
      <c r="C75">
        <v>0</v>
      </c>
      <c r="D75" s="273">
        <v>0</v>
      </c>
      <c r="E75" s="272"/>
      <c r="F75" s="255"/>
      <c r="H75" s="274"/>
    </row>
    <row r="76" spans="1:10" x14ac:dyDescent="0.2">
      <c r="A76" t="s">
        <v>25</v>
      </c>
      <c r="B76">
        <v>5</v>
      </c>
      <c r="C76">
        <v>0</v>
      </c>
      <c r="D76" s="273">
        <v>0</v>
      </c>
      <c r="E76" s="272"/>
      <c r="F76" s="255"/>
      <c r="H76" s="274"/>
    </row>
    <row r="77" spans="1:10" x14ac:dyDescent="0.2">
      <c r="A77" t="s">
        <v>25</v>
      </c>
      <c r="B77">
        <v>6</v>
      </c>
      <c r="C77">
        <v>5</v>
      </c>
      <c r="D77" s="273">
        <v>2104943.81</v>
      </c>
      <c r="E77">
        <f>SUM(C71:C77)</f>
        <v>100</v>
      </c>
      <c r="F77" s="274">
        <f>SUM(D71:D77)</f>
        <v>28226996.469999999</v>
      </c>
      <c r="H77" s="274"/>
    </row>
    <row r="78" spans="1:10" x14ac:dyDescent="0.2">
      <c r="D78" s="272"/>
      <c r="E78" s="293"/>
      <c r="G78" s="274"/>
    </row>
    <row r="79" spans="1:10" x14ac:dyDescent="0.2">
      <c r="D79" s="272"/>
      <c r="E79" s="293"/>
      <c r="G79" s="274"/>
    </row>
    <row r="80" spans="1:10" x14ac:dyDescent="0.2">
      <c r="A80" s="271"/>
      <c r="D80" s="303"/>
      <c r="E80" s="272"/>
      <c r="F80" s="272"/>
      <c r="G80" s="272"/>
      <c r="H80" s="273"/>
      <c r="I80" s="272"/>
      <c r="J80" s="272"/>
    </row>
    <row r="81" spans="1:11" x14ac:dyDescent="0.2">
      <c r="A81" s="271"/>
      <c r="D81" s="303"/>
      <c r="F81" s="272"/>
      <c r="G81" s="272"/>
      <c r="H81" s="273"/>
      <c r="I81" s="272"/>
      <c r="J81" s="272"/>
    </row>
    <row r="82" spans="1:11" x14ac:dyDescent="0.2">
      <c r="A82" s="271"/>
      <c r="E82" s="303"/>
      <c r="G82" s="272"/>
      <c r="H82" s="272"/>
      <c r="I82" s="273"/>
      <c r="J82" s="272"/>
      <c r="K82" s="272"/>
    </row>
    <row r="83" spans="1:11" x14ac:dyDescent="0.2">
      <c r="A83" s="271"/>
      <c r="D83" s="272"/>
      <c r="E83" s="303"/>
      <c r="G83" s="272"/>
      <c r="H83" s="272"/>
      <c r="I83" s="273"/>
      <c r="J83" s="272"/>
      <c r="K83" s="272"/>
    </row>
    <row r="84" spans="1:11" x14ac:dyDescent="0.2">
      <c r="A84" s="271"/>
      <c r="D84" s="272"/>
      <c r="E84" s="303"/>
      <c r="G84" s="272"/>
      <c r="H84" s="272"/>
      <c r="I84" s="273"/>
      <c r="J84" s="272"/>
      <c r="K84" s="272"/>
    </row>
    <row r="85" spans="1:11" x14ac:dyDescent="0.2">
      <c r="A85" s="271"/>
      <c r="D85" s="272"/>
      <c r="E85" s="303"/>
      <c r="G85" s="272"/>
      <c r="H85" s="272"/>
      <c r="I85" s="273"/>
      <c r="J85" s="272"/>
      <c r="K85" s="272"/>
    </row>
    <row r="86" spans="1:11" x14ac:dyDescent="0.2">
      <c r="A86" s="271"/>
      <c r="D86" s="272"/>
      <c r="E86" s="303"/>
      <c r="G86" s="272"/>
      <c r="H86" s="272"/>
      <c r="I86" s="273"/>
      <c r="J86" s="272"/>
      <c r="K86" s="272"/>
    </row>
    <row r="87" spans="1:11" x14ac:dyDescent="0.2">
      <c r="A87" s="271"/>
      <c r="D87" s="272"/>
      <c r="E87" s="303"/>
      <c r="G87" s="272"/>
      <c r="H87" s="272"/>
      <c r="I87" s="273"/>
      <c r="J87" s="272"/>
      <c r="K87" s="272"/>
    </row>
    <row r="88" spans="1:11" x14ac:dyDescent="0.2">
      <c r="A88" s="271"/>
      <c r="D88" s="272"/>
      <c r="E88" s="303"/>
      <c r="G88" s="272"/>
      <c r="H88" s="272"/>
      <c r="I88" s="273"/>
      <c r="J88" s="272"/>
      <c r="K88" s="272"/>
    </row>
    <row r="89" spans="1:11" x14ac:dyDescent="0.2">
      <c r="A89" s="271"/>
      <c r="D89" s="272"/>
      <c r="E89" s="303"/>
      <c r="F89" s="272"/>
      <c r="G89" s="272"/>
      <c r="H89" s="272"/>
      <c r="I89" s="273"/>
      <c r="J89" s="272"/>
      <c r="K89" s="272"/>
    </row>
    <row r="90" spans="1:11" x14ac:dyDescent="0.2">
      <c r="A90" s="271"/>
      <c r="D90" s="272"/>
      <c r="E90" s="303"/>
      <c r="F90" s="272"/>
      <c r="G90" s="272"/>
      <c r="H90" s="272"/>
      <c r="I90" s="273"/>
      <c r="J90" s="272"/>
      <c r="K90" s="272"/>
    </row>
    <row r="91" spans="1:11" x14ac:dyDescent="0.2">
      <c r="A91" s="271"/>
      <c r="D91" s="272"/>
      <c r="E91" s="303"/>
      <c r="F91" s="272"/>
      <c r="G91" s="272"/>
      <c r="H91" s="272"/>
      <c r="I91" s="273"/>
      <c r="J91" s="272"/>
      <c r="K91" s="272"/>
    </row>
    <row r="92" spans="1:11" x14ac:dyDescent="0.2">
      <c r="A92" s="271"/>
      <c r="E92" s="303"/>
      <c r="F92" s="272"/>
      <c r="G92" s="272"/>
      <c r="H92" s="272"/>
      <c r="I92" s="273"/>
      <c r="J92" s="272"/>
      <c r="K92" s="272"/>
    </row>
    <row r="93" spans="1:11" x14ac:dyDescent="0.2">
      <c r="A93" s="271"/>
      <c r="D93" s="272"/>
      <c r="E93" s="303"/>
      <c r="F93" s="272"/>
      <c r="G93" s="272"/>
      <c r="H93" s="272"/>
      <c r="I93" s="273"/>
      <c r="J93" s="272"/>
      <c r="K93" s="272"/>
    </row>
    <row r="94" spans="1:11" x14ac:dyDescent="0.2">
      <c r="A94" s="271"/>
      <c r="D94" s="272"/>
      <c r="E94" s="303"/>
      <c r="F94" s="272"/>
      <c r="G94" s="272"/>
      <c r="H94" s="272"/>
      <c r="I94" s="273"/>
      <c r="J94" s="272"/>
      <c r="K94" s="272"/>
    </row>
    <row r="95" spans="1:11" x14ac:dyDescent="0.2">
      <c r="A95" s="271"/>
      <c r="D95" s="272"/>
      <c r="E95" s="303"/>
      <c r="F95" s="272"/>
      <c r="G95" s="272"/>
      <c r="H95" s="272"/>
      <c r="I95" s="273"/>
      <c r="J95" s="272"/>
      <c r="K95" s="272"/>
    </row>
    <row r="96" spans="1:11" x14ac:dyDescent="0.2">
      <c r="A96" s="271"/>
      <c r="D96" s="272"/>
      <c r="E96" s="303"/>
      <c r="F96" s="272"/>
      <c r="G96" s="272"/>
      <c r="H96" s="272"/>
      <c r="I96" s="273"/>
      <c r="J96" s="272"/>
      <c r="K96" s="272"/>
    </row>
    <row r="97" spans="1:11" x14ac:dyDescent="0.2">
      <c r="A97" s="271"/>
      <c r="D97" s="272"/>
      <c r="E97" s="303"/>
      <c r="G97" s="272"/>
      <c r="H97" s="272"/>
      <c r="I97" s="273"/>
      <c r="J97" s="272"/>
      <c r="K97" s="272"/>
    </row>
    <row r="98" spans="1:11" x14ac:dyDescent="0.2">
      <c r="A98" s="271"/>
      <c r="D98" s="272"/>
      <c r="E98" s="303"/>
      <c r="F98" s="272"/>
      <c r="G98" s="272"/>
      <c r="H98" s="272"/>
      <c r="I98" s="273"/>
      <c r="J98" s="272"/>
      <c r="K98" s="272"/>
    </row>
    <row r="99" spans="1:11" x14ac:dyDescent="0.2">
      <c r="A99" s="271"/>
      <c r="D99" s="272"/>
      <c r="E99" s="303"/>
      <c r="F99" s="272"/>
      <c r="G99" s="272"/>
      <c r="H99" s="272"/>
      <c r="I99" s="273"/>
      <c r="J99" s="272"/>
      <c r="K99" s="272"/>
    </row>
    <row r="100" spans="1:11" x14ac:dyDescent="0.2">
      <c r="A100" s="271"/>
      <c r="D100" s="303"/>
      <c r="E100" s="272"/>
      <c r="F100" s="272"/>
      <c r="G100" s="272"/>
      <c r="H100" s="273"/>
      <c r="I100" s="272"/>
      <c r="J100" s="272"/>
    </row>
    <row r="101" spans="1:11" x14ac:dyDescent="0.2">
      <c r="A101" s="271"/>
      <c r="D101" s="303"/>
      <c r="E101" s="272"/>
      <c r="F101" s="272"/>
      <c r="G101" s="272"/>
      <c r="H101" s="273"/>
      <c r="I101" s="272"/>
      <c r="J101" s="272"/>
    </row>
    <row r="102" spans="1:11" x14ac:dyDescent="0.2">
      <c r="A102" s="271"/>
      <c r="D102" s="303"/>
      <c r="E102" s="272"/>
      <c r="F102" s="272"/>
      <c r="G102" s="272"/>
      <c r="H102" s="273"/>
      <c r="I102" s="272"/>
      <c r="J102" s="272"/>
    </row>
    <row r="103" spans="1:11" x14ac:dyDescent="0.2">
      <c r="A103" s="271"/>
      <c r="D103" s="303"/>
      <c r="E103" s="272"/>
      <c r="F103" s="272"/>
      <c r="G103" s="272"/>
      <c r="H103" s="273"/>
      <c r="I103" s="272"/>
      <c r="J103" s="272"/>
    </row>
    <row r="104" spans="1:11" x14ac:dyDescent="0.2">
      <c r="A104" s="271"/>
      <c r="D104" s="303"/>
      <c r="E104" s="272"/>
      <c r="F104" s="272"/>
      <c r="G104" s="272"/>
      <c r="H104" s="273"/>
      <c r="I104" s="272"/>
      <c r="J104" s="272"/>
    </row>
    <row r="105" spans="1:11" x14ac:dyDescent="0.2">
      <c r="A105" s="271"/>
      <c r="D105" s="303"/>
      <c r="E105" s="272"/>
      <c r="F105" s="272"/>
      <c r="G105" s="272"/>
      <c r="H105" s="273"/>
      <c r="I105" s="272"/>
      <c r="J105" s="272"/>
    </row>
    <row r="106" spans="1:11" x14ac:dyDescent="0.2">
      <c r="A106" s="271"/>
      <c r="D106" s="303"/>
      <c r="E106" s="272"/>
      <c r="F106" s="272"/>
      <c r="G106" s="272"/>
      <c r="H106" s="273"/>
      <c r="I106" s="272"/>
      <c r="J106" s="272"/>
    </row>
    <row r="107" spans="1:11" x14ac:dyDescent="0.2">
      <c r="A107" s="271"/>
      <c r="D107" s="303"/>
      <c r="E107" s="272"/>
      <c r="F107" s="272"/>
      <c r="G107" s="272"/>
      <c r="H107" s="273"/>
      <c r="I107" s="272"/>
      <c r="J107" s="272"/>
    </row>
    <row r="108" spans="1:11" x14ac:dyDescent="0.2">
      <c r="A108" s="271"/>
      <c r="D108" s="303"/>
      <c r="E108" s="272"/>
      <c r="F108" s="272"/>
      <c r="G108" s="272"/>
      <c r="H108" s="273"/>
      <c r="I108" s="272"/>
      <c r="J108" s="272"/>
    </row>
    <row r="109" spans="1:11" x14ac:dyDescent="0.2">
      <c r="A109" s="271"/>
      <c r="D109" s="303"/>
      <c r="E109" s="272"/>
      <c r="F109" s="272"/>
      <c r="G109" s="272"/>
      <c r="H109" s="273"/>
      <c r="I109" s="272"/>
      <c r="J109" s="272"/>
    </row>
    <row r="110" spans="1:11" x14ac:dyDescent="0.2">
      <c r="A110" s="271"/>
      <c r="D110" s="303"/>
      <c r="E110" s="272"/>
      <c r="F110" s="272"/>
      <c r="G110" s="272"/>
      <c r="H110" s="273"/>
      <c r="I110" s="272"/>
      <c r="J110" s="272"/>
    </row>
    <row r="111" spans="1:11" x14ac:dyDescent="0.2">
      <c r="A111" s="271"/>
      <c r="D111" s="303"/>
      <c r="E111" s="272"/>
      <c r="F111" s="272"/>
      <c r="G111" s="272"/>
      <c r="H111" s="273"/>
      <c r="I111" s="272"/>
      <c r="J111" s="272"/>
    </row>
    <row r="112" spans="1:11" x14ac:dyDescent="0.2">
      <c r="A112" s="271"/>
      <c r="D112" s="303"/>
      <c r="E112" s="272"/>
      <c r="F112" s="272"/>
      <c r="G112" s="272"/>
      <c r="H112" s="273"/>
      <c r="I112" s="272"/>
      <c r="J112" s="272"/>
    </row>
    <row r="113" spans="1:10" x14ac:dyDescent="0.2">
      <c r="A113" s="271"/>
      <c r="D113" s="303"/>
      <c r="E113" s="272"/>
      <c r="F113" s="272"/>
      <c r="G113" s="272"/>
      <c r="H113" s="273"/>
      <c r="I113" s="272"/>
      <c r="J113" s="272"/>
    </row>
    <row r="114" spans="1:10" x14ac:dyDescent="0.2">
      <c r="A114" s="271"/>
      <c r="D114" s="303"/>
      <c r="E114" s="272"/>
      <c r="F114" s="272"/>
      <c r="G114" s="272"/>
      <c r="H114" s="273"/>
      <c r="I114" s="272"/>
      <c r="J114" s="272"/>
    </row>
    <row r="115" spans="1:10" x14ac:dyDescent="0.2">
      <c r="A115" s="271"/>
      <c r="D115" s="303"/>
      <c r="E115" s="272"/>
      <c r="F115" s="272"/>
      <c r="G115" s="272"/>
      <c r="H115" s="273"/>
      <c r="I115" s="272"/>
      <c r="J115" s="272"/>
    </row>
    <row r="116" spans="1:10" x14ac:dyDescent="0.2">
      <c r="A116" s="271"/>
      <c r="D116" s="303"/>
      <c r="E116" s="272"/>
      <c r="F116" s="272"/>
      <c r="G116" s="272"/>
      <c r="H116" s="273"/>
      <c r="I116" s="272"/>
      <c r="J116" s="272"/>
    </row>
    <row r="117" spans="1:10" x14ac:dyDescent="0.2">
      <c r="A117" s="271"/>
      <c r="D117" s="303"/>
      <c r="E117" s="272"/>
      <c r="F117" s="272"/>
      <c r="G117" s="272"/>
      <c r="H117" s="273"/>
      <c r="I117" s="272"/>
      <c r="J117" s="272"/>
    </row>
    <row r="118" spans="1:10" x14ac:dyDescent="0.2">
      <c r="A118" s="271"/>
      <c r="D118" s="303"/>
      <c r="F118" s="272"/>
      <c r="G118" s="272"/>
      <c r="H118" s="273"/>
      <c r="I118" s="272"/>
      <c r="J118" s="272"/>
    </row>
    <row r="119" spans="1:10" x14ac:dyDescent="0.2">
      <c r="A119" s="271"/>
      <c r="D119" s="303"/>
      <c r="E119" s="272"/>
      <c r="F119" s="272"/>
      <c r="G119" s="272"/>
      <c r="H119" s="273"/>
      <c r="I119" s="272"/>
      <c r="J119" s="272"/>
    </row>
    <row r="120" spans="1:10" x14ac:dyDescent="0.2">
      <c r="A120" s="271"/>
      <c r="D120" s="303"/>
      <c r="E120" s="272"/>
      <c r="F120" s="272"/>
      <c r="G120" s="272"/>
      <c r="H120" s="273"/>
      <c r="I120" s="272"/>
      <c r="J120" s="272"/>
    </row>
    <row r="121" spans="1:10" x14ac:dyDescent="0.2">
      <c r="A121" s="271"/>
      <c r="D121" s="303"/>
      <c r="E121" s="272"/>
      <c r="F121" s="272"/>
      <c r="G121" s="272"/>
      <c r="H121" s="273"/>
      <c r="I121" s="272"/>
      <c r="J121" s="272"/>
    </row>
    <row r="122" spans="1:10" x14ac:dyDescent="0.2">
      <c r="A122" s="271"/>
      <c r="D122" s="303"/>
      <c r="E122" s="272"/>
      <c r="F122" s="272"/>
      <c r="G122" s="272"/>
      <c r="H122" s="273"/>
      <c r="I122" s="272"/>
      <c r="J122" s="272"/>
    </row>
    <row r="123" spans="1:10" x14ac:dyDescent="0.2">
      <c r="A123" s="271"/>
      <c r="D123" s="303"/>
      <c r="E123" s="272"/>
      <c r="F123" s="272"/>
      <c r="G123" s="272"/>
      <c r="H123" s="273"/>
      <c r="I123" s="272"/>
      <c r="J123" s="272"/>
    </row>
    <row r="124" spans="1:10" x14ac:dyDescent="0.2">
      <c r="A124" s="271"/>
      <c r="D124" s="303"/>
      <c r="E124" s="272"/>
      <c r="F124" s="272"/>
      <c r="G124" s="272"/>
      <c r="H124" s="273"/>
      <c r="I124" s="272"/>
      <c r="J124" s="272"/>
    </row>
    <row r="125" spans="1:10" x14ac:dyDescent="0.2">
      <c r="A125" s="271"/>
      <c r="D125" s="303"/>
      <c r="E125" s="272"/>
      <c r="F125" s="272"/>
      <c r="G125" s="272"/>
      <c r="H125" s="273"/>
      <c r="I125" s="272"/>
      <c r="J125" s="272"/>
    </row>
    <row r="126" spans="1:10" x14ac:dyDescent="0.2">
      <c r="A126" s="271"/>
      <c r="D126" s="303"/>
      <c r="E126" s="272"/>
      <c r="F126" s="272"/>
      <c r="G126" s="272"/>
      <c r="H126" s="273"/>
      <c r="I126" s="272"/>
      <c r="J126" s="272"/>
    </row>
    <row r="127" spans="1:10" x14ac:dyDescent="0.2">
      <c r="A127" s="271"/>
      <c r="D127" s="303"/>
      <c r="E127" s="272"/>
      <c r="F127" s="272"/>
      <c r="G127" s="272"/>
      <c r="H127" s="273"/>
      <c r="I127" s="272"/>
      <c r="J127" s="272"/>
    </row>
    <row r="128" spans="1:10" x14ac:dyDescent="0.2">
      <c r="A128" s="271"/>
      <c r="D128" s="303"/>
      <c r="E128" s="272"/>
      <c r="F128" s="272"/>
      <c r="G128" s="272"/>
      <c r="H128" s="273"/>
      <c r="I128" s="272"/>
      <c r="J128" s="272"/>
    </row>
    <row r="129" spans="1:10" x14ac:dyDescent="0.2">
      <c r="A129" s="271"/>
      <c r="D129" s="303"/>
      <c r="E129" s="272"/>
      <c r="F129" s="272"/>
      <c r="G129" s="272"/>
      <c r="H129" s="273"/>
      <c r="I129" s="272"/>
      <c r="J129" s="272"/>
    </row>
    <row r="130" spans="1:10" x14ac:dyDescent="0.2">
      <c r="A130" s="271"/>
      <c r="D130" s="303"/>
      <c r="E130" s="272"/>
      <c r="F130" s="272"/>
      <c r="G130" s="272"/>
      <c r="H130" s="273"/>
      <c r="I130" s="272"/>
      <c r="J130" s="272"/>
    </row>
    <row r="131" spans="1:10" x14ac:dyDescent="0.2">
      <c r="A131" s="271"/>
      <c r="D131" s="303"/>
      <c r="E131" s="272"/>
      <c r="F131" s="272"/>
      <c r="G131" s="272"/>
      <c r="H131" s="273"/>
      <c r="I131" s="272"/>
      <c r="J131" s="272"/>
    </row>
    <row r="132" spans="1:10" x14ac:dyDescent="0.2">
      <c r="A132" s="271"/>
      <c r="D132" s="303"/>
      <c r="E132" s="272"/>
      <c r="F132" s="272"/>
      <c r="G132" s="272"/>
      <c r="H132" s="273"/>
      <c r="I132" s="272"/>
      <c r="J132" s="272"/>
    </row>
    <row r="133" spans="1:10" x14ac:dyDescent="0.2">
      <c r="A133" s="271"/>
      <c r="D133" s="303"/>
      <c r="E133" s="272"/>
      <c r="F133" s="272"/>
      <c r="G133" s="272"/>
      <c r="H133" s="273"/>
      <c r="I133" s="272"/>
      <c r="J133" s="272"/>
    </row>
    <row r="134" spans="1:10" x14ac:dyDescent="0.2">
      <c r="A134" s="271"/>
      <c r="D134" s="303"/>
      <c r="E134" s="272"/>
      <c r="F134" s="272"/>
      <c r="G134" s="272"/>
      <c r="H134" s="273"/>
      <c r="I134" s="272"/>
      <c r="J134" s="272"/>
    </row>
    <row r="135" spans="1:10" x14ac:dyDescent="0.2">
      <c r="A135" s="271"/>
      <c r="D135" s="303"/>
      <c r="E135" s="272"/>
      <c r="F135" s="272"/>
      <c r="G135" s="272"/>
      <c r="H135" s="273"/>
      <c r="I135" s="272"/>
      <c r="J135" s="272"/>
    </row>
    <row r="136" spans="1:10" x14ac:dyDescent="0.2">
      <c r="A136" s="271"/>
      <c r="D136" s="303"/>
      <c r="E136" s="272"/>
      <c r="F136" s="272"/>
      <c r="G136" s="272"/>
      <c r="H136" s="273"/>
      <c r="I136" s="272"/>
      <c r="J136" s="272"/>
    </row>
    <row r="137" spans="1:10" x14ac:dyDescent="0.2">
      <c r="A137" s="271"/>
      <c r="D137" s="303"/>
      <c r="E137" s="272"/>
      <c r="F137" s="272"/>
      <c r="G137" s="272"/>
      <c r="H137" s="273"/>
      <c r="I137" s="272"/>
      <c r="J137" s="272"/>
    </row>
    <row r="138" spans="1:10" x14ac:dyDescent="0.2">
      <c r="A138" s="271"/>
      <c r="D138" s="303"/>
      <c r="E138" s="272"/>
      <c r="F138" s="272"/>
      <c r="G138" s="272"/>
      <c r="H138" s="273"/>
      <c r="I138" s="272"/>
      <c r="J138" s="272"/>
    </row>
    <row r="139" spans="1:10" x14ac:dyDescent="0.2">
      <c r="A139" s="271"/>
      <c r="D139" s="303"/>
      <c r="E139" s="272"/>
      <c r="F139" s="272"/>
      <c r="G139" s="272"/>
      <c r="H139" s="273"/>
      <c r="I139" s="272"/>
      <c r="J139" s="272"/>
    </row>
    <row r="140" spans="1:10" x14ac:dyDescent="0.2">
      <c r="A140" s="271"/>
      <c r="D140" s="303"/>
      <c r="E140" s="272"/>
      <c r="F140" s="272"/>
      <c r="G140" s="272"/>
      <c r="H140" s="273"/>
      <c r="I140" s="272"/>
      <c r="J140" s="272"/>
    </row>
    <row r="141" spans="1:10" x14ac:dyDescent="0.2">
      <c r="A141" s="271"/>
      <c r="D141" s="303"/>
      <c r="E141" s="272"/>
      <c r="F141" s="272"/>
      <c r="G141" s="272"/>
      <c r="H141" s="273"/>
      <c r="I141" s="272"/>
      <c r="J141" s="272"/>
    </row>
    <row r="142" spans="1:10" x14ac:dyDescent="0.2">
      <c r="A142" s="271"/>
      <c r="D142" s="303"/>
      <c r="E142" s="272"/>
      <c r="F142" s="272"/>
      <c r="G142" s="272"/>
      <c r="H142" s="273"/>
      <c r="I142" s="272"/>
      <c r="J142" s="272"/>
    </row>
    <row r="143" spans="1:10" x14ac:dyDescent="0.2">
      <c r="A143" s="271"/>
      <c r="D143" s="303"/>
      <c r="E143" s="272"/>
      <c r="F143" s="272"/>
      <c r="G143" s="272"/>
      <c r="H143" s="273"/>
      <c r="I143" s="272"/>
      <c r="J143" s="272"/>
    </row>
    <row r="144" spans="1:10" x14ac:dyDescent="0.2">
      <c r="A144" s="271"/>
      <c r="D144" s="303"/>
      <c r="E144" s="272"/>
      <c r="F144" s="272"/>
      <c r="G144" s="272"/>
      <c r="H144" s="273"/>
      <c r="I144" s="272"/>
      <c r="J144" s="272"/>
    </row>
    <row r="145" spans="1:10" x14ac:dyDescent="0.2">
      <c r="A145" s="271"/>
      <c r="D145" s="303"/>
      <c r="E145" s="272"/>
      <c r="F145" s="272"/>
      <c r="G145" s="272"/>
      <c r="H145" s="273"/>
      <c r="I145" s="272"/>
      <c r="J145" s="272"/>
    </row>
    <row r="146" spans="1:10" x14ac:dyDescent="0.2">
      <c r="A146" s="271"/>
      <c r="D146" s="303"/>
      <c r="E146" s="272"/>
      <c r="F146" s="272"/>
      <c r="G146" s="272"/>
      <c r="H146" s="273"/>
      <c r="I146" s="272"/>
      <c r="J146" s="272"/>
    </row>
    <row r="147" spans="1:10" x14ac:dyDescent="0.2">
      <c r="A147" s="271"/>
      <c r="D147" s="303"/>
      <c r="E147" s="272"/>
      <c r="F147" s="272"/>
      <c r="G147" s="272"/>
      <c r="H147" s="273"/>
      <c r="I147" s="272"/>
      <c r="J147" s="272"/>
    </row>
    <row r="148" spans="1:10" x14ac:dyDescent="0.2">
      <c r="A148" s="271"/>
      <c r="D148" s="303"/>
      <c r="E148" s="272"/>
      <c r="F148" s="272"/>
      <c r="G148" s="272"/>
      <c r="H148" s="273"/>
      <c r="I148" s="272"/>
      <c r="J148" s="272"/>
    </row>
    <row r="149" spans="1:10" x14ac:dyDescent="0.2">
      <c r="A149" s="271"/>
      <c r="D149" s="303"/>
      <c r="E149" s="272"/>
      <c r="F149" s="272"/>
      <c r="G149" s="272"/>
      <c r="H149" s="273"/>
      <c r="I149" s="272"/>
      <c r="J149" s="272"/>
    </row>
    <row r="150" spans="1:10" x14ac:dyDescent="0.2">
      <c r="A150" s="271"/>
      <c r="D150" s="303"/>
      <c r="E150" s="272"/>
      <c r="F150" s="272"/>
      <c r="G150" s="272"/>
      <c r="H150" s="273"/>
      <c r="I150" s="272"/>
      <c r="J150" s="272"/>
    </row>
    <row r="151" spans="1:10" x14ac:dyDescent="0.2">
      <c r="A151" s="271"/>
      <c r="D151" s="303"/>
      <c r="E151" s="272"/>
      <c r="F151" s="272"/>
      <c r="G151" s="272"/>
      <c r="H151" s="273"/>
      <c r="I151" s="272"/>
      <c r="J151" s="272"/>
    </row>
    <row r="152" spans="1:10" x14ac:dyDescent="0.2">
      <c r="A152" s="271"/>
      <c r="D152" s="303"/>
      <c r="E152" s="272"/>
      <c r="F152" s="272"/>
      <c r="G152" s="272"/>
      <c r="H152" s="273"/>
      <c r="I152" s="272"/>
      <c r="J152" s="272"/>
    </row>
    <row r="153" spans="1:10" x14ac:dyDescent="0.2">
      <c r="A153" s="271"/>
      <c r="D153" s="303"/>
      <c r="E153" s="272"/>
      <c r="F153" s="272"/>
      <c r="G153" s="272"/>
      <c r="H153" s="273"/>
      <c r="I153" s="272"/>
      <c r="J153" s="272"/>
    </row>
    <row r="154" spans="1:10" x14ac:dyDescent="0.2">
      <c r="A154" s="271"/>
      <c r="D154" s="303"/>
      <c r="E154" s="272"/>
      <c r="F154" s="272"/>
      <c r="G154" s="272"/>
      <c r="H154" s="273"/>
      <c r="I154" s="272"/>
      <c r="J154" s="272"/>
    </row>
    <row r="155" spans="1:10" x14ac:dyDescent="0.2">
      <c r="A155" s="271"/>
      <c r="D155" s="303"/>
      <c r="E155" s="272"/>
      <c r="F155" s="272"/>
      <c r="G155" s="272"/>
      <c r="H155" s="273"/>
      <c r="I155" s="272"/>
      <c r="J155" s="272"/>
    </row>
    <row r="156" spans="1:10" x14ac:dyDescent="0.2">
      <c r="A156" s="271"/>
      <c r="D156" s="303"/>
      <c r="E156" s="272"/>
      <c r="F156" s="272"/>
      <c r="G156" s="272"/>
      <c r="H156" s="273"/>
      <c r="I156" s="272"/>
      <c r="J156" s="272"/>
    </row>
    <row r="157" spans="1:10" x14ac:dyDescent="0.2">
      <c r="A157" s="271"/>
      <c r="D157" s="303"/>
      <c r="E157" s="272"/>
      <c r="F157" s="272"/>
      <c r="G157" s="272"/>
      <c r="H157" s="273"/>
      <c r="I157" s="272"/>
      <c r="J157" s="272"/>
    </row>
    <row r="158" spans="1:10" x14ac:dyDescent="0.2">
      <c r="A158" s="271"/>
      <c r="D158" s="303"/>
      <c r="E158" s="272"/>
      <c r="F158" s="272"/>
      <c r="G158" s="272"/>
      <c r="H158" s="273"/>
      <c r="I158" s="272"/>
      <c r="J158" s="272"/>
    </row>
    <row r="159" spans="1:10" x14ac:dyDescent="0.2">
      <c r="A159" s="271"/>
      <c r="D159" s="303"/>
      <c r="E159" s="272"/>
      <c r="F159" s="272"/>
      <c r="G159" s="272"/>
      <c r="H159" s="273"/>
      <c r="I159" s="272"/>
      <c r="J159" s="272"/>
    </row>
    <row r="160" spans="1:10" x14ac:dyDescent="0.2">
      <c r="A160" s="271"/>
      <c r="D160" s="303"/>
      <c r="E160" s="272"/>
      <c r="F160" s="272"/>
      <c r="G160" s="272"/>
      <c r="H160" s="273"/>
      <c r="I160" s="272"/>
      <c r="J160" s="272"/>
    </row>
    <row r="161" spans="1:10" x14ac:dyDescent="0.2">
      <c r="A161" s="271"/>
      <c r="D161" s="303"/>
      <c r="E161" s="272"/>
      <c r="F161" s="272"/>
      <c r="G161" s="272"/>
      <c r="H161" s="273"/>
      <c r="I161" s="272"/>
      <c r="J161" s="272"/>
    </row>
    <row r="162" spans="1:10" x14ac:dyDescent="0.2">
      <c r="A162" s="271"/>
      <c r="D162" s="303"/>
      <c r="E162" s="272"/>
      <c r="F162" s="272"/>
      <c r="G162" s="272"/>
      <c r="H162" s="273"/>
      <c r="I162" s="272"/>
      <c r="J162" s="272"/>
    </row>
    <row r="163" spans="1:10" x14ac:dyDescent="0.2">
      <c r="A163" s="271"/>
      <c r="D163" s="303"/>
      <c r="E163" s="272"/>
      <c r="F163" s="272"/>
      <c r="G163" s="272"/>
      <c r="H163" s="273"/>
      <c r="I163" s="272"/>
      <c r="J163" s="272"/>
    </row>
    <row r="164" spans="1:10" x14ac:dyDescent="0.2">
      <c r="A164" s="271"/>
      <c r="D164" s="303"/>
      <c r="E164" s="272"/>
      <c r="F164" s="272"/>
      <c r="G164" s="272"/>
      <c r="H164" s="273"/>
      <c r="I164" s="272"/>
      <c r="J164" s="272"/>
    </row>
    <row r="165" spans="1:10" x14ac:dyDescent="0.2">
      <c r="A165" s="271"/>
      <c r="D165" s="303"/>
      <c r="E165" s="272"/>
      <c r="F165" s="272"/>
      <c r="G165" s="272"/>
      <c r="H165" s="273"/>
      <c r="I165" s="272"/>
      <c r="J165" s="272"/>
    </row>
    <row r="166" spans="1:10" x14ac:dyDescent="0.2">
      <c r="A166" s="271"/>
      <c r="D166" s="303"/>
      <c r="E166" s="272"/>
      <c r="F166" s="272"/>
      <c r="G166" s="272"/>
      <c r="H166" s="273"/>
      <c r="I166" s="272"/>
      <c r="J166" s="272"/>
    </row>
    <row r="167" spans="1:10" x14ac:dyDescent="0.2">
      <c r="A167" s="271"/>
      <c r="D167" s="303"/>
      <c r="E167" s="272"/>
      <c r="F167" s="272"/>
      <c r="G167" s="272"/>
      <c r="H167" s="273"/>
      <c r="I167" s="272"/>
      <c r="J167" s="272"/>
    </row>
    <row r="168" spans="1:10" x14ac:dyDescent="0.2">
      <c r="A168" s="271"/>
      <c r="D168" s="303"/>
      <c r="E168" s="272"/>
      <c r="F168" s="272"/>
      <c r="G168" s="272"/>
      <c r="H168" s="273"/>
      <c r="I168" s="272"/>
      <c r="J168" s="272"/>
    </row>
    <row r="169" spans="1:10" x14ac:dyDescent="0.2">
      <c r="A169" s="271"/>
      <c r="D169" s="303"/>
      <c r="E169" s="272"/>
      <c r="F169" s="272"/>
      <c r="G169" s="272"/>
      <c r="H169" s="273"/>
      <c r="I169" s="272"/>
      <c r="J169" s="272"/>
    </row>
    <row r="170" spans="1:10" x14ac:dyDescent="0.2">
      <c r="A170" s="271"/>
      <c r="D170" s="303"/>
      <c r="E170" s="272"/>
      <c r="F170" s="272"/>
      <c r="G170" s="272"/>
      <c r="H170" s="273"/>
      <c r="I170" s="272"/>
      <c r="J170" s="272"/>
    </row>
    <row r="171" spans="1:10" x14ac:dyDescent="0.2">
      <c r="A171" s="271"/>
      <c r="D171" s="303"/>
      <c r="E171" s="272"/>
      <c r="F171" s="272"/>
      <c r="G171" s="272"/>
      <c r="H171" s="273"/>
      <c r="I171" s="272"/>
      <c r="J171" s="272"/>
    </row>
    <row r="172" spans="1:10" x14ac:dyDescent="0.2">
      <c r="A172" s="271"/>
      <c r="D172" s="303"/>
      <c r="E172" s="272"/>
      <c r="F172" s="272"/>
      <c r="G172" s="272"/>
      <c r="H172" s="273"/>
      <c r="I172" s="272"/>
      <c r="J172" s="272"/>
    </row>
    <row r="173" spans="1:10" x14ac:dyDescent="0.2">
      <c r="A173" s="271"/>
      <c r="D173" s="303"/>
      <c r="E173" s="272"/>
      <c r="F173" s="272"/>
      <c r="G173" s="272"/>
      <c r="H173" s="273"/>
      <c r="I173" s="272"/>
      <c r="J173" s="272"/>
    </row>
    <row r="174" spans="1:10" x14ac:dyDescent="0.2">
      <c r="A174" s="271"/>
      <c r="D174" s="303"/>
      <c r="E174" s="272"/>
      <c r="F174" s="272"/>
      <c r="G174" s="272"/>
      <c r="H174" s="273"/>
      <c r="I174" s="272"/>
      <c r="J174" s="272"/>
    </row>
    <row r="175" spans="1:10" x14ac:dyDescent="0.2">
      <c r="A175" s="271"/>
      <c r="D175" s="303"/>
      <c r="E175" s="272"/>
      <c r="F175" s="272"/>
      <c r="G175" s="272"/>
      <c r="H175" s="273"/>
      <c r="I175" s="272"/>
      <c r="J175" s="272"/>
    </row>
    <row r="176" spans="1:10" x14ac:dyDescent="0.2">
      <c r="A176" s="271"/>
      <c r="D176" s="303"/>
      <c r="E176" s="272"/>
      <c r="F176" s="272"/>
      <c r="G176" s="272"/>
      <c r="H176" s="273"/>
      <c r="I176" s="272"/>
      <c r="J176" s="272"/>
    </row>
    <row r="177" spans="1:12" x14ac:dyDescent="0.2">
      <c r="A177" s="271"/>
      <c r="D177" s="303"/>
      <c r="E177" s="272"/>
      <c r="F177" s="272"/>
      <c r="G177" s="272"/>
      <c r="H177" s="273"/>
      <c r="I177" s="272"/>
      <c r="J177" s="272"/>
    </row>
    <row r="178" spans="1:12" x14ac:dyDescent="0.2">
      <c r="A178" s="271"/>
      <c r="D178" s="303"/>
      <c r="E178" s="272"/>
      <c r="F178" s="272"/>
      <c r="G178" s="272"/>
      <c r="H178" s="273"/>
      <c r="I178" s="272"/>
      <c r="J178" s="272"/>
    </row>
    <row r="179" spans="1:12" x14ac:dyDescent="0.2">
      <c r="A179" s="271"/>
      <c r="D179" s="303"/>
      <c r="E179" s="272"/>
      <c r="F179" s="272"/>
      <c r="G179" s="272"/>
      <c r="H179" s="273"/>
      <c r="I179" s="272"/>
      <c r="J179" s="272"/>
    </row>
    <row r="180" spans="1:12" x14ac:dyDescent="0.2">
      <c r="A180" s="271"/>
      <c r="D180" s="303"/>
      <c r="E180" s="272"/>
      <c r="F180" s="272"/>
      <c r="G180" s="272"/>
      <c r="H180" s="273"/>
      <c r="I180" s="272"/>
      <c r="J180" s="272"/>
    </row>
    <row r="181" spans="1:12" x14ac:dyDescent="0.2">
      <c r="A181" s="271"/>
      <c r="D181" s="303"/>
      <c r="E181" s="272"/>
      <c r="F181" s="272"/>
      <c r="G181" s="272"/>
      <c r="H181" s="273"/>
      <c r="I181" s="272"/>
      <c r="J181" s="272"/>
    </row>
    <row r="182" spans="1:12" x14ac:dyDescent="0.2">
      <c r="A182" s="271"/>
      <c r="D182" s="303"/>
      <c r="E182" s="272"/>
      <c r="F182" s="272"/>
      <c r="G182" s="272"/>
      <c r="H182" s="273"/>
      <c r="I182" s="272"/>
      <c r="J182" s="272"/>
    </row>
    <row r="183" spans="1:12" x14ac:dyDescent="0.2">
      <c r="A183" s="271"/>
      <c r="D183" s="303"/>
      <c r="E183" s="272"/>
      <c r="F183" s="272"/>
      <c r="G183" s="272"/>
      <c r="H183" s="273"/>
      <c r="I183" s="272"/>
      <c r="J183" s="272"/>
    </row>
    <row r="184" spans="1:12" x14ac:dyDescent="0.2">
      <c r="A184" s="271"/>
      <c r="D184" s="303"/>
      <c r="E184" s="272"/>
      <c r="F184" s="272"/>
      <c r="G184" s="272"/>
      <c r="H184" s="273"/>
      <c r="I184" s="272"/>
      <c r="J184" s="272"/>
    </row>
    <row r="185" spans="1:12" x14ac:dyDescent="0.2">
      <c r="A185" s="271"/>
      <c r="D185" s="303"/>
      <c r="E185" s="272"/>
      <c r="F185" s="272"/>
      <c r="G185" s="272"/>
      <c r="H185" s="273"/>
      <c r="I185" s="272"/>
      <c r="J185" s="272"/>
    </row>
    <row r="186" spans="1:12" x14ac:dyDescent="0.2">
      <c r="A186" s="271"/>
      <c r="D186" s="303"/>
      <c r="E186" s="272"/>
      <c r="F186" s="272"/>
      <c r="G186" s="272"/>
      <c r="H186" s="273"/>
      <c r="I186" s="272"/>
      <c r="J186" s="272"/>
    </row>
    <row r="187" spans="1:12" x14ac:dyDescent="0.2">
      <c r="A187" s="271"/>
      <c r="D187" s="303"/>
      <c r="E187" s="272"/>
      <c r="F187" s="272"/>
      <c r="G187" s="272"/>
      <c r="H187" s="273"/>
      <c r="I187" s="272"/>
      <c r="J187" s="272"/>
    </row>
    <row r="188" spans="1:12" x14ac:dyDescent="0.2">
      <c r="A188" s="271"/>
      <c r="D188" s="272"/>
      <c r="E188" s="272"/>
      <c r="F188" s="272"/>
      <c r="G188" s="272"/>
      <c r="H188" s="273"/>
      <c r="I188" s="272"/>
      <c r="J188" s="272"/>
    </row>
    <row r="189" spans="1:12" x14ac:dyDescent="0.2">
      <c r="A189" s="271"/>
      <c r="D189" s="272"/>
      <c r="E189" s="272"/>
      <c r="F189" s="272"/>
      <c r="G189" s="272"/>
      <c r="H189" s="273"/>
      <c r="I189" s="272"/>
      <c r="J189" s="272"/>
    </row>
    <row r="190" spans="1:12" x14ac:dyDescent="0.2">
      <c r="A190" s="271"/>
      <c r="D190" s="272"/>
      <c r="E190" s="272"/>
      <c r="F190" s="272"/>
      <c r="G190" s="272"/>
      <c r="H190" s="273"/>
      <c r="I190" s="272"/>
      <c r="J190" s="272"/>
    </row>
    <row r="191" spans="1:12" x14ac:dyDescent="0.2">
      <c r="A191" s="271"/>
      <c r="D191" s="272"/>
      <c r="E191" s="272"/>
      <c r="F191" s="272"/>
      <c r="G191" s="272"/>
      <c r="H191" s="273"/>
      <c r="I191" s="272"/>
      <c r="J191" s="272"/>
    </row>
    <row r="192" spans="1:12" x14ac:dyDescent="0.2">
      <c r="A192" s="271"/>
      <c r="D192" s="272"/>
      <c r="F192" s="272"/>
      <c r="G192" s="272"/>
      <c r="H192" s="272"/>
      <c r="I192" s="272"/>
      <c r="J192" s="273"/>
      <c r="K192" s="272"/>
      <c r="L192" s="272"/>
    </row>
    <row r="193" spans="1:12" x14ac:dyDescent="0.2">
      <c r="A193" s="271"/>
      <c r="D193" s="272"/>
      <c r="F193" s="272"/>
      <c r="G193" s="272"/>
      <c r="H193" s="272"/>
      <c r="I193" s="272"/>
      <c r="J193" s="273"/>
      <c r="K193" s="272"/>
      <c r="L193" s="272"/>
    </row>
    <row r="194" spans="1:12" x14ac:dyDescent="0.2">
      <c r="A194" s="271"/>
      <c r="D194" s="272"/>
      <c r="F194" s="272"/>
      <c r="G194" s="272"/>
      <c r="H194" s="272"/>
      <c r="I194" s="272"/>
      <c r="J194" s="273"/>
      <c r="K194" s="272"/>
      <c r="L194" s="272"/>
    </row>
    <row r="195" spans="1:12" x14ac:dyDescent="0.2">
      <c r="A195" s="271"/>
      <c r="D195" s="272"/>
      <c r="F195" s="272"/>
      <c r="G195" s="272"/>
      <c r="H195" s="272"/>
      <c r="I195" s="272"/>
      <c r="J195" s="273"/>
      <c r="K195" s="272"/>
      <c r="L195" s="272"/>
    </row>
    <row r="196" spans="1:12" x14ac:dyDescent="0.2">
      <c r="A196" s="271"/>
      <c r="D196" s="272"/>
      <c r="F196" s="272"/>
      <c r="G196" s="272"/>
      <c r="H196" s="272"/>
      <c r="I196" s="272"/>
      <c r="J196" s="273"/>
      <c r="K196" s="272"/>
      <c r="L196" s="272"/>
    </row>
    <row r="197" spans="1:12" x14ac:dyDescent="0.2">
      <c r="A197" s="271"/>
      <c r="D197" s="272"/>
      <c r="F197" s="272"/>
      <c r="G197" s="272"/>
      <c r="H197" s="272"/>
      <c r="I197" s="272"/>
      <c r="J197" s="273"/>
      <c r="K197" s="272"/>
      <c r="L197" s="272"/>
    </row>
    <row r="198" spans="1:12" x14ac:dyDescent="0.2">
      <c r="A198" s="271"/>
      <c r="D198" s="272"/>
      <c r="F198" s="272"/>
      <c r="G198" s="272"/>
      <c r="H198" s="272"/>
      <c r="I198" s="272"/>
      <c r="J198" s="273"/>
      <c r="K198" s="272"/>
      <c r="L198" s="272"/>
    </row>
    <row r="199" spans="1:12" x14ac:dyDescent="0.2">
      <c r="A199" s="271"/>
      <c r="D199" s="272"/>
      <c r="E199" s="272"/>
      <c r="F199" s="272"/>
      <c r="G199" s="272"/>
      <c r="H199" s="272"/>
      <c r="I199" s="272"/>
      <c r="J199" s="273"/>
      <c r="K199" s="272"/>
      <c r="L199" s="272"/>
    </row>
    <row r="200" spans="1:12" x14ac:dyDescent="0.2">
      <c r="A200" s="271"/>
      <c r="D200" s="272"/>
      <c r="E200" s="272"/>
      <c r="F200" s="272"/>
      <c r="G200" s="272"/>
      <c r="H200" s="272"/>
      <c r="I200" s="272"/>
      <c r="J200" s="273"/>
      <c r="K200" s="272"/>
      <c r="L200" s="272"/>
    </row>
    <row r="201" spans="1:12" x14ac:dyDescent="0.2">
      <c r="A201" s="271"/>
      <c r="D201" s="272"/>
      <c r="E201" s="272"/>
      <c r="F201" s="272"/>
      <c r="G201" s="272"/>
      <c r="H201" s="272"/>
      <c r="I201" s="272"/>
      <c r="J201" s="273"/>
      <c r="K201" s="272"/>
      <c r="L201" s="272"/>
    </row>
    <row r="202" spans="1:12" x14ac:dyDescent="0.2">
      <c r="A202" s="271"/>
      <c r="D202" s="272"/>
      <c r="E202" s="272"/>
      <c r="F202" s="272"/>
      <c r="G202" s="272"/>
      <c r="H202" s="272"/>
      <c r="I202" s="272"/>
      <c r="J202" s="273"/>
      <c r="K202" s="272"/>
      <c r="L202" s="272"/>
    </row>
    <row r="203" spans="1:12" x14ac:dyDescent="0.2">
      <c r="A203" s="271"/>
      <c r="D203" s="272"/>
      <c r="E203" s="272"/>
      <c r="F203" s="272"/>
      <c r="G203" s="272"/>
      <c r="H203" s="272"/>
      <c r="I203" s="272"/>
      <c r="J203" s="273"/>
      <c r="K203" s="272"/>
      <c r="L203" s="272"/>
    </row>
    <row r="204" spans="1:12" x14ac:dyDescent="0.2">
      <c r="A204" s="271"/>
      <c r="D204" s="272"/>
      <c r="E204" s="272"/>
      <c r="F204" s="272"/>
      <c r="G204" s="272"/>
      <c r="H204" s="272"/>
      <c r="I204" s="272"/>
      <c r="J204" s="273"/>
      <c r="K204" s="272"/>
      <c r="L204" s="272"/>
    </row>
    <row r="205" spans="1:12" x14ac:dyDescent="0.2">
      <c r="A205" s="271"/>
      <c r="D205" s="272"/>
      <c r="E205" s="272"/>
      <c r="F205" s="272"/>
      <c r="G205" s="272"/>
      <c r="H205" s="272"/>
      <c r="I205" s="272"/>
      <c r="J205" s="273"/>
      <c r="K205" s="272"/>
      <c r="L205" s="272"/>
    </row>
    <row r="206" spans="1:12" x14ac:dyDescent="0.2">
      <c r="A206" s="271"/>
      <c r="D206" s="272"/>
      <c r="E206" s="272"/>
      <c r="F206" s="272"/>
      <c r="G206" s="272"/>
      <c r="H206" s="272"/>
      <c r="I206" s="272"/>
      <c r="J206" s="273"/>
      <c r="K206" s="272"/>
      <c r="L206" s="272"/>
    </row>
    <row r="207" spans="1:12" x14ac:dyDescent="0.2">
      <c r="A207" s="271"/>
      <c r="D207" s="272"/>
      <c r="E207" s="272"/>
      <c r="F207" s="272"/>
      <c r="G207" s="272"/>
      <c r="H207" s="272"/>
      <c r="I207" s="272"/>
      <c r="J207" s="273"/>
      <c r="K207" s="272"/>
      <c r="L207" s="272"/>
    </row>
    <row r="208" spans="1:12" x14ac:dyDescent="0.2">
      <c r="A208" s="271"/>
      <c r="D208" s="272"/>
      <c r="E208" s="272"/>
      <c r="F208" s="272"/>
      <c r="G208" s="272"/>
      <c r="H208" s="272"/>
      <c r="I208" s="272"/>
      <c r="J208" s="273"/>
      <c r="K208" s="272"/>
      <c r="L208" s="272"/>
    </row>
    <row r="209" spans="1:12" x14ac:dyDescent="0.2">
      <c r="A209" s="271"/>
      <c r="D209" s="272"/>
      <c r="E209" s="272"/>
      <c r="F209" s="272"/>
      <c r="G209" s="272"/>
      <c r="H209" s="272"/>
      <c r="I209" s="272"/>
      <c r="J209" s="273"/>
      <c r="K209" s="272"/>
      <c r="L209" s="272"/>
    </row>
    <row r="210" spans="1:12" x14ac:dyDescent="0.2">
      <c r="A210" s="271"/>
      <c r="D210" s="272"/>
      <c r="E210" s="272"/>
      <c r="F210" s="272"/>
      <c r="G210" s="272"/>
      <c r="H210" s="272"/>
      <c r="I210" s="272"/>
      <c r="J210" s="273"/>
      <c r="K210" s="272"/>
      <c r="L210" s="272"/>
    </row>
    <row r="211" spans="1:12" x14ac:dyDescent="0.2">
      <c r="A211" s="271"/>
      <c r="D211" s="272"/>
      <c r="E211" s="272"/>
      <c r="F211" s="272"/>
      <c r="G211" s="272"/>
      <c r="H211" s="272"/>
      <c r="I211" s="272"/>
      <c r="J211" s="273"/>
      <c r="K211" s="272"/>
      <c r="L211" s="272"/>
    </row>
    <row r="212" spans="1:12" x14ac:dyDescent="0.2">
      <c r="A212" s="271"/>
      <c r="D212" s="272"/>
      <c r="E212" s="272"/>
      <c r="F212" s="272"/>
      <c r="G212" s="272"/>
      <c r="H212" s="272"/>
      <c r="I212" s="272"/>
      <c r="J212" s="273"/>
      <c r="K212" s="272"/>
      <c r="L212" s="272"/>
    </row>
    <row r="213" spans="1:12" x14ac:dyDescent="0.2">
      <c r="A213" s="271"/>
      <c r="D213" s="272"/>
      <c r="E213" s="272"/>
      <c r="F213" s="272"/>
      <c r="G213" s="272"/>
      <c r="H213" s="272"/>
      <c r="I213" s="272"/>
      <c r="J213" s="273"/>
      <c r="K213" s="272"/>
      <c r="L213" s="272"/>
    </row>
    <row r="214" spans="1:12" x14ac:dyDescent="0.2">
      <c r="A214" s="271"/>
      <c r="D214" s="272"/>
      <c r="E214" s="272"/>
      <c r="F214" s="272"/>
      <c r="G214" s="272"/>
      <c r="H214" s="272"/>
      <c r="I214" s="272"/>
      <c r="J214" s="273"/>
      <c r="K214" s="272"/>
      <c r="L214" s="272"/>
    </row>
    <row r="215" spans="1:12" x14ac:dyDescent="0.2">
      <c r="A215" s="271"/>
      <c r="D215" s="272"/>
      <c r="E215" s="272"/>
      <c r="F215" s="272"/>
      <c r="G215" s="272"/>
      <c r="H215" s="272"/>
      <c r="I215" s="272"/>
      <c r="J215" s="273"/>
      <c r="K215" s="272"/>
      <c r="L215" s="272"/>
    </row>
    <row r="216" spans="1:12" x14ac:dyDescent="0.2">
      <c r="A216" s="271"/>
      <c r="D216" s="272"/>
      <c r="E216" s="272"/>
      <c r="F216" s="272"/>
      <c r="G216" s="272"/>
      <c r="H216" s="272"/>
      <c r="I216" s="272"/>
      <c r="J216" s="273"/>
      <c r="K216" s="272"/>
      <c r="L216" s="272"/>
    </row>
    <row r="217" spans="1:12" x14ac:dyDescent="0.2">
      <c r="A217" s="271"/>
      <c r="D217" s="272"/>
      <c r="E217" s="272"/>
      <c r="F217" s="272"/>
      <c r="G217" s="272"/>
      <c r="H217" s="272"/>
      <c r="I217" s="272"/>
      <c r="J217" s="273"/>
      <c r="K217" s="272"/>
      <c r="L217" s="272"/>
    </row>
    <row r="218" spans="1:12" x14ac:dyDescent="0.2">
      <c r="A218" s="271"/>
      <c r="D218" s="272"/>
      <c r="E218" s="272"/>
      <c r="F218" s="272"/>
      <c r="G218" s="272"/>
      <c r="H218" s="272"/>
      <c r="I218" s="272"/>
      <c r="J218" s="273"/>
      <c r="K218" s="272"/>
      <c r="L218" s="272"/>
    </row>
    <row r="219" spans="1:12" x14ac:dyDescent="0.2">
      <c r="A219" s="271"/>
      <c r="D219" s="272"/>
      <c r="E219" s="272"/>
      <c r="F219" s="272"/>
      <c r="G219" s="272"/>
      <c r="H219" s="272"/>
      <c r="I219" s="272"/>
      <c r="J219" s="273"/>
      <c r="K219" s="272"/>
      <c r="L219" s="272"/>
    </row>
    <row r="220" spans="1:12" x14ac:dyDescent="0.2">
      <c r="A220" s="271"/>
      <c r="D220" s="272"/>
      <c r="E220" s="272"/>
      <c r="F220" s="272"/>
      <c r="G220" s="272"/>
      <c r="H220" s="272"/>
      <c r="I220" s="272"/>
      <c r="J220" s="273"/>
      <c r="K220" s="272"/>
      <c r="L220" s="272"/>
    </row>
    <row r="221" spans="1:12" x14ac:dyDescent="0.2">
      <c r="A221" s="271"/>
      <c r="D221" s="272"/>
      <c r="E221" s="272"/>
      <c r="F221" s="272"/>
      <c r="G221" s="272"/>
      <c r="H221" s="272"/>
      <c r="I221" s="272"/>
      <c r="J221" s="273"/>
      <c r="K221" s="272"/>
      <c r="L221" s="272"/>
    </row>
    <row r="222" spans="1:12" x14ac:dyDescent="0.2">
      <c r="A222" s="271"/>
      <c r="D222" s="272"/>
      <c r="E222" s="272"/>
      <c r="F222" s="272"/>
      <c r="G222" s="272"/>
      <c r="H222" s="272"/>
      <c r="I222" s="272"/>
      <c r="J222" s="273"/>
      <c r="K222" s="272"/>
      <c r="L222" s="272"/>
    </row>
    <row r="223" spans="1:12" x14ac:dyDescent="0.2">
      <c r="A223" s="271"/>
      <c r="D223" s="272"/>
      <c r="E223" s="272"/>
      <c r="F223" s="272"/>
      <c r="G223" s="272"/>
      <c r="H223" s="272"/>
      <c r="I223" s="272"/>
      <c r="J223" s="273"/>
      <c r="K223" s="272"/>
      <c r="L223" s="272"/>
    </row>
    <row r="224" spans="1:12" x14ac:dyDescent="0.2">
      <c r="A224" s="271"/>
      <c r="D224" s="272"/>
      <c r="E224" s="272"/>
      <c r="F224" s="272"/>
      <c r="G224" s="272"/>
      <c r="H224" s="272"/>
      <c r="I224" s="272"/>
      <c r="J224" s="273"/>
      <c r="K224" s="272"/>
      <c r="L224" s="272"/>
    </row>
    <row r="225" spans="1:12" x14ac:dyDescent="0.2">
      <c r="A225" s="271"/>
      <c r="D225" s="272"/>
      <c r="E225" s="272"/>
      <c r="F225" s="272"/>
      <c r="G225" s="272"/>
      <c r="H225" s="272"/>
      <c r="I225" s="272"/>
      <c r="J225" s="273"/>
      <c r="K225" s="272"/>
      <c r="L225" s="272"/>
    </row>
    <row r="226" spans="1:12" x14ac:dyDescent="0.2">
      <c r="A226" s="271"/>
      <c r="D226" s="272"/>
      <c r="E226" s="272"/>
      <c r="F226" s="272"/>
      <c r="G226" s="272"/>
      <c r="H226" s="272"/>
      <c r="I226" s="272"/>
      <c r="J226" s="273"/>
      <c r="K226" s="272"/>
      <c r="L226" s="272"/>
    </row>
    <row r="227" spans="1:12" x14ac:dyDescent="0.2">
      <c r="A227" s="271"/>
      <c r="D227" s="272"/>
      <c r="E227" s="272"/>
      <c r="F227" s="272"/>
      <c r="G227" s="272"/>
      <c r="H227" s="272"/>
      <c r="I227" s="272"/>
      <c r="J227" s="273"/>
      <c r="K227" s="272"/>
      <c r="L227" s="272"/>
    </row>
    <row r="228" spans="1:12" x14ac:dyDescent="0.2">
      <c r="A228" s="271"/>
      <c r="D228" s="272"/>
      <c r="E228" s="272"/>
      <c r="F228" s="272"/>
      <c r="G228" s="272"/>
      <c r="H228" s="272"/>
      <c r="I228" s="273"/>
      <c r="J228" s="272"/>
      <c r="K228" s="272"/>
    </row>
    <row r="229" spans="1:12" x14ac:dyDescent="0.2">
      <c r="A229" s="271"/>
      <c r="D229" s="272"/>
      <c r="E229" s="272"/>
      <c r="F229" s="272"/>
      <c r="G229" s="272"/>
      <c r="H229" s="272"/>
      <c r="I229" s="273"/>
      <c r="J229" s="272"/>
      <c r="K229" s="272"/>
    </row>
    <row r="230" spans="1:12" x14ac:dyDescent="0.2">
      <c r="A230" s="271"/>
      <c r="D230" s="272"/>
      <c r="E230" s="272"/>
      <c r="F230" s="272"/>
      <c r="G230" s="272"/>
      <c r="H230" s="272"/>
      <c r="I230" s="273"/>
      <c r="J230" s="272"/>
      <c r="K230" s="272"/>
    </row>
    <row r="231" spans="1:12" x14ac:dyDescent="0.2">
      <c r="A231" s="271"/>
      <c r="D231" s="272"/>
      <c r="E231" s="272"/>
      <c r="F231" s="272"/>
      <c r="G231" s="272"/>
      <c r="H231" s="272"/>
      <c r="I231" s="272"/>
    </row>
    <row r="232" spans="1:12" x14ac:dyDescent="0.2">
      <c r="A232" s="271"/>
      <c r="D232" s="272"/>
      <c r="E232" s="272"/>
      <c r="F232" s="272"/>
      <c r="G232" s="272"/>
      <c r="H232" s="272"/>
      <c r="I232" s="272"/>
    </row>
    <row r="233" spans="1:12" x14ac:dyDescent="0.2">
      <c r="A233" s="271"/>
      <c r="D233" s="272"/>
      <c r="E233" s="272"/>
      <c r="F233" s="272"/>
      <c r="G233" s="272"/>
      <c r="H233" s="272"/>
      <c r="I233" s="272"/>
    </row>
    <row r="234" spans="1:12" x14ac:dyDescent="0.2">
      <c r="A234" s="271"/>
      <c r="D234" s="272"/>
      <c r="E234" s="272"/>
      <c r="F234" s="272"/>
      <c r="G234" s="272"/>
      <c r="H234" s="272"/>
      <c r="I234" s="272"/>
    </row>
    <row r="235" spans="1:12" x14ac:dyDescent="0.2">
      <c r="A235" s="271"/>
      <c r="D235" s="272"/>
      <c r="E235" s="272"/>
      <c r="F235" s="272"/>
      <c r="G235" s="272"/>
      <c r="H235" s="272"/>
      <c r="I235" s="272"/>
    </row>
    <row r="236" spans="1:12" x14ac:dyDescent="0.2">
      <c r="A236" s="271"/>
      <c r="D236" s="272"/>
      <c r="E236" s="272"/>
      <c r="F236" s="272"/>
      <c r="G236" s="272"/>
      <c r="H236" s="272"/>
      <c r="I236" s="272"/>
    </row>
    <row r="237" spans="1:12" x14ac:dyDescent="0.2">
      <c r="A237" s="271"/>
      <c r="D237" s="272"/>
      <c r="E237" s="272"/>
      <c r="F237" s="272"/>
      <c r="G237" s="272"/>
      <c r="H237" s="272"/>
      <c r="I237" s="272"/>
    </row>
    <row r="238" spans="1:12" x14ac:dyDescent="0.2">
      <c r="A238" s="271"/>
      <c r="D238" s="272"/>
      <c r="E238" s="272"/>
      <c r="F238" s="272"/>
      <c r="G238" s="272"/>
      <c r="H238" s="272"/>
      <c r="I238" s="272"/>
    </row>
    <row r="239" spans="1:12" x14ac:dyDescent="0.2">
      <c r="A239" s="271"/>
      <c r="D239" s="272"/>
      <c r="E239" s="272"/>
      <c r="F239" s="272"/>
      <c r="G239" s="272"/>
      <c r="H239" s="272"/>
      <c r="I239" s="272"/>
    </row>
    <row r="240" spans="1:12" x14ac:dyDescent="0.2">
      <c r="A240" s="271"/>
      <c r="D240" s="272"/>
      <c r="E240" s="272"/>
      <c r="F240" s="272"/>
      <c r="G240" s="272"/>
      <c r="H240" s="272"/>
    </row>
    <row r="241" spans="1:8" x14ac:dyDescent="0.2">
      <c r="A241" s="271"/>
      <c r="D241" s="272"/>
      <c r="E241" s="272"/>
      <c r="F241" s="272"/>
      <c r="G241" s="272"/>
      <c r="H241" s="272"/>
    </row>
    <row r="242" spans="1:8" x14ac:dyDescent="0.2">
      <c r="A242" s="271"/>
      <c r="D242" s="272"/>
      <c r="E242" s="272"/>
      <c r="F242" s="272"/>
      <c r="G242" s="272"/>
      <c r="H242" s="272"/>
    </row>
    <row r="243" spans="1:8" x14ac:dyDescent="0.2">
      <c r="A243" s="271"/>
      <c r="D243" s="272"/>
      <c r="E243" s="272"/>
      <c r="F243" s="272"/>
      <c r="G243" s="272"/>
      <c r="H243" s="272"/>
    </row>
    <row r="244" spans="1:8" x14ac:dyDescent="0.2">
      <c r="A244" s="271"/>
      <c r="D244" s="272"/>
      <c r="E244" s="272"/>
      <c r="F244" s="272"/>
      <c r="G244" s="272"/>
      <c r="H244" s="272"/>
    </row>
    <row r="245" spans="1:8" x14ac:dyDescent="0.2">
      <c r="A245" s="271"/>
      <c r="D245" s="272"/>
      <c r="E245" s="272"/>
      <c r="F245" s="272"/>
      <c r="G245" s="272"/>
      <c r="H245" s="272"/>
    </row>
    <row r="246" spans="1:8" x14ac:dyDescent="0.2">
      <c r="A246" s="271"/>
      <c r="D246" s="272"/>
      <c r="E246" s="272"/>
      <c r="F246" s="272"/>
      <c r="G246" s="272"/>
    </row>
    <row r="247" spans="1:8" x14ac:dyDescent="0.2">
      <c r="A247" s="271"/>
      <c r="D247" s="272"/>
      <c r="E247" s="272"/>
      <c r="F247" s="272"/>
      <c r="G247" s="272"/>
    </row>
    <row r="248" spans="1:8" x14ac:dyDescent="0.2">
      <c r="A248" s="271"/>
      <c r="D248" s="272"/>
      <c r="E248" s="272"/>
      <c r="F248" s="272"/>
      <c r="G248" s="272"/>
    </row>
    <row r="249" spans="1:8" x14ac:dyDescent="0.2">
      <c r="A249" s="271"/>
      <c r="D249" s="272"/>
      <c r="E249" s="272"/>
      <c r="F249" s="272"/>
      <c r="G249" s="272"/>
    </row>
    <row r="250" spans="1:8" x14ac:dyDescent="0.2">
      <c r="A250" s="271"/>
      <c r="D250" s="272"/>
      <c r="E250" s="272"/>
      <c r="F250" s="272"/>
      <c r="G250" s="272"/>
    </row>
    <row r="251" spans="1:8" x14ac:dyDescent="0.2">
      <c r="A251" s="271"/>
      <c r="D251" s="272"/>
      <c r="E251" s="272"/>
      <c r="F251" s="272"/>
      <c r="G251" s="272"/>
    </row>
    <row r="252" spans="1:8" x14ac:dyDescent="0.2">
      <c r="A252" s="271"/>
      <c r="D252" s="272"/>
      <c r="E252" s="272"/>
      <c r="F252" s="272"/>
      <c r="G252" s="272"/>
    </row>
    <row r="253" spans="1:8" x14ac:dyDescent="0.2">
      <c r="A253" s="271"/>
      <c r="D253" s="274"/>
      <c r="E253" s="272"/>
      <c r="F253" s="272"/>
      <c r="G253" s="272"/>
    </row>
    <row r="254" spans="1:8" x14ac:dyDescent="0.2">
      <c r="A254" s="271"/>
      <c r="D254" s="272"/>
      <c r="E254" s="272"/>
      <c r="F254" s="272"/>
      <c r="G254" s="272"/>
    </row>
    <row r="255" spans="1:8" x14ac:dyDescent="0.2">
      <c r="A255" s="271"/>
      <c r="D255" s="272"/>
      <c r="E255" s="272"/>
      <c r="F255" s="272"/>
      <c r="G255" s="272"/>
    </row>
    <row r="256" spans="1:8" x14ac:dyDescent="0.2">
      <c r="A256" s="271"/>
      <c r="D256" s="272"/>
      <c r="E256" s="272"/>
      <c r="F256" s="272"/>
      <c r="G256" s="272"/>
    </row>
    <row r="257" spans="1:7" x14ac:dyDescent="0.2">
      <c r="A257" s="271"/>
      <c r="D257" s="272"/>
      <c r="E257" s="272"/>
      <c r="F257" s="272"/>
      <c r="G257" s="272"/>
    </row>
    <row r="258" spans="1:7" x14ac:dyDescent="0.2">
      <c r="A258" s="271"/>
      <c r="D258" s="272"/>
      <c r="E258" s="272"/>
    </row>
    <row r="259" spans="1:7" x14ac:dyDescent="0.2">
      <c r="A259" s="271"/>
      <c r="D259" s="272"/>
      <c r="E259" s="272"/>
      <c r="F259" s="272"/>
    </row>
    <row r="260" spans="1:7" x14ac:dyDescent="0.2">
      <c r="A260" s="271"/>
      <c r="D260" s="272"/>
      <c r="E260" s="272"/>
      <c r="F260" s="272"/>
    </row>
    <row r="261" spans="1:7" x14ac:dyDescent="0.2">
      <c r="A261" s="271"/>
      <c r="D261" s="272"/>
      <c r="E261" s="272"/>
      <c r="F261" s="272"/>
    </row>
    <row r="262" spans="1:7" x14ac:dyDescent="0.2">
      <c r="A262" s="271"/>
      <c r="D262" s="272"/>
      <c r="E262" s="272"/>
      <c r="F262" s="272"/>
    </row>
    <row r="263" spans="1:7" x14ac:dyDescent="0.2">
      <c r="A263" s="271"/>
      <c r="D263" s="272"/>
      <c r="E263" s="272"/>
    </row>
    <row r="264" spans="1:7" x14ac:dyDescent="0.2">
      <c r="A264" s="271"/>
      <c r="D264" s="272"/>
      <c r="E264" s="272"/>
    </row>
    <row r="265" spans="1:7" x14ac:dyDescent="0.2">
      <c r="A265" s="271"/>
      <c r="D265" s="272"/>
      <c r="E265" s="272"/>
    </row>
    <row r="266" spans="1:7" x14ac:dyDescent="0.2">
      <c r="A266" s="271"/>
      <c r="D266" s="272"/>
      <c r="E266" s="272"/>
    </row>
    <row r="267" spans="1:7" x14ac:dyDescent="0.2">
      <c r="A267" s="271"/>
      <c r="D267" s="272"/>
      <c r="E267" s="272"/>
    </row>
    <row r="268" spans="1:7" x14ac:dyDescent="0.2">
      <c r="A268" s="271"/>
      <c r="D268" s="272"/>
      <c r="E268" s="272"/>
    </row>
    <row r="269" spans="1:7" x14ac:dyDescent="0.2">
      <c r="A269" s="271"/>
      <c r="D269" s="272"/>
      <c r="E269" s="272"/>
      <c r="F269" s="272"/>
    </row>
    <row r="270" spans="1:7" x14ac:dyDescent="0.2">
      <c r="A270" s="271"/>
      <c r="D270" s="272"/>
      <c r="E270" s="272"/>
      <c r="F270" s="272"/>
    </row>
    <row r="271" spans="1:7" x14ac:dyDescent="0.2">
      <c r="A271" s="271"/>
      <c r="D271" s="272"/>
      <c r="E271" s="272"/>
      <c r="F271" s="272"/>
      <c r="G271" s="272"/>
    </row>
    <row r="272" spans="1:7" x14ac:dyDescent="0.2">
      <c r="A272" s="271"/>
      <c r="D272" s="272"/>
      <c r="E272" s="272"/>
    </row>
    <row r="273" spans="1:6" x14ac:dyDescent="0.2">
      <c r="A273" s="271"/>
      <c r="D273" s="272"/>
      <c r="E273" s="272"/>
    </row>
    <row r="274" spans="1:6" x14ac:dyDescent="0.2">
      <c r="A274" s="271"/>
      <c r="D274" s="272"/>
      <c r="E274" s="272"/>
    </row>
    <row r="275" spans="1:6" x14ac:dyDescent="0.2">
      <c r="A275" s="271"/>
      <c r="D275" s="272"/>
      <c r="E275" s="272"/>
    </row>
    <row r="276" spans="1:6" x14ac:dyDescent="0.2">
      <c r="A276" s="271"/>
      <c r="D276" s="272"/>
      <c r="E276" s="272"/>
    </row>
    <row r="277" spans="1:6" x14ac:dyDescent="0.2">
      <c r="A277" s="271"/>
      <c r="D277" s="272"/>
      <c r="E277" s="272"/>
      <c r="F277" s="272"/>
    </row>
    <row r="278" spans="1:6" x14ac:dyDescent="0.2">
      <c r="A278" s="271"/>
      <c r="D278" s="272"/>
      <c r="E278" s="272"/>
      <c r="F278" s="272"/>
    </row>
    <row r="279" spans="1:6" x14ac:dyDescent="0.2">
      <c r="A279" s="271"/>
      <c r="D279" s="272"/>
      <c r="E279" s="272"/>
      <c r="F279" s="272"/>
    </row>
    <row r="280" spans="1:6" x14ac:dyDescent="0.2">
      <c r="A280" s="271"/>
      <c r="D280" s="272"/>
      <c r="E280" s="272"/>
    </row>
    <row r="281" spans="1:6" x14ac:dyDescent="0.2">
      <c r="A281" s="271"/>
      <c r="D281" s="272"/>
      <c r="E281" s="272"/>
    </row>
    <row r="282" spans="1:6" x14ac:dyDescent="0.2">
      <c r="A282" s="271"/>
      <c r="D282" s="272"/>
      <c r="E282" s="272"/>
    </row>
    <row r="283" spans="1:6" x14ac:dyDescent="0.2">
      <c r="A283" s="271"/>
      <c r="D283" s="272"/>
      <c r="E283" s="272"/>
    </row>
    <row r="284" spans="1:6" x14ac:dyDescent="0.2">
      <c r="A284" s="271"/>
      <c r="D284" s="272"/>
      <c r="E284" s="272"/>
    </row>
    <row r="285" spans="1:6" x14ac:dyDescent="0.2">
      <c r="A285" s="271"/>
      <c r="D285" s="272"/>
      <c r="E285" s="272"/>
      <c r="F285" s="272"/>
    </row>
    <row r="286" spans="1:6" x14ac:dyDescent="0.2">
      <c r="A286" s="271"/>
      <c r="D286" s="272"/>
    </row>
    <row r="287" spans="1:6" x14ac:dyDescent="0.2">
      <c r="A287" s="271"/>
      <c r="D287" s="272"/>
    </row>
    <row r="288" spans="1:6" x14ac:dyDescent="0.2">
      <c r="A288" s="271"/>
      <c r="D288" s="272"/>
    </row>
    <row r="289" spans="1:4" x14ac:dyDescent="0.2">
      <c r="A289" s="271"/>
      <c r="D289" s="272"/>
    </row>
    <row r="290" spans="1:4" x14ac:dyDescent="0.2">
      <c r="A290" s="271"/>
      <c r="D290" s="272"/>
    </row>
    <row r="291" spans="1:4" x14ac:dyDescent="0.2">
      <c r="A291" s="271"/>
      <c r="D291" s="272"/>
    </row>
    <row r="292" spans="1:4" x14ac:dyDescent="0.2">
      <c r="A292" s="271"/>
      <c r="D292" s="272"/>
    </row>
    <row r="293" spans="1:4" x14ac:dyDescent="0.2">
      <c r="A293" s="271"/>
      <c r="D293" s="272"/>
    </row>
    <row r="294" spans="1:4" x14ac:dyDescent="0.2">
      <c r="A294" s="271"/>
      <c r="D294" s="272"/>
    </row>
    <row r="295" spans="1:4" x14ac:dyDescent="0.2">
      <c r="A295" s="271"/>
      <c r="D295" s="272"/>
    </row>
    <row r="296" spans="1:4" x14ac:dyDescent="0.2">
      <c r="A296" s="271"/>
      <c r="D296" s="272"/>
    </row>
    <row r="297" spans="1:4" x14ac:dyDescent="0.2">
      <c r="A297" s="271"/>
      <c r="D297" s="272"/>
    </row>
    <row r="298" spans="1:4" x14ac:dyDescent="0.2">
      <c r="A298" s="271"/>
      <c r="D298" s="272"/>
    </row>
    <row r="299" spans="1:4" x14ac:dyDescent="0.2">
      <c r="A299" s="271"/>
      <c r="D299" s="272"/>
    </row>
    <row r="300" spans="1:4" x14ac:dyDescent="0.2">
      <c r="A300" s="271"/>
      <c r="D300" s="272"/>
    </row>
    <row r="301" spans="1:4" x14ac:dyDescent="0.2">
      <c r="A301" s="271"/>
      <c r="D301" s="272"/>
    </row>
    <row r="302" spans="1:4" x14ac:dyDescent="0.2">
      <c r="A302" s="271"/>
      <c r="D302" s="272"/>
    </row>
    <row r="303" spans="1:4" x14ac:dyDescent="0.2">
      <c r="A303" s="271"/>
      <c r="D303" s="272"/>
    </row>
    <row r="304" spans="1:4" x14ac:dyDescent="0.2">
      <c r="A304" s="271"/>
      <c r="D304" s="272"/>
    </row>
    <row r="305" spans="1:4" x14ac:dyDescent="0.2">
      <c r="A305" s="271"/>
      <c r="D305" s="272"/>
    </row>
    <row r="306" spans="1:4" x14ac:dyDescent="0.2">
      <c r="A306" s="271"/>
      <c r="D306" s="272"/>
    </row>
    <row r="307" spans="1:4" x14ac:dyDescent="0.2">
      <c r="A307" s="271"/>
      <c r="D307" s="272"/>
    </row>
    <row r="308" spans="1:4" x14ac:dyDescent="0.2">
      <c r="A308" s="271"/>
      <c r="D308" s="272"/>
    </row>
    <row r="309" spans="1:4" x14ac:dyDescent="0.2">
      <c r="A309" s="271"/>
      <c r="D309" s="272"/>
    </row>
    <row r="310" spans="1:4" x14ac:dyDescent="0.2">
      <c r="A310" s="271"/>
      <c r="D310" s="272"/>
    </row>
    <row r="311" spans="1:4" x14ac:dyDescent="0.2">
      <c r="A311" s="271"/>
      <c r="D311" s="272"/>
    </row>
    <row r="312" spans="1:4" x14ac:dyDescent="0.2">
      <c r="A312" s="271"/>
      <c r="D312" s="272"/>
    </row>
    <row r="313" spans="1:4" x14ac:dyDescent="0.2">
      <c r="A313" s="271"/>
      <c r="D313" s="272"/>
    </row>
    <row r="314" spans="1:4" x14ac:dyDescent="0.2">
      <c r="A314" s="271"/>
      <c r="D314" s="272"/>
    </row>
    <row r="315" spans="1:4" x14ac:dyDescent="0.2">
      <c r="A315" s="271"/>
      <c r="D315" s="272"/>
    </row>
    <row r="316" spans="1:4" x14ac:dyDescent="0.2">
      <c r="A316" s="271"/>
      <c r="D316" s="272"/>
    </row>
    <row r="317" spans="1:4" x14ac:dyDescent="0.2">
      <c r="A317" s="271"/>
      <c r="D317" s="272"/>
    </row>
    <row r="318" spans="1:4" x14ac:dyDescent="0.2">
      <c r="A318" s="271"/>
      <c r="D318" s="272"/>
    </row>
    <row r="319" spans="1:4" x14ac:dyDescent="0.2">
      <c r="A319" s="271"/>
      <c r="D319" s="272"/>
    </row>
    <row r="320" spans="1:4" x14ac:dyDescent="0.2">
      <c r="A320" s="271"/>
      <c r="D320" s="272"/>
    </row>
    <row r="321" spans="1:4" x14ac:dyDescent="0.2">
      <c r="A321" s="271"/>
      <c r="D321" s="272"/>
    </row>
    <row r="322" spans="1:4" x14ac:dyDescent="0.2">
      <c r="A322" s="271"/>
      <c r="D322" s="272"/>
    </row>
    <row r="323" spans="1:4" x14ac:dyDescent="0.2">
      <c r="A323" s="271"/>
      <c r="D323" s="272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Delq By $</vt:lpstr>
      <vt:lpstr>VMG</vt:lpstr>
      <vt:lpstr>Delq By #</vt:lpstr>
      <vt:lpstr>Delq By %</vt:lpstr>
      <vt:lpstr>Serviced For Others</vt:lpstr>
      <vt:lpstr>Appendix - SBO Delq Detail</vt:lpstr>
      <vt:lpstr>MTGData</vt:lpstr>
      <vt:lpstr>SBOData</vt:lpstr>
      <vt:lpstr>'Appendix - SBO Delq Detail'!Print_Area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jslater</dc:creator>
  <cp:lastModifiedBy>Shapiro, Joseph</cp:lastModifiedBy>
  <cp:lastPrinted>2011-02-02T20:47:49Z</cp:lastPrinted>
  <dcterms:created xsi:type="dcterms:W3CDTF">2009-04-22T12:13:01Z</dcterms:created>
  <dcterms:modified xsi:type="dcterms:W3CDTF">2016-04-07T15:28:42Z</dcterms:modified>
</cp:coreProperties>
</file>