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480" windowHeight="8595"/>
  </bookViews>
  <sheets>
    <sheet name="Runoff $" sheetId="1" r:id="rId1"/>
    <sheet name="VMG" sheetId="15" state="hidden" r:id="rId2"/>
    <sheet name="data" sheetId="10" state="hidden" r:id="rId3"/>
    <sheet name="Runoff #" sheetId="11" r:id="rId4"/>
    <sheet name="Runoff %" sheetId="12" r:id="rId5"/>
    <sheet name="Appendix - StudentDelq Detail" sheetId="9" r:id="rId6"/>
    <sheet name="Appendix -SFC Delq Detail" sheetId="14" r:id="rId7"/>
  </sheets>
  <definedNames>
    <definedName name="_xlnm.Print_Area" localSheetId="5">'Appendix - StudentDelq Detail'!$A:$AA</definedName>
    <definedName name="_xlnm.Print_Area" localSheetId="6">'Appendix -SFC Delq Detail'!$A:$AA</definedName>
    <definedName name="_xlnm.Print_Area" localSheetId="3">'Runoff #'!$A$1:$Q$227</definedName>
    <definedName name="_xlnm.Print_Area" localSheetId="0">'Runoff $'!$A$1:$Q$406</definedName>
    <definedName name="_xlnm.Print_Area" localSheetId="4">'Runoff %'!$A$1:$Q$159</definedName>
  </definedNames>
  <calcPr calcId="145621"/>
</workbook>
</file>

<file path=xl/calcChain.xml><?xml version="1.0" encoding="utf-8"?>
<calcChain xmlns="http://schemas.openxmlformats.org/spreadsheetml/2006/main">
  <c r="I98" i="10" l="1"/>
  <c r="H98" i="10"/>
  <c r="I92" i="10"/>
  <c r="H92" i="10"/>
  <c r="I88" i="10"/>
  <c r="H88" i="10"/>
  <c r="I83" i="10"/>
  <c r="H83" i="10"/>
  <c r="I81" i="10"/>
  <c r="H81" i="10"/>
  <c r="I75" i="10"/>
  <c r="H75" i="10"/>
  <c r="I72" i="10"/>
  <c r="H72" i="10"/>
  <c r="I69" i="10"/>
  <c r="H69" i="10"/>
  <c r="I64" i="10"/>
  <c r="H64" i="10"/>
  <c r="F49" i="10" l="1"/>
  <c r="F45" i="10"/>
  <c r="F42" i="10"/>
  <c r="F39" i="10"/>
  <c r="N199" i="11"/>
  <c r="N201" i="11" s="1"/>
  <c r="M199" i="11"/>
  <c r="M201" i="11" s="1"/>
  <c r="L199" i="11"/>
  <c r="L201" i="11" s="1"/>
  <c r="K199" i="11"/>
  <c r="K201" i="11" s="1"/>
  <c r="J199" i="11"/>
  <c r="J201" i="11" s="1"/>
  <c r="I199" i="11"/>
  <c r="I201" i="11" s="1"/>
  <c r="H199" i="11"/>
  <c r="H201" i="11" s="1"/>
  <c r="G199" i="11"/>
  <c r="G201" i="11" s="1"/>
  <c r="F199" i="11"/>
  <c r="F201" i="11" s="1"/>
  <c r="E199" i="11"/>
  <c r="E201" i="11" s="1"/>
  <c r="D199" i="11"/>
  <c r="D201" i="11" s="1"/>
  <c r="C199" i="11"/>
  <c r="C201" i="11" s="1"/>
  <c r="E35" i="10"/>
  <c r="F35" i="10"/>
  <c r="G35" i="10"/>
  <c r="H35" i="10"/>
  <c r="D35" i="10"/>
  <c r="N356" i="1"/>
  <c r="M356" i="1"/>
  <c r="L356" i="1"/>
  <c r="K356" i="1"/>
  <c r="J356" i="1"/>
  <c r="I356" i="1"/>
  <c r="H356" i="1"/>
  <c r="G356" i="1"/>
  <c r="F356" i="1"/>
  <c r="E356" i="1"/>
  <c r="D356" i="1"/>
  <c r="N352" i="1"/>
  <c r="N355" i="1" s="1"/>
  <c r="M352" i="1"/>
  <c r="M355" i="1" s="1"/>
  <c r="L352" i="1"/>
  <c r="L355" i="1" s="1"/>
  <c r="K352" i="1"/>
  <c r="K355" i="1" s="1"/>
  <c r="J352" i="1"/>
  <c r="J355" i="1" s="1"/>
  <c r="I352" i="1"/>
  <c r="I355" i="1" s="1"/>
  <c r="H352" i="1"/>
  <c r="H355" i="1" s="1"/>
  <c r="G352" i="1"/>
  <c r="G355" i="1" s="1"/>
  <c r="F352" i="1"/>
  <c r="F355" i="1" s="1"/>
  <c r="E352" i="1"/>
  <c r="E355" i="1" s="1"/>
  <c r="D352" i="1"/>
  <c r="D355" i="1" s="1"/>
  <c r="C352" i="1"/>
  <c r="C353" i="1" s="1"/>
  <c r="N342" i="1"/>
  <c r="N344" i="1" s="1"/>
  <c r="M342" i="1"/>
  <c r="M344" i="1" s="1"/>
  <c r="L342" i="1"/>
  <c r="L344" i="1" s="1"/>
  <c r="K342" i="1"/>
  <c r="K344" i="1" s="1"/>
  <c r="J342" i="1"/>
  <c r="J344" i="1" s="1"/>
  <c r="I342" i="1"/>
  <c r="I344" i="1" s="1"/>
  <c r="H342" i="1"/>
  <c r="H344" i="1" s="1"/>
  <c r="G342" i="1"/>
  <c r="G344" i="1" s="1"/>
  <c r="F342" i="1"/>
  <c r="F344" i="1" s="1"/>
  <c r="E342" i="1"/>
  <c r="E344" i="1" s="1"/>
  <c r="D342" i="1"/>
  <c r="D344" i="1" s="1"/>
  <c r="C342" i="1"/>
  <c r="C344" i="1" s="1"/>
  <c r="N171" i="11"/>
  <c r="M171" i="11"/>
  <c r="L171" i="11"/>
  <c r="K171" i="11"/>
  <c r="J171" i="11"/>
  <c r="I171" i="11"/>
  <c r="H171" i="11"/>
  <c r="G171" i="11"/>
  <c r="F171" i="11"/>
  <c r="E171" i="11"/>
  <c r="D171" i="11"/>
  <c r="C171" i="11"/>
  <c r="N165" i="11"/>
  <c r="N167" i="11" s="1"/>
  <c r="M165" i="11"/>
  <c r="M167" i="11" s="1"/>
  <c r="L165" i="11"/>
  <c r="L167" i="11" s="1"/>
  <c r="K165" i="11"/>
  <c r="K167" i="11" s="1"/>
  <c r="J165" i="11"/>
  <c r="J167" i="11" s="1"/>
  <c r="I165" i="11"/>
  <c r="I167" i="11" s="1"/>
  <c r="H165" i="11"/>
  <c r="H167" i="11" s="1"/>
  <c r="G165" i="11"/>
  <c r="G167" i="11" s="1"/>
  <c r="F165" i="11"/>
  <c r="F167" i="11" s="1"/>
  <c r="E165" i="11"/>
  <c r="E167" i="11" s="1"/>
  <c r="D165" i="11"/>
  <c r="D167" i="11" s="1"/>
  <c r="C165" i="11"/>
  <c r="C167" i="11" s="1"/>
  <c r="N160" i="11"/>
  <c r="M160" i="11"/>
  <c r="L160" i="11"/>
  <c r="K160" i="11"/>
  <c r="J160" i="11"/>
  <c r="I160" i="11"/>
  <c r="H160" i="11"/>
  <c r="G160" i="11"/>
  <c r="F160" i="11"/>
  <c r="E160" i="11"/>
  <c r="D160" i="11"/>
  <c r="C160" i="11"/>
  <c r="N158" i="11"/>
  <c r="N180" i="11" s="1"/>
  <c r="M158" i="11"/>
  <c r="M180" i="11" s="1"/>
  <c r="L158" i="11"/>
  <c r="L180" i="11" s="1"/>
  <c r="K158" i="11"/>
  <c r="K180" i="11" s="1"/>
  <c r="J158" i="11"/>
  <c r="J180" i="11" s="1"/>
  <c r="I158" i="11"/>
  <c r="I180" i="11" s="1"/>
  <c r="H158" i="11"/>
  <c r="H180" i="11" s="1"/>
  <c r="G158" i="11"/>
  <c r="G180" i="11" s="1"/>
  <c r="F158" i="11"/>
  <c r="F180" i="11" s="1"/>
  <c r="E158" i="11"/>
  <c r="E180" i="11" s="1"/>
  <c r="D158" i="11"/>
  <c r="D180" i="11" s="1"/>
  <c r="C158" i="11"/>
  <c r="C180" i="11" s="1"/>
  <c r="N155" i="11"/>
  <c r="N177" i="11" s="1"/>
  <c r="M155" i="11"/>
  <c r="M177" i="11" s="1"/>
  <c r="L155" i="11"/>
  <c r="L177" i="11" s="1"/>
  <c r="K155" i="11"/>
  <c r="K177" i="11" s="1"/>
  <c r="J155" i="11"/>
  <c r="J177" i="11" s="1"/>
  <c r="I155" i="11"/>
  <c r="I177" i="11" s="1"/>
  <c r="H155" i="11"/>
  <c r="H177" i="11" s="1"/>
  <c r="G155" i="11"/>
  <c r="G177" i="11" s="1"/>
  <c r="F155" i="11"/>
  <c r="F177" i="11" s="1"/>
  <c r="E155" i="11"/>
  <c r="E177" i="11" s="1"/>
  <c r="D155" i="11"/>
  <c r="D177" i="11" s="1"/>
  <c r="C155" i="11"/>
  <c r="C177" i="11" s="1"/>
  <c r="N153" i="11"/>
  <c r="N175" i="11" s="1"/>
  <c r="M153" i="11"/>
  <c r="M175" i="11" s="1"/>
  <c r="L153" i="11"/>
  <c r="L175" i="11" s="1"/>
  <c r="K153" i="11"/>
  <c r="K175" i="11" s="1"/>
  <c r="J153" i="11"/>
  <c r="J175" i="11" s="1"/>
  <c r="I153" i="11"/>
  <c r="I175" i="11" s="1"/>
  <c r="H153" i="11"/>
  <c r="H175" i="11" s="1"/>
  <c r="G153" i="11"/>
  <c r="G175" i="11" s="1"/>
  <c r="F153" i="11"/>
  <c r="F175" i="11" s="1"/>
  <c r="E153" i="11"/>
  <c r="E175" i="11" s="1"/>
  <c r="D153" i="11"/>
  <c r="D175" i="11" s="1"/>
  <c r="C153" i="11"/>
  <c r="C175" i="11" s="1"/>
  <c r="N152" i="11"/>
  <c r="N174" i="11" s="1"/>
  <c r="M152" i="11"/>
  <c r="M174" i="11" s="1"/>
  <c r="L152" i="11"/>
  <c r="L174" i="11" s="1"/>
  <c r="K152" i="11"/>
  <c r="K174" i="11" s="1"/>
  <c r="J152" i="11"/>
  <c r="J174" i="11" s="1"/>
  <c r="I152" i="11"/>
  <c r="I174" i="11" s="1"/>
  <c r="H152" i="11"/>
  <c r="H174" i="11" s="1"/>
  <c r="G152" i="11"/>
  <c r="G174" i="11" s="1"/>
  <c r="F152" i="11"/>
  <c r="F174" i="11" s="1"/>
  <c r="E152" i="11"/>
  <c r="E174" i="11" s="1"/>
  <c r="D152" i="11"/>
  <c r="D174" i="11" s="1"/>
  <c r="C152" i="11"/>
  <c r="C174" i="11" s="1"/>
  <c r="N151" i="11"/>
  <c r="N173" i="11" s="1"/>
  <c r="M151" i="11"/>
  <c r="M173" i="11" s="1"/>
  <c r="L151" i="11"/>
  <c r="L173" i="11" s="1"/>
  <c r="K151" i="11"/>
  <c r="K173" i="11" s="1"/>
  <c r="J151" i="11"/>
  <c r="J173" i="11" s="1"/>
  <c r="I151" i="11"/>
  <c r="I173" i="11" s="1"/>
  <c r="H151" i="11"/>
  <c r="H173" i="11" s="1"/>
  <c r="G151" i="11"/>
  <c r="G173" i="11" s="1"/>
  <c r="F151" i="11"/>
  <c r="F173" i="11" s="1"/>
  <c r="E151" i="11"/>
  <c r="E173" i="11" s="1"/>
  <c r="D151" i="11"/>
  <c r="D173" i="11" s="1"/>
  <c r="C151" i="11"/>
  <c r="C173" i="11" s="1"/>
  <c r="N150" i="11"/>
  <c r="N172" i="11" s="1"/>
  <c r="N176" i="11" s="1"/>
  <c r="N178" i="11" s="1"/>
  <c r="M150" i="11"/>
  <c r="M172" i="11" s="1"/>
  <c r="M176" i="11" s="1"/>
  <c r="M178" i="11" s="1"/>
  <c r="L150" i="11"/>
  <c r="L172" i="11" s="1"/>
  <c r="L176" i="11" s="1"/>
  <c r="L178" i="11" s="1"/>
  <c r="K150" i="11"/>
  <c r="K172" i="11" s="1"/>
  <c r="K176" i="11" s="1"/>
  <c r="K178" i="11" s="1"/>
  <c r="J150" i="11"/>
  <c r="J172" i="11" s="1"/>
  <c r="J176" i="11" s="1"/>
  <c r="J178" i="11" s="1"/>
  <c r="I150" i="11"/>
  <c r="I172" i="11" s="1"/>
  <c r="I176" i="11" s="1"/>
  <c r="I178" i="11" s="1"/>
  <c r="H150" i="11"/>
  <c r="H172" i="11" s="1"/>
  <c r="H176" i="11" s="1"/>
  <c r="H178" i="11" s="1"/>
  <c r="G150" i="11"/>
  <c r="G172" i="11" s="1"/>
  <c r="G176" i="11" s="1"/>
  <c r="G178" i="11" s="1"/>
  <c r="F150" i="11"/>
  <c r="F172" i="11" s="1"/>
  <c r="F176" i="11" s="1"/>
  <c r="F178" i="11" s="1"/>
  <c r="E150" i="11"/>
  <c r="E172" i="11" s="1"/>
  <c r="E176" i="11" s="1"/>
  <c r="E178" i="11" s="1"/>
  <c r="D150" i="11"/>
  <c r="D172" i="11" s="1"/>
  <c r="D176" i="11" s="1"/>
  <c r="D178" i="11" s="1"/>
  <c r="C150" i="11"/>
  <c r="C172" i="11" s="1"/>
  <c r="C176" i="11" s="1"/>
  <c r="C178" i="11" s="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N143" i="11"/>
  <c r="N145" i="11" s="1"/>
  <c r="M143" i="11"/>
  <c r="M145" i="11" s="1"/>
  <c r="L143" i="11"/>
  <c r="L145" i="11" s="1"/>
  <c r="K143" i="11"/>
  <c r="K145" i="11" s="1"/>
  <c r="J143" i="11"/>
  <c r="J145" i="11" s="1"/>
  <c r="I143" i="11"/>
  <c r="I145" i="11" s="1"/>
  <c r="H143" i="11"/>
  <c r="H145" i="11" s="1"/>
  <c r="G143" i="11"/>
  <c r="G145" i="11" s="1"/>
  <c r="F143" i="11"/>
  <c r="F145" i="11" s="1"/>
  <c r="E143" i="11"/>
  <c r="E145" i="11" s="1"/>
  <c r="D143" i="11"/>
  <c r="D145" i="11" s="1"/>
  <c r="C143" i="11"/>
  <c r="C145" i="11" s="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N132" i="11"/>
  <c r="N134" i="11" s="1"/>
  <c r="M132" i="11"/>
  <c r="M134" i="11" s="1"/>
  <c r="L132" i="11"/>
  <c r="L134" i="11" s="1"/>
  <c r="K132" i="11"/>
  <c r="K134" i="11" s="1"/>
  <c r="J132" i="11"/>
  <c r="J134" i="11" s="1"/>
  <c r="I132" i="11"/>
  <c r="I134" i="11" s="1"/>
  <c r="H132" i="11"/>
  <c r="H134" i="11" s="1"/>
  <c r="G132" i="11"/>
  <c r="G134" i="11" s="1"/>
  <c r="F132" i="11"/>
  <c r="F134" i="11" s="1"/>
  <c r="E132" i="11"/>
  <c r="E134" i="11" s="1"/>
  <c r="D132" i="11"/>
  <c r="D134" i="11" s="1"/>
  <c r="C132" i="11"/>
  <c r="C134" i="11" s="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N121" i="11"/>
  <c r="N123" i="11" s="1"/>
  <c r="M121" i="11"/>
  <c r="M123" i="11" s="1"/>
  <c r="L121" i="11"/>
  <c r="L123" i="11" s="1"/>
  <c r="K121" i="11"/>
  <c r="K123" i="11" s="1"/>
  <c r="J121" i="11"/>
  <c r="J123" i="11" s="1"/>
  <c r="I121" i="11"/>
  <c r="I123" i="11" s="1"/>
  <c r="H121" i="11"/>
  <c r="H123" i="11" s="1"/>
  <c r="G121" i="11"/>
  <c r="G123" i="11" s="1"/>
  <c r="F121" i="11"/>
  <c r="F123" i="11" s="1"/>
  <c r="E121" i="11"/>
  <c r="E123" i="11" s="1"/>
  <c r="D121" i="11"/>
  <c r="D123" i="11" s="1"/>
  <c r="C121" i="11"/>
  <c r="C123" i="11" s="1"/>
  <c r="K306" i="1"/>
  <c r="H305" i="1"/>
  <c r="G305" i="1"/>
  <c r="L304" i="1"/>
  <c r="L306" i="1" s="1"/>
  <c r="K304" i="1"/>
  <c r="D304" i="1"/>
  <c r="C304" i="1"/>
  <c r="C306" i="1" s="1"/>
  <c r="H302" i="1"/>
  <c r="H310" i="1" s="1"/>
  <c r="G302" i="1"/>
  <c r="G310" i="1" s="1"/>
  <c r="N300" i="1"/>
  <c r="M300" i="1"/>
  <c r="L300" i="1"/>
  <c r="K300" i="1"/>
  <c r="J300" i="1"/>
  <c r="I300" i="1"/>
  <c r="H300" i="1"/>
  <c r="G300" i="1"/>
  <c r="F300" i="1"/>
  <c r="E300" i="1"/>
  <c r="D300" i="1"/>
  <c r="C300" i="1"/>
  <c r="H295" i="1"/>
  <c r="G295" i="1"/>
  <c r="L294" i="1"/>
  <c r="D294" i="1"/>
  <c r="C294" i="1"/>
  <c r="H293" i="1"/>
  <c r="L292" i="1"/>
  <c r="L296" i="1" s="1"/>
  <c r="K292" i="1"/>
  <c r="K296" i="1" s="1"/>
  <c r="K298" i="1" s="1"/>
  <c r="D292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N289" i="1"/>
  <c r="M289" i="1"/>
  <c r="L289" i="1"/>
  <c r="K289" i="1"/>
  <c r="J289" i="1"/>
  <c r="I289" i="1"/>
  <c r="H289" i="1"/>
  <c r="G289" i="1"/>
  <c r="F289" i="1"/>
  <c r="E289" i="1"/>
  <c r="D289" i="1"/>
  <c r="G288" i="1"/>
  <c r="K286" i="1"/>
  <c r="N285" i="1"/>
  <c r="N288" i="1" s="1"/>
  <c r="M285" i="1"/>
  <c r="M288" i="1" s="1"/>
  <c r="L285" i="1"/>
  <c r="L286" i="1" s="1"/>
  <c r="K285" i="1"/>
  <c r="K288" i="1" s="1"/>
  <c r="J285" i="1"/>
  <c r="J288" i="1" s="1"/>
  <c r="I285" i="1"/>
  <c r="I288" i="1" s="1"/>
  <c r="H285" i="1"/>
  <c r="H288" i="1" s="1"/>
  <c r="G285" i="1"/>
  <c r="G286" i="1" s="1"/>
  <c r="F285" i="1"/>
  <c r="F288" i="1" s="1"/>
  <c r="E285" i="1"/>
  <c r="E288" i="1" s="1"/>
  <c r="D285" i="1"/>
  <c r="D286" i="1" s="1"/>
  <c r="C285" i="1"/>
  <c r="H277" i="1"/>
  <c r="G277" i="1"/>
  <c r="N275" i="1"/>
  <c r="N277" i="1" s="1"/>
  <c r="M275" i="1"/>
  <c r="M277" i="1" s="1"/>
  <c r="L275" i="1"/>
  <c r="L277" i="1" s="1"/>
  <c r="K275" i="1"/>
  <c r="K277" i="1" s="1"/>
  <c r="J275" i="1"/>
  <c r="J277" i="1" s="1"/>
  <c r="I275" i="1"/>
  <c r="I277" i="1" s="1"/>
  <c r="H275" i="1"/>
  <c r="G275" i="1"/>
  <c r="F275" i="1"/>
  <c r="F277" i="1" s="1"/>
  <c r="E275" i="1"/>
  <c r="E277" i="1" s="1"/>
  <c r="D275" i="1"/>
  <c r="D277" i="1" s="1"/>
  <c r="C275" i="1"/>
  <c r="C277" i="1" s="1"/>
  <c r="N270" i="1"/>
  <c r="M270" i="1"/>
  <c r="L270" i="1"/>
  <c r="K270" i="1"/>
  <c r="J270" i="1"/>
  <c r="I270" i="1"/>
  <c r="H270" i="1"/>
  <c r="G270" i="1"/>
  <c r="F270" i="1"/>
  <c r="E270" i="1"/>
  <c r="D270" i="1"/>
  <c r="C270" i="1"/>
  <c r="K268" i="1"/>
  <c r="H264" i="1"/>
  <c r="H267" i="1" s="1"/>
  <c r="G264" i="1"/>
  <c r="N263" i="1"/>
  <c r="N305" i="1" s="1"/>
  <c r="M263" i="1"/>
  <c r="M305" i="1" s="1"/>
  <c r="L263" i="1"/>
  <c r="L305" i="1" s="1"/>
  <c r="K263" i="1"/>
  <c r="K305" i="1" s="1"/>
  <c r="J263" i="1"/>
  <c r="J305" i="1" s="1"/>
  <c r="I263" i="1"/>
  <c r="I305" i="1" s="1"/>
  <c r="H263" i="1"/>
  <c r="G263" i="1"/>
  <c r="F263" i="1"/>
  <c r="F305" i="1" s="1"/>
  <c r="E263" i="1"/>
  <c r="E305" i="1" s="1"/>
  <c r="D263" i="1"/>
  <c r="D305" i="1" s="1"/>
  <c r="C263" i="1"/>
  <c r="C305" i="1" s="1"/>
  <c r="N262" i="1"/>
  <c r="N304" i="1" s="1"/>
  <c r="N306" i="1" s="1"/>
  <c r="M262" i="1"/>
  <c r="M304" i="1" s="1"/>
  <c r="M306" i="1" s="1"/>
  <c r="L262" i="1"/>
  <c r="L264" i="1" s="1"/>
  <c r="K262" i="1"/>
  <c r="K264" i="1" s="1"/>
  <c r="K267" i="1" s="1"/>
  <c r="J262" i="1"/>
  <c r="J304" i="1" s="1"/>
  <c r="J306" i="1" s="1"/>
  <c r="I262" i="1"/>
  <c r="I304" i="1" s="1"/>
  <c r="I306" i="1" s="1"/>
  <c r="H262" i="1"/>
  <c r="H304" i="1" s="1"/>
  <c r="H306" i="1" s="1"/>
  <c r="H309" i="1" s="1"/>
  <c r="G262" i="1"/>
  <c r="G304" i="1" s="1"/>
  <c r="F262" i="1"/>
  <c r="F304" i="1" s="1"/>
  <c r="F306" i="1" s="1"/>
  <c r="E262" i="1"/>
  <c r="E304" i="1" s="1"/>
  <c r="E306" i="1" s="1"/>
  <c r="D262" i="1"/>
  <c r="D264" i="1" s="1"/>
  <c r="C262" i="1"/>
  <c r="C264" i="1" s="1"/>
  <c r="N260" i="1"/>
  <c r="N302" i="1" s="1"/>
  <c r="M260" i="1"/>
  <c r="M302" i="1" s="1"/>
  <c r="M310" i="1" s="1"/>
  <c r="L260" i="1"/>
  <c r="L302" i="1" s="1"/>
  <c r="K260" i="1"/>
  <c r="L268" i="1" s="1"/>
  <c r="J260" i="1"/>
  <c r="J302" i="1" s="1"/>
  <c r="I260" i="1"/>
  <c r="I302" i="1" s="1"/>
  <c r="I310" i="1" s="1"/>
  <c r="H260" i="1"/>
  <c r="H268" i="1" s="1"/>
  <c r="G260" i="1"/>
  <c r="G268" i="1" s="1"/>
  <c r="F260" i="1"/>
  <c r="F302" i="1" s="1"/>
  <c r="E260" i="1"/>
  <c r="E302" i="1" s="1"/>
  <c r="E310" i="1" s="1"/>
  <c r="D260" i="1"/>
  <c r="D302" i="1" s="1"/>
  <c r="C260" i="1"/>
  <c r="D268" i="1" s="1"/>
  <c r="N255" i="1"/>
  <c r="N297" i="1" s="1"/>
  <c r="M255" i="1"/>
  <c r="M297" i="1" s="1"/>
  <c r="L255" i="1"/>
  <c r="L297" i="1" s="1"/>
  <c r="K255" i="1"/>
  <c r="K297" i="1" s="1"/>
  <c r="J255" i="1"/>
  <c r="J297" i="1" s="1"/>
  <c r="I255" i="1"/>
  <c r="I297" i="1" s="1"/>
  <c r="H255" i="1"/>
  <c r="H297" i="1" s="1"/>
  <c r="G255" i="1"/>
  <c r="G297" i="1" s="1"/>
  <c r="F255" i="1"/>
  <c r="F297" i="1" s="1"/>
  <c r="E255" i="1"/>
  <c r="E297" i="1" s="1"/>
  <c r="D255" i="1"/>
  <c r="D297" i="1" s="1"/>
  <c r="C255" i="1"/>
  <c r="C297" i="1" s="1"/>
  <c r="H254" i="1"/>
  <c r="H256" i="1" s="1"/>
  <c r="N253" i="1"/>
  <c r="N295" i="1" s="1"/>
  <c r="M253" i="1"/>
  <c r="M295" i="1" s="1"/>
  <c r="L253" i="1"/>
  <c r="L295" i="1" s="1"/>
  <c r="K253" i="1"/>
  <c r="K295" i="1" s="1"/>
  <c r="J253" i="1"/>
  <c r="J295" i="1" s="1"/>
  <c r="I253" i="1"/>
  <c r="I295" i="1" s="1"/>
  <c r="H253" i="1"/>
  <c r="G253" i="1"/>
  <c r="F253" i="1"/>
  <c r="F295" i="1" s="1"/>
  <c r="E253" i="1"/>
  <c r="E295" i="1" s="1"/>
  <c r="D253" i="1"/>
  <c r="D295" i="1" s="1"/>
  <c r="C253" i="1"/>
  <c r="C295" i="1" s="1"/>
  <c r="N252" i="1"/>
  <c r="N294" i="1" s="1"/>
  <c r="M252" i="1"/>
  <c r="M294" i="1" s="1"/>
  <c r="L252" i="1"/>
  <c r="K252" i="1"/>
  <c r="K294" i="1" s="1"/>
  <c r="J252" i="1"/>
  <c r="J294" i="1" s="1"/>
  <c r="I252" i="1"/>
  <c r="I294" i="1" s="1"/>
  <c r="H252" i="1"/>
  <c r="H294" i="1" s="1"/>
  <c r="G252" i="1"/>
  <c r="G294" i="1" s="1"/>
  <c r="F252" i="1"/>
  <c r="F294" i="1" s="1"/>
  <c r="E252" i="1"/>
  <c r="E294" i="1" s="1"/>
  <c r="D252" i="1"/>
  <c r="C252" i="1"/>
  <c r="N251" i="1"/>
  <c r="N293" i="1" s="1"/>
  <c r="M251" i="1"/>
  <c r="M293" i="1" s="1"/>
  <c r="L251" i="1"/>
  <c r="L293" i="1" s="1"/>
  <c r="K251" i="1"/>
  <c r="K293" i="1" s="1"/>
  <c r="J251" i="1"/>
  <c r="J293" i="1" s="1"/>
  <c r="I251" i="1"/>
  <c r="I293" i="1" s="1"/>
  <c r="H251" i="1"/>
  <c r="G251" i="1"/>
  <c r="G293" i="1" s="1"/>
  <c r="F251" i="1"/>
  <c r="F293" i="1" s="1"/>
  <c r="E251" i="1"/>
  <c r="E293" i="1" s="1"/>
  <c r="D251" i="1"/>
  <c r="D293" i="1" s="1"/>
  <c r="C251" i="1"/>
  <c r="C293" i="1" s="1"/>
  <c r="N250" i="1"/>
  <c r="N292" i="1" s="1"/>
  <c r="N296" i="1" s="1"/>
  <c r="N298" i="1" s="1"/>
  <c r="M250" i="1"/>
  <c r="M292" i="1" s="1"/>
  <c r="M296" i="1" s="1"/>
  <c r="M298" i="1" s="1"/>
  <c r="L250" i="1"/>
  <c r="L254" i="1" s="1"/>
  <c r="L256" i="1" s="1"/>
  <c r="K250" i="1"/>
  <c r="K254" i="1" s="1"/>
  <c r="J250" i="1"/>
  <c r="J292" i="1" s="1"/>
  <c r="J296" i="1" s="1"/>
  <c r="J298" i="1" s="1"/>
  <c r="I250" i="1"/>
  <c r="I292" i="1" s="1"/>
  <c r="I296" i="1" s="1"/>
  <c r="I298" i="1" s="1"/>
  <c r="H250" i="1"/>
  <c r="H292" i="1" s="1"/>
  <c r="H296" i="1" s="1"/>
  <c r="G250" i="1"/>
  <c r="G292" i="1" s="1"/>
  <c r="F250" i="1"/>
  <c r="F292" i="1" s="1"/>
  <c r="F296" i="1" s="1"/>
  <c r="F298" i="1" s="1"/>
  <c r="E250" i="1"/>
  <c r="E292" i="1" s="1"/>
  <c r="E296" i="1" s="1"/>
  <c r="E298" i="1" s="1"/>
  <c r="D250" i="1"/>
  <c r="D254" i="1" s="1"/>
  <c r="D256" i="1" s="1"/>
  <c r="C250" i="1"/>
  <c r="C254" i="1" s="1"/>
  <c r="N249" i="1"/>
  <c r="M249" i="1"/>
  <c r="L249" i="1"/>
  <c r="K249" i="1"/>
  <c r="J249" i="1"/>
  <c r="I249" i="1"/>
  <c r="H249" i="1"/>
  <c r="G249" i="1"/>
  <c r="F249" i="1"/>
  <c r="E249" i="1"/>
  <c r="D249" i="1"/>
  <c r="C249" i="1"/>
  <c r="N247" i="1"/>
  <c r="M247" i="1"/>
  <c r="L247" i="1"/>
  <c r="K247" i="1"/>
  <c r="J247" i="1"/>
  <c r="I247" i="1"/>
  <c r="H247" i="1"/>
  <c r="G247" i="1"/>
  <c r="F247" i="1"/>
  <c r="E247" i="1"/>
  <c r="D247" i="1"/>
  <c r="L246" i="1"/>
  <c r="K246" i="1"/>
  <c r="D246" i="1"/>
  <c r="K244" i="1"/>
  <c r="H244" i="1"/>
  <c r="N243" i="1"/>
  <c r="N246" i="1" s="1"/>
  <c r="M243" i="1"/>
  <c r="M246" i="1" s="1"/>
  <c r="L243" i="1"/>
  <c r="L244" i="1" s="1"/>
  <c r="K243" i="1"/>
  <c r="J243" i="1"/>
  <c r="J246" i="1" s="1"/>
  <c r="I243" i="1"/>
  <c r="I246" i="1" s="1"/>
  <c r="H243" i="1"/>
  <c r="H246" i="1" s="1"/>
  <c r="G243" i="1"/>
  <c r="G246" i="1" s="1"/>
  <c r="F243" i="1"/>
  <c r="F246" i="1" s="1"/>
  <c r="E243" i="1"/>
  <c r="E246" i="1" s="1"/>
  <c r="D243" i="1"/>
  <c r="D244" i="1" s="1"/>
  <c r="C243" i="1"/>
  <c r="K237" i="1"/>
  <c r="G237" i="1"/>
  <c r="N235" i="1"/>
  <c r="N237" i="1" s="1"/>
  <c r="M235" i="1"/>
  <c r="M237" i="1" s="1"/>
  <c r="L235" i="1"/>
  <c r="L237" i="1" s="1"/>
  <c r="K235" i="1"/>
  <c r="J235" i="1"/>
  <c r="J237" i="1" s="1"/>
  <c r="I235" i="1"/>
  <c r="I237" i="1" s="1"/>
  <c r="H235" i="1"/>
  <c r="H237" i="1" s="1"/>
  <c r="G235" i="1"/>
  <c r="F235" i="1"/>
  <c r="F237" i="1" s="1"/>
  <c r="E235" i="1"/>
  <c r="E237" i="1" s="1"/>
  <c r="D235" i="1"/>
  <c r="D237" i="1" s="1"/>
  <c r="C235" i="1"/>
  <c r="C237" i="1" s="1"/>
  <c r="N230" i="1"/>
  <c r="M230" i="1"/>
  <c r="L230" i="1"/>
  <c r="K230" i="1"/>
  <c r="J230" i="1"/>
  <c r="I230" i="1"/>
  <c r="H230" i="1"/>
  <c r="G230" i="1"/>
  <c r="F230" i="1"/>
  <c r="E230" i="1"/>
  <c r="D230" i="1"/>
  <c r="C230" i="1"/>
  <c r="N228" i="1"/>
  <c r="M228" i="1"/>
  <c r="L228" i="1"/>
  <c r="K228" i="1"/>
  <c r="J228" i="1"/>
  <c r="I228" i="1"/>
  <c r="H228" i="1"/>
  <c r="G228" i="1"/>
  <c r="F228" i="1"/>
  <c r="E228" i="1"/>
  <c r="D228" i="1"/>
  <c r="G227" i="1"/>
  <c r="D227" i="1"/>
  <c r="N225" i="1"/>
  <c r="J225" i="1"/>
  <c r="H225" i="1"/>
  <c r="F225" i="1"/>
  <c r="N224" i="1"/>
  <c r="N227" i="1" s="1"/>
  <c r="M224" i="1"/>
  <c r="M227" i="1" s="1"/>
  <c r="L224" i="1"/>
  <c r="L227" i="1" s="1"/>
  <c r="K224" i="1"/>
  <c r="K227" i="1" s="1"/>
  <c r="J224" i="1"/>
  <c r="J227" i="1" s="1"/>
  <c r="I224" i="1"/>
  <c r="I227" i="1" s="1"/>
  <c r="H224" i="1"/>
  <c r="H227" i="1" s="1"/>
  <c r="G224" i="1"/>
  <c r="G225" i="1" s="1"/>
  <c r="F224" i="1"/>
  <c r="F227" i="1" s="1"/>
  <c r="E224" i="1"/>
  <c r="E227" i="1" s="1"/>
  <c r="D224" i="1"/>
  <c r="D225" i="1" s="1"/>
  <c r="C224" i="1"/>
  <c r="L218" i="1"/>
  <c r="K218" i="1"/>
  <c r="G218" i="1"/>
  <c r="D218" i="1"/>
  <c r="N216" i="1"/>
  <c r="N218" i="1" s="1"/>
  <c r="M216" i="1"/>
  <c r="M218" i="1" s="1"/>
  <c r="L216" i="1"/>
  <c r="K216" i="1"/>
  <c r="J216" i="1"/>
  <c r="J218" i="1" s="1"/>
  <c r="I216" i="1"/>
  <c r="I218" i="1" s="1"/>
  <c r="H216" i="1"/>
  <c r="H218" i="1" s="1"/>
  <c r="G216" i="1"/>
  <c r="F216" i="1"/>
  <c r="F218" i="1" s="1"/>
  <c r="E216" i="1"/>
  <c r="E218" i="1" s="1"/>
  <c r="D216" i="1"/>
  <c r="C216" i="1"/>
  <c r="C218" i="1" s="1"/>
  <c r="N211" i="1"/>
  <c r="M211" i="1"/>
  <c r="L211" i="1"/>
  <c r="K211" i="1"/>
  <c r="J211" i="1"/>
  <c r="I211" i="1"/>
  <c r="H211" i="1"/>
  <c r="G211" i="1"/>
  <c r="F211" i="1"/>
  <c r="E211" i="1"/>
  <c r="D211" i="1"/>
  <c r="C211" i="1"/>
  <c r="N209" i="1"/>
  <c r="M209" i="1"/>
  <c r="L209" i="1"/>
  <c r="K209" i="1"/>
  <c r="J209" i="1"/>
  <c r="I209" i="1"/>
  <c r="H209" i="1"/>
  <c r="G209" i="1"/>
  <c r="F209" i="1"/>
  <c r="E209" i="1"/>
  <c r="D209" i="1"/>
  <c r="N208" i="1"/>
  <c r="I208" i="1"/>
  <c r="E208" i="1"/>
  <c r="M206" i="1"/>
  <c r="I206" i="1"/>
  <c r="E206" i="1"/>
  <c r="N205" i="1"/>
  <c r="N206" i="1" s="1"/>
  <c r="M205" i="1"/>
  <c r="M208" i="1" s="1"/>
  <c r="L205" i="1"/>
  <c r="L208" i="1" s="1"/>
  <c r="K205" i="1"/>
  <c r="K208" i="1" s="1"/>
  <c r="J205" i="1"/>
  <c r="J208" i="1" s="1"/>
  <c r="I205" i="1"/>
  <c r="H205" i="1"/>
  <c r="H208" i="1" s="1"/>
  <c r="G205" i="1"/>
  <c r="G208" i="1" s="1"/>
  <c r="F205" i="1"/>
  <c r="F208" i="1" s="1"/>
  <c r="E205" i="1"/>
  <c r="D205" i="1"/>
  <c r="D208" i="1" s="1"/>
  <c r="C205" i="1"/>
  <c r="C206" i="1" s="1"/>
  <c r="G199" i="1"/>
  <c r="N197" i="1"/>
  <c r="N199" i="1" s="1"/>
  <c r="M197" i="1"/>
  <c r="M199" i="1" s="1"/>
  <c r="L197" i="1"/>
  <c r="L199" i="1" s="1"/>
  <c r="K197" i="1"/>
  <c r="K199" i="1" s="1"/>
  <c r="J197" i="1"/>
  <c r="J199" i="1" s="1"/>
  <c r="I197" i="1"/>
  <c r="I199" i="1" s="1"/>
  <c r="H197" i="1"/>
  <c r="H199" i="1" s="1"/>
  <c r="G197" i="1"/>
  <c r="F197" i="1"/>
  <c r="F199" i="1" s="1"/>
  <c r="E197" i="1"/>
  <c r="E199" i="1" s="1"/>
  <c r="D197" i="1"/>
  <c r="D199" i="1" s="1"/>
  <c r="C197" i="1"/>
  <c r="C199" i="1" s="1"/>
  <c r="G353" i="1" l="1"/>
  <c r="D353" i="1"/>
  <c r="H353" i="1"/>
  <c r="L353" i="1"/>
  <c r="E353" i="1"/>
  <c r="I353" i="1"/>
  <c r="M353" i="1"/>
  <c r="K353" i="1"/>
  <c r="F353" i="1"/>
  <c r="J353" i="1"/>
  <c r="N353" i="1"/>
  <c r="C154" i="11"/>
  <c r="C156" i="11" s="1"/>
  <c r="G154" i="11"/>
  <c r="G156" i="11" s="1"/>
  <c r="K154" i="11"/>
  <c r="K156" i="11" s="1"/>
  <c r="D154" i="11"/>
  <c r="D156" i="11" s="1"/>
  <c r="H154" i="11"/>
  <c r="H156" i="11" s="1"/>
  <c r="L154" i="11"/>
  <c r="L156" i="11" s="1"/>
  <c r="E154" i="11"/>
  <c r="E156" i="11" s="1"/>
  <c r="I154" i="11"/>
  <c r="I156" i="11" s="1"/>
  <c r="M154" i="11"/>
  <c r="M156" i="11" s="1"/>
  <c r="F154" i="11"/>
  <c r="F156" i="11" s="1"/>
  <c r="J154" i="11"/>
  <c r="J156" i="11" s="1"/>
  <c r="N154" i="11"/>
  <c r="N156" i="11" s="1"/>
  <c r="K206" i="1"/>
  <c r="E309" i="1"/>
  <c r="M309" i="1"/>
  <c r="C225" i="1"/>
  <c r="K225" i="1"/>
  <c r="C244" i="1"/>
  <c r="K256" i="1"/>
  <c r="K265" i="1"/>
  <c r="L298" i="1"/>
  <c r="G206" i="1"/>
  <c r="G244" i="1"/>
  <c r="G296" i="1"/>
  <c r="G298" i="1" s="1"/>
  <c r="G254" i="1"/>
  <c r="G256" i="1" s="1"/>
  <c r="G306" i="1"/>
  <c r="G309" i="1" s="1"/>
  <c r="G265" i="1"/>
  <c r="G267" i="1"/>
  <c r="C292" i="1"/>
  <c r="C296" i="1" s="1"/>
  <c r="C298" i="1" s="1"/>
  <c r="D306" i="1"/>
  <c r="D309" i="1" s="1"/>
  <c r="C256" i="1"/>
  <c r="I309" i="1"/>
  <c r="C265" i="1"/>
  <c r="H298" i="1"/>
  <c r="D265" i="1"/>
  <c r="D267" i="1"/>
  <c r="L265" i="1"/>
  <c r="L267" i="1"/>
  <c r="C286" i="1"/>
  <c r="D296" i="1"/>
  <c r="D298" i="1" s="1"/>
  <c r="C302" i="1"/>
  <c r="K302" i="1"/>
  <c r="K310" i="1" s="1"/>
  <c r="F206" i="1"/>
  <c r="J206" i="1"/>
  <c r="L225" i="1"/>
  <c r="H265" i="1"/>
  <c r="H286" i="1"/>
  <c r="D288" i="1"/>
  <c r="L288" i="1"/>
  <c r="D206" i="1"/>
  <c r="H206" i="1"/>
  <c r="L206" i="1"/>
  <c r="F310" i="1"/>
  <c r="J310" i="1"/>
  <c r="N310" i="1"/>
  <c r="F309" i="1"/>
  <c r="J309" i="1"/>
  <c r="N309" i="1"/>
  <c r="E225" i="1"/>
  <c r="I225" i="1"/>
  <c r="M225" i="1"/>
  <c r="E244" i="1"/>
  <c r="I244" i="1"/>
  <c r="M244" i="1"/>
  <c r="E254" i="1"/>
  <c r="E256" i="1" s="1"/>
  <c r="I254" i="1"/>
  <c r="I256" i="1" s="1"/>
  <c r="M254" i="1"/>
  <c r="M256" i="1" s="1"/>
  <c r="E264" i="1"/>
  <c r="I264" i="1"/>
  <c r="M264" i="1"/>
  <c r="E268" i="1"/>
  <c r="I268" i="1"/>
  <c r="M268" i="1"/>
  <c r="E286" i="1"/>
  <c r="I286" i="1"/>
  <c r="M286" i="1"/>
  <c r="F244" i="1"/>
  <c r="J244" i="1"/>
  <c r="N244" i="1"/>
  <c r="F254" i="1"/>
  <c r="F256" i="1" s="1"/>
  <c r="J254" i="1"/>
  <c r="J256" i="1" s="1"/>
  <c r="N254" i="1"/>
  <c r="N256" i="1" s="1"/>
  <c r="F264" i="1"/>
  <c r="J264" i="1"/>
  <c r="N264" i="1"/>
  <c r="F268" i="1"/>
  <c r="J268" i="1"/>
  <c r="N268" i="1"/>
  <c r="F286" i="1"/>
  <c r="J286" i="1"/>
  <c r="N286" i="1"/>
  <c r="M111" i="11"/>
  <c r="E111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N100" i="11"/>
  <c r="M100" i="11"/>
  <c r="M113" i="11" s="1"/>
  <c r="L100" i="11"/>
  <c r="K100" i="11"/>
  <c r="J100" i="11"/>
  <c r="I100" i="11"/>
  <c r="H100" i="11"/>
  <c r="G100" i="11"/>
  <c r="F100" i="11"/>
  <c r="E100" i="11"/>
  <c r="E113" i="11" s="1"/>
  <c r="D100" i="11"/>
  <c r="C100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N90" i="11"/>
  <c r="N94" i="11" s="1"/>
  <c r="N96" i="11" s="1"/>
  <c r="M90" i="11"/>
  <c r="M94" i="11" s="1"/>
  <c r="L90" i="11"/>
  <c r="L94" i="11" s="1"/>
  <c r="L96" i="11" s="1"/>
  <c r="K90" i="11"/>
  <c r="K94" i="11" s="1"/>
  <c r="J90" i="11"/>
  <c r="J94" i="11" s="1"/>
  <c r="J96" i="11" s="1"/>
  <c r="I90" i="11"/>
  <c r="I94" i="11" s="1"/>
  <c r="H90" i="11"/>
  <c r="H94" i="11" s="1"/>
  <c r="H96" i="11" s="1"/>
  <c r="G90" i="11"/>
  <c r="G94" i="11" s="1"/>
  <c r="F90" i="11"/>
  <c r="F94" i="11" s="1"/>
  <c r="F96" i="11" s="1"/>
  <c r="E90" i="11"/>
  <c r="E94" i="11" s="1"/>
  <c r="D90" i="11"/>
  <c r="D94" i="11" s="1"/>
  <c r="D96" i="11" s="1"/>
  <c r="C90" i="11"/>
  <c r="C94" i="11" s="1"/>
  <c r="N89" i="11"/>
  <c r="M89" i="11"/>
  <c r="L89" i="11"/>
  <c r="K89" i="11"/>
  <c r="J89" i="11"/>
  <c r="I89" i="11"/>
  <c r="H89" i="11"/>
  <c r="G89" i="11"/>
  <c r="F89" i="11"/>
  <c r="E89" i="11"/>
  <c r="D89" i="11"/>
  <c r="C89" i="11"/>
  <c r="I83" i="11"/>
  <c r="E83" i="11"/>
  <c r="N81" i="11"/>
  <c r="N83" i="11" s="1"/>
  <c r="M81" i="11"/>
  <c r="M83" i="11" s="1"/>
  <c r="L81" i="11"/>
  <c r="L83" i="11" s="1"/>
  <c r="K81" i="11"/>
  <c r="K83" i="11" s="1"/>
  <c r="J81" i="11"/>
  <c r="J83" i="11" s="1"/>
  <c r="I81" i="11"/>
  <c r="H81" i="11"/>
  <c r="H83" i="11" s="1"/>
  <c r="G81" i="11"/>
  <c r="G83" i="11" s="1"/>
  <c r="F81" i="11"/>
  <c r="F83" i="11" s="1"/>
  <c r="E81" i="11"/>
  <c r="D81" i="11"/>
  <c r="D83" i="11" s="1"/>
  <c r="C81" i="11"/>
  <c r="C83" i="11" s="1"/>
  <c r="N76" i="11"/>
  <c r="M76" i="11"/>
  <c r="L76" i="11"/>
  <c r="K76" i="11"/>
  <c r="J76" i="11"/>
  <c r="I76" i="11"/>
  <c r="H76" i="11"/>
  <c r="G76" i="11"/>
  <c r="F76" i="11"/>
  <c r="E76" i="11"/>
  <c r="D76" i="11"/>
  <c r="C76" i="11"/>
  <c r="E70" i="11"/>
  <c r="N68" i="11"/>
  <c r="N70" i="11" s="1"/>
  <c r="M68" i="11"/>
  <c r="M70" i="11" s="1"/>
  <c r="L68" i="11"/>
  <c r="L70" i="11" s="1"/>
  <c r="K68" i="11"/>
  <c r="K70" i="11" s="1"/>
  <c r="J68" i="11"/>
  <c r="J70" i="11" s="1"/>
  <c r="I68" i="11"/>
  <c r="I70" i="11" s="1"/>
  <c r="H68" i="11"/>
  <c r="H70" i="11" s="1"/>
  <c r="G68" i="11"/>
  <c r="G70" i="11" s="1"/>
  <c r="F68" i="11"/>
  <c r="F70" i="11" s="1"/>
  <c r="E68" i="11"/>
  <c r="D68" i="11"/>
  <c r="D70" i="11" s="1"/>
  <c r="C68" i="11"/>
  <c r="C70" i="11" s="1"/>
  <c r="N63" i="11"/>
  <c r="M63" i="11"/>
  <c r="L63" i="11"/>
  <c r="K63" i="11"/>
  <c r="J63" i="11"/>
  <c r="I63" i="11"/>
  <c r="H63" i="11"/>
  <c r="G63" i="11"/>
  <c r="F63" i="11"/>
  <c r="E63" i="11"/>
  <c r="D63" i="11"/>
  <c r="C63" i="11"/>
  <c r="E57" i="11"/>
  <c r="N55" i="11"/>
  <c r="N57" i="11" s="1"/>
  <c r="M55" i="11"/>
  <c r="M57" i="11" s="1"/>
  <c r="L55" i="11"/>
  <c r="L57" i="11" s="1"/>
  <c r="K55" i="11"/>
  <c r="K57" i="11" s="1"/>
  <c r="J55" i="11"/>
  <c r="J57" i="11" s="1"/>
  <c r="I55" i="11"/>
  <c r="I57" i="11" s="1"/>
  <c r="H55" i="11"/>
  <c r="H57" i="11" s="1"/>
  <c r="G55" i="11"/>
  <c r="G57" i="11" s="1"/>
  <c r="F55" i="11"/>
  <c r="F57" i="11" s="1"/>
  <c r="E55" i="11"/>
  <c r="D55" i="11"/>
  <c r="D57" i="11" s="1"/>
  <c r="C55" i="11"/>
  <c r="C57" i="11" s="1"/>
  <c r="N50" i="11"/>
  <c r="M50" i="11"/>
  <c r="L50" i="11"/>
  <c r="K50" i="11"/>
  <c r="J50" i="11"/>
  <c r="I50" i="11"/>
  <c r="H50" i="11"/>
  <c r="G50" i="11"/>
  <c r="F50" i="11"/>
  <c r="E50" i="11"/>
  <c r="D50" i="11"/>
  <c r="C50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N46" i="11"/>
  <c r="N111" i="11" s="1"/>
  <c r="M46" i="11"/>
  <c r="L46" i="11"/>
  <c r="L111" i="11" s="1"/>
  <c r="K46" i="11"/>
  <c r="K111" i="11" s="1"/>
  <c r="J46" i="11"/>
  <c r="J111" i="11" s="1"/>
  <c r="I46" i="11"/>
  <c r="I111" i="11" s="1"/>
  <c r="H46" i="11"/>
  <c r="H111" i="11" s="1"/>
  <c r="G46" i="11"/>
  <c r="G111" i="11" s="1"/>
  <c r="F46" i="11"/>
  <c r="F111" i="11" s="1"/>
  <c r="E46" i="11"/>
  <c r="D46" i="11"/>
  <c r="D111" i="11" s="1"/>
  <c r="C46" i="11"/>
  <c r="C111" i="11" s="1"/>
  <c r="N43" i="11"/>
  <c r="M43" i="11"/>
  <c r="L43" i="11"/>
  <c r="K43" i="11"/>
  <c r="J43" i="11"/>
  <c r="I43" i="11"/>
  <c r="H43" i="11"/>
  <c r="G43" i="11"/>
  <c r="F43" i="11"/>
  <c r="E43" i="11"/>
  <c r="D43" i="11"/>
  <c r="C43" i="11"/>
  <c r="N41" i="11"/>
  <c r="N106" i="11" s="1"/>
  <c r="M41" i="11"/>
  <c r="L41" i="11"/>
  <c r="K41" i="11"/>
  <c r="J41" i="11"/>
  <c r="J106" i="11" s="1"/>
  <c r="I41" i="11"/>
  <c r="H41" i="11"/>
  <c r="G41" i="11"/>
  <c r="F41" i="11"/>
  <c r="F106" i="11" s="1"/>
  <c r="E41" i="11"/>
  <c r="D41" i="11"/>
  <c r="C41" i="11"/>
  <c r="N40" i="11"/>
  <c r="N105" i="11" s="1"/>
  <c r="M40" i="11"/>
  <c r="L40" i="11"/>
  <c r="K40" i="11"/>
  <c r="J40" i="11"/>
  <c r="J105" i="11" s="1"/>
  <c r="I40" i="11"/>
  <c r="H40" i="11"/>
  <c r="G40" i="11"/>
  <c r="F40" i="11"/>
  <c r="F105" i="11" s="1"/>
  <c r="E40" i="11"/>
  <c r="D40" i="11"/>
  <c r="C40" i="11"/>
  <c r="N39" i="11"/>
  <c r="N104" i="11" s="1"/>
  <c r="M39" i="11"/>
  <c r="L39" i="11"/>
  <c r="K39" i="11"/>
  <c r="J39" i="11"/>
  <c r="J104" i="11" s="1"/>
  <c r="I39" i="11"/>
  <c r="H39" i="11"/>
  <c r="G39" i="11"/>
  <c r="F39" i="11"/>
  <c r="F104" i="11" s="1"/>
  <c r="E39" i="11"/>
  <c r="D39" i="11"/>
  <c r="C39" i="11"/>
  <c r="N38" i="11"/>
  <c r="N103" i="11" s="1"/>
  <c r="N107" i="11" s="1"/>
  <c r="M38" i="11"/>
  <c r="L38" i="11"/>
  <c r="K38" i="11"/>
  <c r="J38" i="11"/>
  <c r="J103" i="11" s="1"/>
  <c r="J107" i="11" s="1"/>
  <c r="I38" i="11"/>
  <c r="H38" i="11"/>
  <c r="G38" i="11"/>
  <c r="F38" i="11"/>
  <c r="F103" i="11" s="1"/>
  <c r="F107" i="11" s="1"/>
  <c r="E38" i="11"/>
  <c r="D38" i="11"/>
  <c r="C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N29" i="11"/>
  <c r="N31" i="11" s="1"/>
  <c r="M29" i="11"/>
  <c r="M31" i="11" s="1"/>
  <c r="L29" i="11"/>
  <c r="L31" i="11" s="1"/>
  <c r="K29" i="11"/>
  <c r="K31" i="11" s="1"/>
  <c r="J29" i="11"/>
  <c r="J31" i="11" s="1"/>
  <c r="I29" i="11"/>
  <c r="I31" i="11" s="1"/>
  <c r="H29" i="11"/>
  <c r="H31" i="11" s="1"/>
  <c r="G29" i="11"/>
  <c r="G31" i="11" s="1"/>
  <c r="F29" i="11"/>
  <c r="F31" i="11" s="1"/>
  <c r="E29" i="11"/>
  <c r="E31" i="11" s="1"/>
  <c r="D29" i="11"/>
  <c r="D31" i="11" s="1"/>
  <c r="C29" i="11"/>
  <c r="C31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E18" i="11"/>
  <c r="N16" i="11"/>
  <c r="N18" i="11" s="1"/>
  <c r="M16" i="11"/>
  <c r="M18" i="11" s="1"/>
  <c r="L16" i="11"/>
  <c r="L18" i="11" s="1"/>
  <c r="K16" i="11"/>
  <c r="K18" i="11" s="1"/>
  <c r="J16" i="11"/>
  <c r="J18" i="11" s="1"/>
  <c r="I16" i="11"/>
  <c r="I18" i="11" s="1"/>
  <c r="H16" i="11"/>
  <c r="H18" i="11" s="1"/>
  <c r="G16" i="11"/>
  <c r="G18" i="11" s="1"/>
  <c r="F16" i="11"/>
  <c r="F18" i="11" s="1"/>
  <c r="E16" i="11"/>
  <c r="D16" i="11"/>
  <c r="D18" i="11" s="1"/>
  <c r="C16" i="11"/>
  <c r="C18" i="11" s="1"/>
  <c r="O176" i="1"/>
  <c r="K181" i="1"/>
  <c r="G181" i="1"/>
  <c r="C181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N158" i="1"/>
  <c r="M158" i="1"/>
  <c r="L158" i="1"/>
  <c r="K158" i="1"/>
  <c r="K182" i="1" s="1"/>
  <c r="J158" i="1"/>
  <c r="I158" i="1"/>
  <c r="H158" i="1"/>
  <c r="G158" i="1"/>
  <c r="G182" i="1" s="1"/>
  <c r="F158" i="1"/>
  <c r="E158" i="1"/>
  <c r="D158" i="1"/>
  <c r="C158" i="1"/>
  <c r="C182" i="1" s="1"/>
  <c r="N157" i="1"/>
  <c r="N159" i="1" s="1"/>
  <c r="M157" i="1"/>
  <c r="M159" i="1" s="1"/>
  <c r="L157" i="1"/>
  <c r="L159" i="1" s="1"/>
  <c r="K157" i="1"/>
  <c r="J157" i="1"/>
  <c r="J159" i="1" s="1"/>
  <c r="I157" i="1"/>
  <c r="I159" i="1" s="1"/>
  <c r="H157" i="1"/>
  <c r="H159" i="1" s="1"/>
  <c r="G157" i="1"/>
  <c r="F157" i="1"/>
  <c r="F159" i="1" s="1"/>
  <c r="E157" i="1"/>
  <c r="E159" i="1" s="1"/>
  <c r="D157" i="1"/>
  <c r="D159" i="1" s="1"/>
  <c r="C157" i="1"/>
  <c r="C180" i="1" s="1"/>
  <c r="N155" i="1"/>
  <c r="M155" i="1"/>
  <c r="L155" i="1"/>
  <c r="K155" i="1"/>
  <c r="J155" i="1"/>
  <c r="I155" i="1"/>
  <c r="H155" i="1"/>
  <c r="G155" i="1"/>
  <c r="F155" i="1"/>
  <c r="E155" i="1"/>
  <c r="D155" i="1"/>
  <c r="C155" i="1"/>
  <c r="N151" i="1"/>
  <c r="M151" i="1"/>
  <c r="L151" i="1"/>
  <c r="K151" i="1"/>
  <c r="K174" i="1" s="1"/>
  <c r="J151" i="1"/>
  <c r="I151" i="1"/>
  <c r="H151" i="1"/>
  <c r="G151" i="1"/>
  <c r="G174" i="1" s="1"/>
  <c r="F151" i="1"/>
  <c r="E151" i="1"/>
  <c r="D151" i="1"/>
  <c r="C151" i="1"/>
  <c r="C174" i="1" s="1"/>
  <c r="N148" i="1"/>
  <c r="M148" i="1"/>
  <c r="L148" i="1"/>
  <c r="K148" i="1"/>
  <c r="J148" i="1"/>
  <c r="I148" i="1"/>
  <c r="H148" i="1"/>
  <c r="G148" i="1"/>
  <c r="F148" i="1"/>
  <c r="E148" i="1"/>
  <c r="D148" i="1"/>
  <c r="C148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N144" i="1"/>
  <c r="M144" i="1"/>
  <c r="L144" i="1"/>
  <c r="K144" i="1"/>
  <c r="J144" i="1"/>
  <c r="I144" i="1"/>
  <c r="H144" i="1"/>
  <c r="G144" i="1"/>
  <c r="G167" i="1" s="1"/>
  <c r="F144" i="1"/>
  <c r="E144" i="1"/>
  <c r="D144" i="1"/>
  <c r="C144" i="1"/>
  <c r="N143" i="1"/>
  <c r="N147" i="1" s="1"/>
  <c r="N149" i="1" s="1"/>
  <c r="M143" i="1"/>
  <c r="L143" i="1"/>
  <c r="K143" i="1"/>
  <c r="J143" i="1"/>
  <c r="J147" i="1" s="1"/>
  <c r="I143" i="1"/>
  <c r="H143" i="1"/>
  <c r="G143" i="1"/>
  <c r="G147" i="1" s="1"/>
  <c r="F143" i="1"/>
  <c r="F147" i="1" s="1"/>
  <c r="F149" i="1" s="1"/>
  <c r="E143" i="1"/>
  <c r="D143" i="1"/>
  <c r="C143" i="1"/>
  <c r="C147" i="1" s="1"/>
  <c r="N142" i="1"/>
  <c r="M142" i="1"/>
  <c r="L142" i="1"/>
  <c r="K142" i="1"/>
  <c r="J142" i="1"/>
  <c r="I142" i="1"/>
  <c r="H142" i="1"/>
  <c r="G142" i="1"/>
  <c r="F142" i="1"/>
  <c r="E142" i="1"/>
  <c r="D142" i="1"/>
  <c r="C142" i="1"/>
  <c r="N140" i="1"/>
  <c r="M140" i="1"/>
  <c r="L140" i="1"/>
  <c r="K140" i="1"/>
  <c r="J140" i="1"/>
  <c r="I140" i="1"/>
  <c r="H140" i="1"/>
  <c r="G140" i="1"/>
  <c r="F140" i="1"/>
  <c r="E140" i="1"/>
  <c r="D140" i="1"/>
  <c r="M139" i="1"/>
  <c r="J139" i="1"/>
  <c r="N137" i="1"/>
  <c r="K137" i="1"/>
  <c r="F137" i="1"/>
  <c r="N136" i="1"/>
  <c r="N139" i="1" s="1"/>
  <c r="M136" i="1"/>
  <c r="M137" i="1" s="1"/>
  <c r="L136" i="1"/>
  <c r="L139" i="1" s="1"/>
  <c r="K136" i="1"/>
  <c r="K139" i="1" s="1"/>
  <c r="J136" i="1"/>
  <c r="J137" i="1" s="1"/>
  <c r="I136" i="1"/>
  <c r="I139" i="1" s="1"/>
  <c r="H136" i="1"/>
  <c r="H139" i="1" s="1"/>
  <c r="G136" i="1"/>
  <c r="G137" i="1" s="1"/>
  <c r="F136" i="1"/>
  <c r="F139" i="1" s="1"/>
  <c r="E136" i="1"/>
  <c r="E137" i="1" s="1"/>
  <c r="D136" i="1"/>
  <c r="D139" i="1" s="1"/>
  <c r="C136" i="1"/>
  <c r="M128" i="1"/>
  <c r="E128" i="1"/>
  <c r="N126" i="1"/>
  <c r="N128" i="1" s="1"/>
  <c r="M126" i="1"/>
  <c r="L126" i="1"/>
  <c r="L128" i="1" s="1"/>
  <c r="K126" i="1"/>
  <c r="K128" i="1" s="1"/>
  <c r="J126" i="1"/>
  <c r="J128" i="1" s="1"/>
  <c r="I126" i="1"/>
  <c r="I128" i="1" s="1"/>
  <c r="H126" i="1"/>
  <c r="H128" i="1" s="1"/>
  <c r="G126" i="1"/>
  <c r="G128" i="1" s="1"/>
  <c r="F126" i="1"/>
  <c r="F128" i="1" s="1"/>
  <c r="E126" i="1"/>
  <c r="D126" i="1"/>
  <c r="D128" i="1" s="1"/>
  <c r="C126" i="1"/>
  <c r="C128" i="1" s="1"/>
  <c r="N121" i="1"/>
  <c r="M121" i="1"/>
  <c r="L121" i="1"/>
  <c r="K121" i="1"/>
  <c r="J121" i="1"/>
  <c r="I121" i="1"/>
  <c r="H121" i="1"/>
  <c r="G121" i="1"/>
  <c r="F121" i="1"/>
  <c r="E121" i="1"/>
  <c r="D121" i="1"/>
  <c r="C121" i="1"/>
  <c r="N119" i="1"/>
  <c r="M119" i="1"/>
  <c r="L119" i="1"/>
  <c r="K119" i="1"/>
  <c r="J119" i="1"/>
  <c r="I119" i="1"/>
  <c r="H119" i="1"/>
  <c r="G119" i="1"/>
  <c r="F119" i="1"/>
  <c r="E119" i="1"/>
  <c r="D119" i="1"/>
  <c r="K118" i="1"/>
  <c r="I118" i="1"/>
  <c r="F118" i="1"/>
  <c r="M116" i="1"/>
  <c r="K116" i="1"/>
  <c r="J116" i="1"/>
  <c r="G116" i="1"/>
  <c r="E116" i="1"/>
  <c r="N115" i="1"/>
  <c r="N116" i="1" s="1"/>
  <c r="M115" i="1"/>
  <c r="M118" i="1" s="1"/>
  <c r="L115" i="1"/>
  <c r="L118" i="1" s="1"/>
  <c r="K115" i="1"/>
  <c r="J115" i="1"/>
  <c r="J118" i="1" s="1"/>
  <c r="I115" i="1"/>
  <c r="I116" i="1" s="1"/>
  <c r="H115" i="1"/>
  <c r="H118" i="1" s="1"/>
  <c r="G115" i="1"/>
  <c r="G118" i="1" s="1"/>
  <c r="F115" i="1"/>
  <c r="F116" i="1" s="1"/>
  <c r="E115" i="1"/>
  <c r="E118" i="1" s="1"/>
  <c r="D115" i="1"/>
  <c r="D118" i="1" s="1"/>
  <c r="C115" i="1"/>
  <c r="C116" i="1" s="1"/>
  <c r="N107" i="1"/>
  <c r="F107" i="1"/>
  <c r="N105" i="1"/>
  <c r="M105" i="1"/>
  <c r="M107" i="1" s="1"/>
  <c r="L105" i="1"/>
  <c r="L107" i="1" s="1"/>
  <c r="K105" i="1"/>
  <c r="K107" i="1" s="1"/>
  <c r="J105" i="1"/>
  <c r="J107" i="1" s="1"/>
  <c r="I105" i="1"/>
  <c r="I107" i="1" s="1"/>
  <c r="H105" i="1"/>
  <c r="H107" i="1" s="1"/>
  <c r="G105" i="1"/>
  <c r="G107" i="1" s="1"/>
  <c r="F105" i="1"/>
  <c r="E105" i="1"/>
  <c r="E107" i="1" s="1"/>
  <c r="D105" i="1"/>
  <c r="D107" i="1" s="1"/>
  <c r="C105" i="1"/>
  <c r="C107" i="1" s="1"/>
  <c r="N100" i="1"/>
  <c r="M100" i="1"/>
  <c r="L100" i="1"/>
  <c r="K100" i="1"/>
  <c r="J100" i="1"/>
  <c r="I100" i="1"/>
  <c r="H100" i="1"/>
  <c r="G100" i="1"/>
  <c r="F100" i="1"/>
  <c r="E100" i="1"/>
  <c r="D100" i="1"/>
  <c r="C100" i="1"/>
  <c r="N98" i="1"/>
  <c r="M98" i="1"/>
  <c r="L98" i="1"/>
  <c r="K98" i="1"/>
  <c r="J98" i="1"/>
  <c r="I98" i="1"/>
  <c r="H98" i="1"/>
  <c r="G98" i="1"/>
  <c r="F98" i="1"/>
  <c r="E98" i="1"/>
  <c r="D98" i="1"/>
  <c r="M97" i="1"/>
  <c r="D97" i="1"/>
  <c r="H95" i="1"/>
  <c r="N94" i="1"/>
  <c r="N97" i="1" s="1"/>
  <c r="M94" i="1"/>
  <c r="M95" i="1" s="1"/>
  <c r="L94" i="1"/>
  <c r="L97" i="1" s="1"/>
  <c r="K94" i="1"/>
  <c r="K97" i="1" s="1"/>
  <c r="J94" i="1"/>
  <c r="J97" i="1" s="1"/>
  <c r="I94" i="1"/>
  <c r="I97" i="1" s="1"/>
  <c r="H94" i="1"/>
  <c r="H97" i="1" s="1"/>
  <c r="G94" i="1"/>
  <c r="G97" i="1" s="1"/>
  <c r="F94" i="1"/>
  <c r="F95" i="1" s="1"/>
  <c r="E94" i="1"/>
  <c r="E97" i="1" s="1"/>
  <c r="D94" i="1"/>
  <c r="D95" i="1" s="1"/>
  <c r="C94" i="1"/>
  <c r="F86" i="1"/>
  <c r="N84" i="1"/>
  <c r="N86" i="1" s="1"/>
  <c r="M84" i="1"/>
  <c r="M86" i="1" s="1"/>
  <c r="L84" i="1"/>
  <c r="L86" i="1" s="1"/>
  <c r="K84" i="1"/>
  <c r="K86" i="1" s="1"/>
  <c r="J84" i="1"/>
  <c r="J86" i="1" s="1"/>
  <c r="I84" i="1"/>
  <c r="I86" i="1" s="1"/>
  <c r="H84" i="1"/>
  <c r="H86" i="1" s="1"/>
  <c r="G84" i="1"/>
  <c r="G86" i="1" s="1"/>
  <c r="F84" i="1"/>
  <c r="E84" i="1"/>
  <c r="E86" i="1" s="1"/>
  <c r="D84" i="1"/>
  <c r="D86" i="1" s="1"/>
  <c r="C84" i="1"/>
  <c r="C86" i="1" s="1"/>
  <c r="N79" i="1"/>
  <c r="M79" i="1"/>
  <c r="L79" i="1"/>
  <c r="K79" i="1"/>
  <c r="J79" i="1"/>
  <c r="I79" i="1"/>
  <c r="H79" i="1"/>
  <c r="G79" i="1"/>
  <c r="F79" i="1"/>
  <c r="E79" i="1"/>
  <c r="D79" i="1"/>
  <c r="C79" i="1"/>
  <c r="N73" i="1"/>
  <c r="L73" i="1"/>
  <c r="F73" i="1"/>
  <c r="D73" i="1"/>
  <c r="D74" i="1" s="1"/>
  <c r="N72" i="1"/>
  <c r="N182" i="1" s="1"/>
  <c r="M72" i="1"/>
  <c r="M182" i="1" s="1"/>
  <c r="L72" i="1"/>
  <c r="L182" i="1" s="1"/>
  <c r="K72" i="1"/>
  <c r="J72" i="1"/>
  <c r="J182" i="1" s="1"/>
  <c r="I72" i="1"/>
  <c r="I182" i="1" s="1"/>
  <c r="H72" i="1"/>
  <c r="H182" i="1" s="1"/>
  <c r="G72" i="1"/>
  <c r="F72" i="1"/>
  <c r="F182" i="1" s="1"/>
  <c r="E72" i="1"/>
  <c r="E182" i="1" s="1"/>
  <c r="D72" i="1"/>
  <c r="D182" i="1" s="1"/>
  <c r="C72" i="1"/>
  <c r="N71" i="1"/>
  <c r="N181" i="1" s="1"/>
  <c r="M71" i="1"/>
  <c r="M181" i="1" s="1"/>
  <c r="L71" i="1"/>
  <c r="L181" i="1" s="1"/>
  <c r="K71" i="1"/>
  <c r="J71" i="1"/>
  <c r="J181" i="1" s="1"/>
  <c r="I71" i="1"/>
  <c r="I181" i="1" s="1"/>
  <c r="H71" i="1"/>
  <c r="H181" i="1" s="1"/>
  <c r="G71" i="1"/>
  <c r="F71" i="1"/>
  <c r="F181" i="1" s="1"/>
  <c r="E71" i="1"/>
  <c r="E181" i="1" s="1"/>
  <c r="D71" i="1"/>
  <c r="D181" i="1" s="1"/>
  <c r="C71" i="1"/>
  <c r="N70" i="1"/>
  <c r="N180" i="1" s="1"/>
  <c r="M70" i="1"/>
  <c r="M180" i="1" s="1"/>
  <c r="L70" i="1"/>
  <c r="L180" i="1" s="1"/>
  <c r="K70" i="1"/>
  <c r="K73" i="1" s="1"/>
  <c r="J70" i="1"/>
  <c r="J180" i="1" s="1"/>
  <c r="I70" i="1"/>
  <c r="I73" i="1" s="1"/>
  <c r="H70" i="1"/>
  <c r="H180" i="1" s="1"/>
  <c r="G70" i="1"/>
  <c r="G73" i="1" s="1"/>
  <c r="F70" i="1"/>
  <c r="F180" i="1" s="1"/>
  <c r="E70" i="1"/>
  <c r="E180" i="1" s="1"/>
  <c r="D70" i="1"/>
  <c r="D180" i="1" s="1"/>
  <c r="C70" i="1"/>
  <c r="C73" i="1" s="1"/>
  <c r="N66" i="1"/>
  <c r="N77" i="1" s="1"/>
  <c r="M66" i="1"/>
  <c r="L66" i="1"/>
  <c r="L77" i="1" s="1"/>
  <c r="K66" i="1"/>
  <c r="J66" i="1"/>
  <c r="J77" i="1" s="1"/>
  <c r="I66" i="1"/>
  <c r="H66" i="1"/>
  <c r="H77" i="1" s="1"/>
  <c r="G66" i="1"/>
  <c r="F66" i="1"/>
  <c r="F77" i="1" s="1"/>
  <c r="E66" i="1"/>
  <c r="D66" i="1"/>
  <c r="D77" i="1" s="1"/>
  <c r="C66" i="1"/>
  <c r="N64" i="1"/>
  <c r="N174" i="1" s="1"/>
  <c r="M64" i="1"/>
  <c r="M174" i="1" s="1"/>
  <c r="L64" i="1"/>
  <c r="L174" i="1" s="1"/>
  <c r="K64" i="1"/>
  <c r="J64" i="1"/>
  <c r="J174" i="1" s="1"/>
  <c r="I64" i="1"/>
  <c r="I174" i="1" s="1"/>
  <c r="H64" i="1"/>
  <c r="H174" i="1" s="1"/>
  <c r="G64" i="1"/>
  <c r="F64" i="1"/>
  <c r="F174" i="1" s="1"/>
  <c r="E64" i="1"/>
  <c r="E174" i="1" s="1"/>
  <c r="D64" i="1"/>
  <c r="D174" i="1" s="1"/>
  <c r="C64" i="1"/>
  <c r="N61" i="1"/>
  <c r="M61" i="1"/>
  <c r="M171" i="1" s="1"/>
  <c r="L61" i="1"/>
  <c r="K61" i="1"/>
  <c r="K171" i="1" s="1"/>
  <c r="J61" i="1"/>
  <c r="I61" i="1"/>
  <c r="I171" i="1" s="1"/>
  <c r="H61" i="1"/>
  <c r="G61" i="1"/>
  <c r="G171" i="1" s="1"/>
  <c r="F61" i="1"/>
  <c r="E61" i="1"/>
  <c r="E171" i="1" s="1"/>
  <c r="D61" i="1"/>
  <c r="C61" i="1"/>
  <c r="C171" i="1" s="1"/>
  <c r="N59" i="1"/>
  <c r="M59" i="1"/>
  <c r="L59" i="1"/>
  <c r="K59" i="1"/>
  <c r="J59" i="1"/>
  <c r="I59" i="1"/>
  <c r="H59" i="1"/>
  <c r="G59" i="1"/>
  <c r="F59" i="1"/>
  <c r="E59" i="1"/>
  <c r="D59" i="1"/>
  <c r="C59" i="1"/>
  <c r="N58" i="1"/>
  <c r="M58" i="1"/>
  <c r="L58" i="1"/>
  <c r="K58" i="1"/>
  <c r="J58" i="1"/>
  <c r="I58" i="1"/>
  <c r="H58" i="1"/>
  <c r="G58" i="1"/>
  <c r="F58" i="1"/>
  <c r="E58" i="1"/>
  <c r="D58" i="1"/>
  <c r="C58" i="1"/>
  <c r="N57" i="1"/>
  <c r="M57" i="1"/>
  <c r="L57" i="1"/>
  <c r="K57" i="1"/>
  <c r="J57" i="1"/>
  <c r="I57" i="1"/>
  <c r="H57" i="1"/>
  <c r="G57" i="1"/>
  <c r="F57" i="1"/>
  <c r="E57" i="1"/>
  <c r="D57" i="1"/>
  <c r="C57" i="1"/>
  <c r="N56" i="1"/>
  <c r="N60" i="1" s="1"/>
  <c r="N62" i="1" s="1"/>
  <c r="M56" i="1"/>
  <c r="M60" i="1" s="1"/>
  <c r="M62" i="1" s="1"/>
  <c r="L56" i="1"/>
  <c r="L60" i="1" s="1"/>
  <c r="L62" i="1" s="1"/>
  <c r="K56" i="1"/>
  <c r="K60" i="1" s="1"/>
  <c r="K62" i="1" s="1"/>
  <c r="J56" i="1"/>
  <c r="J60" i="1" s="1"/>
  <c r="I56" i="1"/>
  <c r="I60" i="1" s="1"/>
  <c r="I62" i="1" s="1"/>
  <c r="H56" i="1"/>
  <c r="H60" i="1" s="1"/>
  <c r="H62" i="1" s="1"/>
  <c r="G56" i="1"/>
  <c r="G60" i="1" s="1"/>
  <c r="G62" i="1" s="1"/>
  <c r="F56" i="1"/>
  <c r="F60" i="1" s="1"/>
  <c r="F62" i="1" s="1"/>
  <c r="E56" i="1"/>
  <c r="E60" i="1" s="1"/>
  <c r="E62" i="1" s="1"/>
  <c r="D56" i="1"/>
  <c r="D60" i="1" s="1"/>
  <c r="D62" i="1" s="1"/>
  <c r="C56" i="1"/>
  <c r="C60" i="1" s="1"/>
  <c r="C62" i="1" s="1"/>
  <c r="N55" i="1"/>
  <c r="M55" i="1"/>
  <c r="L55" i="1"/>
  <c r="K55" i="1"/>
  <c r="J55" i="1"/>
  <c r="I55" i="1"/>
  <c r="H55" i="1"/>
  <c r="G55" i="1"/>
  <c r="F55" i="1"/>
  <c r="E55" i="1"/>
  <c r="D55" i="1"/>
  <c r="C55" i="1"/>
  <c r="N53" i="1"/>
  <c r="M53" i="1"/>
  <c r="L53" i="1"/>
  <c r="K53" i="1"/>
  <c r="J53" i="1"/>
  <c r="I53" i="1"/>
  <c r="H53" i="1"/>
  <c r="G53" i="1"/>
  <c r="F53" i="1"/>
  <c r="E53" i="1"/>
  <c r="D53" i="1"/>
  <c r="M52" i="1"/>
  <c r="L52" i="1"/>
  <c r="H52" i="1"/>
  <c r="M50" i="1"/>
  <c r="L50" i="1"/>
  <c r="I50" i="1"/>
  <c r="H50" i="1"/>
  <c r="D50" i="1"/>
  <c r="N49" i="1"/>
  <c r="M49" i="1"/>
  <c r="L49" i="1"/>
  <c r="K49" i="1"/>
  <c r="K52" i="1" s="1"/>
  <c r="J49" i="1"/>
  <c r="I49" i="1"/>
  <c r="I52" i="1" s="1"/>
  <c r="H49" i="1"/>
  <c r="G49" i="1"/>
  <c r="G52" i="1" s="1"/>
  <c r="F49" i="1"/>
  <c r="F50" i="1" s="1"/>
  <c r="E49" i="1"/>
  <c r="E52" i="1" s="1"/>
  <c r="D49" i="1"/>
  <c r="D52" i="1" s="1"/>
  <c r="C49" i="1"/>
  <c r="M40" i="1"/>
  <c r="D40" i="1"/>
  <c r="N38" i="1"/>
  <c r="N40" i="1" s="1"/>
  <c r="M38" i="1"/>
  <c r="L38" i="1"/>
  <c r="L40" i="1" s="1"/>
  <c r="K38" i="1"/>
  <c r="K40" i="1" s="1"/>
  <c r="J38" i="1"/>
  <c r="J40" i="1" s="1"/>
  <c r="I38" i="1"/>
  <c r="I40" i="1" s="1"/>
  <c r="H38" i="1"/>
  <c r="H40" i="1" s="1"/>
  <c r="G38" i="1"/>
  <c r="G40" i="1" s="1"/>
  <c r="F38" i="1"/>
  <c r="F40" i="1" s="1"/>
  <c r="E38" i="1"/>
  <c r="E40" i="1" s="1"/>
  <c r="D38" i="1"/>
  <c r="C38" i="1"/>
  <c r="C40" i="1" s="1"/>
  <c r="N33" i="1"/>
  <c r="M33" i="1"/>
  <c r="L33" i="1"/>
  <c r="K33" i="1"/>
  <c r="J33" i="1"/>
  <c r="I33" i="1"/>
  <c r="H33" i="1"/>
  <c r="G33" i="1"/>
  <c r="F33" i="1"/>
  <c r="E33" i="1"/>
  <c r="D33" i="1"/>
  <c r="C33" i="1"/>
  <c r="N31" i="1"/>
  <c r="M31" i="1"/>
  <c r="L31" i="1"/>
  <c r="K31" i="1"/>
  <c r="J31" i="1"/>
  <c r="I31" i="1"/>
  <c r="H31" i="1"/>
  <c r="G31" i="1"/>
  <c r="F31" i="1"/>
  <c r="E31" i="1"/>
  <c r="D31" i="1"/>
  <c r="L30" i="1"/>
  <c r="J30" i="1"/>
  <c r="L28" i="1"/>
  <c r="H28" i="1"/>
  <c r="F28" i="1"/>
  <c r="N27" i="1"/>
  <c r="N30" i="1" s="1"/>
  <c r="M27" i="1"/>
  <c r="L27" i="1"/>
  <c r="K27" i="1"/>
  <c r="K30" i="1" s="1"/>
  <c r="J27" i="1"/>
  <c r="J28" i="1" s="1"/>
  <c r="I27" i="1"/>
  <c r="H27" i="1"/>
  <c r="H30" i="1" s="1"/>
  <c r="G27" i="1"/>
  <c r="G30" i="1" s="1"/>
  <c r="F27" i="1"/>
  <c r="F30" i="1" s="1"/>
  <c r="E27" i="1"/>
  <c r="E28" i="1" s="1"/>
  <c r="D27" i="1"/>
  <c r="D30" i="1" s="1"/>
  <c r="C27" i="1"/>
  <c r="N16" i="1"/>
  <c r="N18" i="1" s="1"/>
  <c r="M16" i="1"/>
  <c r="M18" i="1" s="1"/>
  <c r="L16" i="1"/>
  <c r="L18" i="1" s="1"/>
  <c r="K16" i="1"/>
  <c r="K18" i="1" s="1"/>
  <c r="J16" i="1"/>
  <c r="J18" i="1" s="1"/>
  <c r="I16" i="1"/>
  <c r="I18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M267" i="1" l="1"/>
  <c r="M265" i="1"/>
  <c r="L310" i="1"/>
  <c r="N267" i="1"/>
  <c r="N265" i="1"/>
  <c r="I267" i="1"/>
  <c r="I265" i="1"/>
  <c r="D310" i="1"/>
  <c r="J267" i="1"/>
  <c r="J265" i="1"/>
  <c r="E267" i="1"/>
  <c r="E265" i="1"/>
  <c r="F267" i="1"/>
  <c r="F265" i="1"/>
  <c r="K309" i="1"/>
  <c r="L309" i="1"/>
  <c r="G77" i="1"/>
  <c r="K77" i="1"/>
  <c r="C103" i="11"/>
  <c r="G103" i="11"/>
  <c r="G107" i="11" s="1"/>
  <c r="K103" i="11"/>
  <c r="C104" i="11"/>
  <c r="G104" i="11"/>
  <c r="K104" i="11"/>
  <c r="C105" i="11"/>
  <c r="G105" i="11"/>
  <c r="K105" i="11"/>
  <c r="C106" i="11"/>
  <c r="G106" i="11"/>
  <c r="K106" i="11"/>
  <c r="I113" i="11"/>
  <c r="C96" i="11"/>
  <c r="K96" i="11"/>
  <c r="G96" i="11"/>
  <c r="M108" i="11"/>
  <c r="E96" i="11"/>
  <c r="I96" i="11"/>
  <c r="M96" i="11"/>
  <c r="D103" i="11"/>
  <c r="H103" i="11"/>
  <c r="L103" i="11"/>
  <c r="D104" i="11"/>
  <c r="H104" i="11"/>
  <c r="L104" i="11"/>
  <c r="D105" i="11"/>
  <c r="H105" i="11"/>
  <c r="L105" i="11"/>
  <c r="D106" i="11"/>
  <c r="H106" i="11"/>
  <c r="L106" i="11"/>
  <c r="E103" i="11"/>
  <c r="I103" i="11"/>
  <c r="M103" i="11"/>
  <c r="E104" i="11"/>
  <c r="I104" i="11"/>
  <c r="M104" i="11"/>
  <c r="E105" i="11"/>
  <c r="I105" i="11"/>
  <c r="M105" i="11"/>
  <c r="E106" i="11"/>
  <c r="I106" i="11"/>
  <c r="M106" i="11"/>
  <c r="C108" i="11"/>
  <c r="G108" i="11"/>
  <c r="G109" i="11" s="1"/>
  <c r="K108" i="11"/>
  <c r="E108" i="11"/>
  <c r="I108" i="11"/>
  <c r="E42" i="11"/>
  <c r="E44" i="11" s="1"/>
  <c r="I42" i="11"/>
  <c r="I44" i="11" s="1"/>
  <c r="F113" i="11"/>
  <c r="J113" i="11"/>
  <c r="N113" i="11"/>
  <c r="D113" i="11"/>
  <c r="H113" i="11"/>
  <c r="L113" i="11"/>
  <c r="F108" i="11"/>
  <c r="F109" i="11" s="1"/>
  <c r="J108" i="11"/>
  <c r="J109" i="11" s="1"/>
  <c r="N108" i="11"/>
  <c r="N109" i="11" s="1"/>
  <c r="D108" i="11"/>
  <c r="H108" i="11"/>
  <c r="L108" i="11"/>
  <c r="M42" i="11"/>
  <c r="M44" i="11" s="1"/>
  <c r="G42" i="11"/>
  <c r="G44" i="11" s="1"/>
  <c r="C113" i="11"/>
  <c r="G113" i="11"/>
  <c r="K113" i="11"/>
  <c r="C42" i="11"/>
  <c r="C44" i="11" s="1"/>
  <c r="K42" i="11"/>
  <c r="K44" i="11" s="1"/>
  <c r="D42" i="11"/>
  <c r="D44" i="11" s="1"/>
  <c r="H42" i="11"/>
  <c r="H44" i="11" s="1"/>
  <c r="L42" i="11"/>
  <c r="L44" i="11" s="1"/>
  <c r="F42" i="11"/>
  <c r="F44" i="11" s="1"/>
  <c r="J42" i="11"/>
  <c r="J44" i="11" s="1"/>
  <c r="N42" i="11"/>
  <c r="N44" i="11" s="1"/>
  <c r="G149" i="1"/>
  <c r="C167" i="1"/>
  <c r="K167" i="1"/>
  <c r="G168" i="1"/>
  <c r="K168" i="1"/>
  <c r="C169" i="1"/>
  <c r="K169" i="1"/>
  <c r="F171" i="1"/>
  <c r="J171" i="1"/>
  <c r="N171" i="1"/>
  <c r="C149" i="1"/>
  <c r="D171" i="1"/>
  <c r="H171" i="1"/>
  <c r="L171" i="1"/>
  <c r="J149" i="1"/>
  <c r="G166" i="1"/>
  <c r="L74" i="1"/>
  <c r="F74" i="1"/>
  <c r="N74" i="1"/>
  <c r="K166" i="1"/>
  <c r="K170" i="1" s="1"/>
  <c r="K172" i="1" s="1"/>
  <c r="C168" i="1"/>
  <c r="G169" i="1"/>
  <c r="C166" i="1"/>
  <c r="I166" i="1"/>
  <c r="E167" i="1"/>
  <c r="I167" i="1"/>
  <c r="M167" i="1"/>
  <c r="E168" i="1"/>
  <c r="I168" i="1"/>
  <c r="M168" i="1"/>
  <c r="E169" i="1"/>
  <c r="I169" i="1"/>
  <c r="M169" i="1"/>
  <c r="I30" i="1"/>
  <c r="I28" i="1"/>
  <c r="E147" i="1"/>
  <c r="E149" i="1" s="1"/>
  <c r="E166" i="1"/>
  <c r="C178" i="1"/>
  <c r="K163" i="1"/>
  <c r="K178" i="1"/>
  <c r="G159" i="1"/>
  <c r="G180" i="1"/>
  <c r="K159" i="1"/>
  <c r="K180" i="1"/>
  <c r="K183" i="1" s="1"/>
  <c r="C183" i="1"/>
  <c r="C159" i="1"/>
  <c r="E30" i="1"/>
  <c r="J52" i="1"/>
  <c r="J50" i="1"/>
  <c r="N52" i="1"/>
  <c r="N50" i="1"/>
  <c r="C74" i="1"/>
  <c r="G76" i="1"/>
  <c r="G74" i="1"/>
  <c r="K76" i="1"/>
  <c r="K74" i="1"/>
  <c r="D76" i="1"/>
  <c r="M28" i="1"/>
  <c r="M30" i="1"/>
  <c r="M166" i="1"/>
  <c r="M147" i="1"/>
  <c r="M149" i="1" s="1"/>
  <c r="G163" i="1"/>
  <c r="G178" i="1"/>
  <c r="G183" i="1"/>
  <c r="F52" i="1"/>
  <c r="L76" i="1"/>
  <c r="I147" i="1"/>
  <c r="I149" i="1" s="1"/>
  <c r="J62" i="1"/>
  <c r="D183" i="1"/>
  <c r="H183" i="1"/>
  <c r="F76" i="1"/>
  <c r="N76" i="1"/>
  <c r="J95" i="1"/>
  <c r="F97" i="1"/>
  <c r="C137" i="1"/>
  <c r="D28" i="1"/>
  <c r="N28" i="1"/>
  <c r="E50" i="1"/>
  <c r="E77" i="1"/>
  <c r="I77" i="1"/>
  <c r="M77" i="1"/>
  <c r="I76" i="1"/>
  <c r="I74" i="1"/>
  <c r="E183" i="1"/>
  <c r="I183" i="1"/>
  <c r="M183" i="1"/>
  <c r="H73" i="1"/>
  <c r="L95" i="1"/>
  <c r="E139" i="1"/>
  <c r="K147" i="1"/>
  <c r="K149" i="1" s="1"/>
  <c r="E163" i="1"/>
  <c r="E178" i="1"/>
  <c r="I178" i="1"/>
  <c r="I163" i="1"/>
  <c r="M163" i="1"/>
  <c r="M178" i="1"/>
  <c r="E160" i="1"/>
  <c r="E162" i="1"/>
  <c r="I162" i="1"/>
  <c r="I160" i="1"/>
  <c r="M160" i="1"/>
  <c r="M162" i="1"/>
  <c r="L183" i="1"/>
  <c r="F183" i="1"/>
  <c r="J183" i="1"/>
  <c r="N183" i="1"/>
  <c r="J73" i="1"/>
  <c r="N95" i="1"/>
  <c r="N118" i="1"/>
  <c r="I137" i="1"/>
  <c r="G139" i="1"/>
  <c r="C28" i="1"/>
  <c r="G28" i="1"/>
  <c r="K28" i="1"/>
  <c r="C50" i="1"/>
  <c r="G50" i="1"/>
  <c r="K50" i="1"/>
  <c r="C95" i="1"/>
  <c r="G95" i="1"/>
  <c r="K95" i="1"/>
  <c r="F166" i="1"/>
  <c r="J166" i="1"/>
  <c r="N166" i="1"/>
  <c r="F167" i="1"/>
  <c r="J167" i="1"/>
  <c r="N167" i="1"/>
  <c r="F168" i="1"/>
  <c r="J168" i="1"/>
  <c r="N168" i="1"/>
  <c r="F169" i="1"/>
  <c r="J169" i="1"/>
  <c r="N169" i="1"/>
  <c r="D178" i="1"/>
  <c r="H178" i="1"/>
  <c r="L178" i="1"/>
  <c r="D162" i="1"/>
  <c r="D160" i="1"/>
  <c r="H162" i="1"/>
  <c r="H160" i="1"/>
  <c r="L162" i="1"/>
  <c r="L160" i="1"/>
  <c r="I180" i="1"/>
  <c r="E73" i="1"/>
  <c r="M73" i="1"/>
  <c r="E95" i="1"/>
  <c r="I95" i="1"/>
  <c r="D166" i="1"/>
  <c r="H166" i="1"/>
  <c r="L166" i="1"/>
  <c r="D167" i="1"/>
  <c r="H167" i="1"/>
  <c r="L167" i="1"/>
  <c r="D168" i="1"/>
  <c r="H168" i="1"/>
  <c r="L168" i="1"/>
  <c r="D169" i="1"/>
  <c r="H169" i="1"/>
  <c r="L169" i="1"/>
  <c r="F178" i="1"/>
  <c r="F163" i="1"/>
  <c r="J178" i="1"/>
  <c r="J187" i="1" s="1"/>
  <c r="J163" i="1"/>
  <c r="N178" i="1"/>
  <c r="N163" i="1"/>
  <c r="F162" i="1"/>
  <c r="F160" i="1"/>
  <c r="J162" i="1"/>
  <c r="J160" i="1"/>
  <c r="N162" i="1"/>
  <c r="N160" i="1"/>
  <c r="D116" i="1"/>
  <c r="H116" i="1"/>
  <c r="L116" i="1"/>
  <c r="D137" i="1"/>
  <c r="H137" i="1"/>
  <c r="L137" i="1"/>
  <c r="D147" i="1"/>
  <c r="D149" i="1" s="1"/>
  <c r="H147" i="1"/>
  <c r="H149" i="1" s="1"/>
  <c r="L147" i="1"/>
  <c r="L149" i="1" s="1"/>
  <c r="D163" i="1"/>
  <c r="H163" i="1"/>
  <c r="L163" i="1"/>
  <c r="N192" i="11"/>
  <c r="M192" i="11"/>
  <c r="L192" i="11"/>
  <c r="K192" i="11"/>
  <c r="J192" i="11"/>
  <c r="I192" i="11"/>
  <c r="H192" i="11"/>
  <c r="G192" i="11"/>
  <c r="F192" i="11"/>
  <c r="E192" i="11"/>
  <c r="D192" i="11"/>
  <c r="C192" i="11"/>
  <c r="N188" i="11"/>
  <c r="N190" i="11" s="1"/>
  <c r="M188" i="11"/>
  <c r="M190" i="11" s="1"/>
  <c r="L188" i="11"/>
  <c r="L190" i="11" s="1"/>
  <c r="K188" i="11"/>
  <c r="K190" i="11" s="1"/>
  <c r="J188" i="11"/>
  <c r="J190" i="11" s="1"/>
  <c r="I188" i="11"/>
  <c r="I190" i="11" s="1"/>
  <c r="H188" i="11"/>
  <c r="H190" i="11" s="1"/>
  <c r="G188" i="11"/>
  <c r="G190" i="11" s="1"/>
  <c r="F188" i="11"/>
  <c r="F190" i="11" s="1"/>
  <c r="E188" i="11"/>
  <c r="E190" i="11" s="1"/>
  <c r="D188" i="11"/>
  <c r="D190" i="11" s="1"/>
  <c r="C188" i="11"/>
  <c r="C190" i="11" s="1"/>
  <c r="N330" i="1"/>
  <c r="N333" i="1" s="1"/>
  <c r="M330" i="1"/>
  <c r="M331" i="1" s="1"/>
  <c r="L330" i="1"/>
  <c r="L333" i="1" s="1"/>
  <c r="K330" i="1"/>
  <c r="K333" i="1" s="1"/>
  <c r="J330" i="1"/>
  <c r="J333" i="1" s="1"/>
  <c r="I330" i="1"/>
  <c r="I333" i="1" s="1"/>
  <c r="H330" i="1"/>
  <c r="H333" i="1" s="1"/>
  <c r="G330" i="1"/>
  <c r="G333" i="1" s="1"/>
  <c r="F330" i="1"/>
  <c r="F333" i="1" s="1"/>
  <c r="E330" i="1"/>
  <c r="E333" i="1" s="1"/>
  <c r="D330" i="1"/>
  <c r="D333" i="1" s="1"/>
  <c r="C330" i="1"/>
  <c r="N326" i="1"/>
  <c r="N334" i="1" s="1"/>
  <c r="M326" i="1"/>
  <c r="M334" i="1" s="1"/>
  <c r="L326" i="1"/>
  <c r="L334" i="1" s="1"/>
  <c r="K326" i="1"/>
  <c r="K334" i="1" s="1"/>
  <c r="J326" i="1"/>
  <c r="J334" i="1" s="1"/>
  <c r="I326" i="1"/>
  <c r="I334" i="1" s="1"/>
  <c r="H326" i="1"/>
  <c r="H334" i="1" s="1"/>
  <c r="G326" i="1"/>
  <c r="G334" i="1" s="1"/>
  <c r="F326" i="1"/>
  <c r="F334" i="1" s="1"/>
  <c r="E326" i="1"/>
  <c r="E334" i="1" s="1"/>
  <c r="D326" i="1"/>
  <c r="D334" i="1" s="1"/>
  <c r="C326" i="1"/>
  <c r="N320" i="1"/>
  <c r="N322" i="1" s="1"/>
  <c r="M320" i="1"/>
  <c r="M322" i="1" s="1"/>
  <c r="L320" i="1"/>
  <c r="L322" i="1" s="1"/>
  <c r="K320" i="1"/>
  <c r="K322" i="1" s="1"/>
  <c r="J320" i="1"/>
  <c r="J322" i="1" s="1"/>
  <c r="I320" i="1"/>
  <c r="I322" i="1" s="1"/>
  <c r="H320" i="1"/>
  <c r="H322" i="1" s="1"/>
  <c r="G320" i="1"/>
  <c r="G322" i="1" s="1"/>
  <c r="F320" i="1"/>
  <c r="F322" i="1" s="1"/>
  <c r="E320" i="1"/>
  <c r="E322" i="1" s="1"/>
  <c r="D320" i="1"/>
  <c r="D322" i="1" s="1"/>
  <c r="C320" i="1"/>
  <c r="C322" i="1" s="1"/>
  <c r="E107" i="11" l="1"/>
  <c r="K109" i="11"/>
  <c r="K107" i="11"/>
  <c r="C107" i="11"/>
  <c r="C109" i="11" s="1"/>
  <c r="E109" i="11"/>
  <c r="M107" i="11"/>
  <c r="M109" i="11" s="1"/>
  <c r="I107" i="11"/>
  <c r="I109" i="11" s="1"/>
  <c r="L107" i="11"/>
  <c r="L109" i="11" s="1"/>
  <c r="H107" i="11"/>
  <c r="H109" i="11" s="1"/>
  <c r="D107" i="11"/>
  <c r="D109" i="11" s="1"/>
  <c r="D187" i="1"/>
  <c r="I187" i="1"/>
  <c r="G170" i="1"/>
  <c r="G172" i="1" s="1"/>
  <c r="H187" i="1"/>
  <c r="M187" i="1"/>
  <c r="C170" i="1"/>
  <c r="C172" i="1" s="1"/>
  <c r="L170" i="1"/>
  <c r="L172" i="1" s="1"/>
  <c r="F170" i="1"/>
  <c r="F172" i="1" s="1"/>
  <c r="M170" i="1"/>
  <c r="M172" i="1" s="1"/>
  <c r="E170" i="1"/>
  <c r="E172" i="1" s="1"/>
  <c r="I170" i="1"/>
  <c r="I172" i="1" s="1"/>
  <c r="K184" i="1"/>
  <c r="K186" i="1"/>
  <c r="D186" i="1"/>
  <c r="D184" i="1"/>
  <c r="K187" i="1"/>
  <c r="H170" i="1"/>
  <c r="H172" i="1" s="1"/>
  <c r="F186" i="1"/>
  <c r="F184" i="1"/>
  <c r="E187" i="1"/>
  <c r="E184" i="1"/>
  <c r="E186" i="1"/>
  <c r="C160" i="1"/>
  <c r="K160" i="1"/>
  <c r="K162" i="1"/>
  <c r="N187" i="1"/>
  <c r="F187" i="1"/>
  <c r="D170" i="1"/>
  <c r="D172" i="1" s="1"/>
  <c r="E76" i="1"/>
  <c r="E74" i="1"/>
  <c r="L187" i="1"/>
  <c r="N170" i="1"/>
  <c r="N172" i="1" s="1"/>
  <c r="J76" i="1"/>
  <c r="J74" i="1"/>
  <c r="L186" i="1"/>
  <c r="L184" i="1"/>
  <c r="H76" i="1"/>
  <c r="H74" i="1"/>
  <c r="G187" i="1"/>
  <c r="J186" i="1"/>
  <c r="J184" i="1"/>
  <c r="I186" i="1"/>
  <c r="I184" i="1"/>
  <c r="M76" i="1"/>
  <c r="M74" i="1"/>
  <c r="G186" i="1"/>
  <c r="G184" i="1"/>
  <c r="J170" i="1"/>
  <c r="J172" i="1" s="1"/>
  <c r="N186" i="1"/>
  <c r="N184" i="1"/>
  <c r="M184" i="1"/>
  <c r="M186" i="1"/>
  <c r="H186" i="1"/>
  <c r="H184" i="1"/>
  <c r="C184" i="1"/>
  <c r="G162" i="1"/>
  <c r="G160" i="1"/>
  <c r="E331" i="1"/>
  <c r="I331" i="1"/>
  <c r="M333" i="1"/>
  <c r="F331" i="1"/>
  <c r="J331" i="1"/>
  <c r="N331" i="1"/>
  <c r="C331" i="1"/>
  <c r="G331" i="1"/>
  <c r="K331" i="1"/>
  <c r="D331" i="1"/>
  <c r="H331" i="1"/>
  <c r="L331" i="1"/>
  <c r="O157" i="1" l="1"/>
  <c r="O158" i="1"/>
  <c r="O155" i="1" l="1"/>
  <c r="O66" i="1"/>
  <c r="N211" i="11" l="1"/>
  <c r="M211" i="11"/>
  <c r="L211" i="11"/>
  <c r="K211" i="11"/>
  <c r="J211" i="11"/>
  <c r="I211" i="11"/>
  <c r="H211" i="11"/>
  <c r="G211" i="11"/>
  <c r="F211" i="11"/>
  <c r="E211" i="11"/>
  <c r="D211" i="11"/>
  <c r="C211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N206" i="11"/>
  <c r="N210" i="11" s="1"/>
  <c r="N212" i="11" s="1"/>
  <c r="M206" i="11"/>
  <c r="L206" i="11"/>
  <c r="L210" i="11" s="1"/>
  <c r="L212" i="11" s="1"/>
  <c r="K206" i="11"/>
  <c r="K210" i="11" s="1"/>
  <c r="K212" i="11" s="1"/>
  <c r="J206" i="11"/>
  <c r="J210" i="11" s="1"/>
  <c r="J212" i="11" s="1"/>
  <c r="I206" i="11"/>
  <c r="I210" i="11" s="1"/>
  <c r="H206" i="11"/>
  <c r="H210" i="11" s="1"/>
  <c r="H212" i="11" s="1"/>
  <c r="G206" i="11"/>
  <c r="G210" i="11" s="1"/>
  <c r="G212" i="11" s="1"/>
  <c r="F206" i="11"/>
  <c r="F210" i="11" s="1"/>
  <c r="F212" i="11" s="1"/>
  <c r="E206" i="11"/>
  <c r="E210" i="11" s="1"/>
  <c r="E212" i="11" s="1"/>
  <c r="D206" i="11"/>
  <c r="D210" i="11" s="1"/>
  <c r="D212" i="11" s="1"/>
  <c r="C206" i="11"/>
  <c r="C210" i="11" s="1"/>
  <c r="C212" i="11" s="1"/>
  <c r="N205" i="11"/>
  <c r="M205" i="11"/>
  <c r="L205" i="11"/>
  <c r="K205" i="11"/>
  <c r="J205" i="11"/>
  <c r="I205" i="11"/>
  <c r="H205" i="11"/>
  <c r="G205" i="11"/>
  <c r="F205" i="11"/>
  <c r="E205" i="11"/>
  <c r="D205" i="11"/>
  <c r="C205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M210" i="11" l="1"/>
  <c r="M212" i="11" s="1"/>
  <c r="I212" i="11"/>
  <c r="O368" i="1" l="1"/>
  <c r="O38" i="11" l="1"/>
  <c r="O39" i="11"/>
  <c r="O40" i="11"/>
  <c r="O41" i="11"/>
  <c r="O43" i="11"/>
  <c r="O48" i="11"/>
  <c r="N217" i="11" l="1"/>
  <c r="M217" i="11"/>
  <c r="L217" i="11"/>
  <c r="K217" i="11"/>
  <c r="J217" i="11"/>
  <c r="I217" i="11"/>
  <c r="H217" i="11"/>
  <c r="G217" i="11"/>
  <c r="F217" i="11"/>
  <c r="E217" i="11"/>
  <c r="D217" i="11"/>
  <c r="C217" i="11"/>
  <c r="N221" i="11"/>
  <c r="M221" i="11"/>
  <c r="L221" i="11"/>
  <c r="K221" i="11"/>
  <c r="J221" i="11"/>
  <c r="I221" i="11"/>
  <c r="H221" i="11"/>
  <c r="G221" i="11"/>
  <c r="F221" i="11"/>
  <c r="E221" i="11"/>
  <c r="D221" i="11"/>
  <c r="C221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E226" i="11" l="1"/>
  <c r="I226" i="11"/>
  <c r="F226" i="11"/>
  <c r="J226" i="11"/>
  <c r="N226" i="11"/>
  <c r="C226" i="11"/>
  <c r="G226" i="11"/>
  <c r="D226" i="11"/>
  <c r="H226" i="11"/>
  <c r="L226" i="11"/>
  <c r="E223" i="11"/>
  <c r="I223" i="11"/>
  <c r="M223" i="11"/>
  <c r="F223" i="11"/>
  <c r="J223" i="11"/>
  <c r="N223" i="11"/>
  <c r="C223" i="11"/>
  <c r="G223" i="11"/>
  <c r="K223" i="11"/>
  <c r="D223" i="11"/>
  <c r="H223" i="11"/>
  <c r="L223" i="11"/>
  <c r="H218" i="11"/>
  <c r="H222" i="11" s="1"/>
  <c r="L218" i="11"/>
  <c r="L222" i="11" s="1"/>
  <c r="E218" i="11"/>
  <c r="E222" i="11" s="1"/>
  <c r="I218" i="11"/>
  <c r="I222" i="11" s="1"/>
  <c r="M218" i="11"/>
  <c r="M222" i="11" s="1"/>
  <c r="F218" i="11"/>
  <c r="F222" i="11" s="1"/>
  <c r="N218" i="11"/>
  <c r="N222" i="11" s="1"/>
  <c r="C218" i="11"/>
  <c r="C222" i="11" s="1"/>
  <c r="G218" i="11"/>
  <c r="G222" i="11" s="1"/>
  <c r="K218" i="11"/>
  <c r="K222" i="11" s="1"/>
  <c r="D218" i="11"/>
  <c r="D222" i="11" s="1"/>
  <c r="M226" i="11"/>
  <c r="K226" i="11"/>
  <c r="E224" i="11" l="1"/>
  <c r="M224" i="11"/>
  <c r="F224" i="11"/>
  <c r="L224" i="11"/>
  <c r="G224" i="11"/>
  <c r="I224" i="11"/>
  <c r="D224" i="11"/>
  <c r="N224" i="11"/>
  <c r="K224" i="11"/>
  <c r="H224" i="11"/>
  <c r="C224" i="11"/>
  <c r="J218" i="11"/>
  <c r="J222" i="11" s="1"/>
  <c r="J224" i="11" s="1"/>
  <c r="N373" i="1" l="1"/>
  <c r="M373" i="1"/>
  <c r="L373" i="1"/>
  <c r="K373" i="1"/>
  <c r="J373" i="1"/>
  <c r="I373" i="1"/>
  <c r="H373" i="1"/>
  <c r="G373" i="1"/>
  <c r="F373" i="1"/>
  <c r="E373" i="1"/>
  <c r="D373" i="1"/>
  <c r="C373" i="1"/>
  <c r="N372" i="1"/>
  <c r="N374" i="1" s="1"/>
  <c r="M372" i="1"/>
  <c r="M374" i="1" s="1"/>
  <c r="L372" i="1"/>
  <c r="L374" i="1" s="1"/>
  <c r="K372" i="1"/>
  <c r="K374" i="1" s="1"/>
  <c r="J372" i="1"/>
  <c r="J374" i="1" s="1"/>
  <c r="I372" i="1"/>
  <c r="I374" i="1" s="1"/>
  <c r="H372" i="1"/>
  <c r="H374" i="1" s="1"/>
  <c r="G372" i="1"/>
  <c r="G374" i="1" s="1"/>
  <c r="F372" i="1"/>
  <c r="F374" i="1" s="1"/>
  <c r="E372" i="1"/>
  <c r="E374" i="1" s="1"/>
  <c r="D372" i="1"/>
  <c r="D374" i="1" s="1"/>
  <c r="C372" i="1"/>
  <c r="C374" i="1" s="1"/>
  <c r="N368" i="1"/>
  <c r="M368" i="1"/>
  <c r="L368" i="1"/>
  <c r="K368" i="1"/>
  <c r="J368" i="1"/>
  <c r="I368" i="1"/>
  <c r="H368" i="1"/>
  <c r="G368" i="1"/>
  <c r="F368" i="1"/>
  <c r="E368" i="1"/>
  <c r="D368" i="1"/>
  <c r="C368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N360" i="1"/>
  <c r="N364" i="1" s="1"/>
  <c r="N366" i="1" s="1"/>
  <c r="M360" i="1"/>
  <c r="M364" i="1" s="1"/>
  <c r="M366" i="1" s="1"/>
  <c r="L360" i="1"/>
  <c r="L364" i="1" s="1"/>
  <c r="L366" i="1" s="1"/>
  <c r="K360" i="1"/>
  <c r="K364" i="1" s="1"/>
  <c r="K366" i="1" s="1"/>
  <c r="J360" i="1"/>
  <c r="J364" i="1" s="1"/>
  <c r="J366" i="1" s="1"/>
  <c r="I360" i="1"/>
  <c r="I364" i="1" s="1"/>
  <c r="I366" i="1" s="1"/>
  <c r="H360" i="1"/>
  <c r="H364" i="1" s="1"/>
  <c r="H366" i="1" s="1"/>
  <c r="G360" i="1"/>
  <c r="G364" i="1" s="1"/>
  <c r="G366" i="1" s="1"/>
  <c r="F360" i="1"/>
  <c r="F364" i="1" s="1"/>
  <c r="F366" i="1" s="1"/>
  <c r="E360" i="1"/>
  <c r="E364" i="1" s="1"/>
  <c r="E366" i="1" s="1"/>
  <c r="D360" i="1"/>
  <c r="D364" i="1" s="1"/>
  <c r="D366" i="1" s="1"/>
  <c r="C360" i="1"/>
  <c r="C364" i="1" s="1"/>
  <c r="C366" i="1" s="1"/>
  <c r="N359" i="1"/>
  <c r="M359" i="1"/>
  <c r="L359" i="1"/>
  <c r="K359" i="1"/>
  <c r="J359" i="1"/>
  <c r="I359" i="1"/>
  <c r="H359" i="1"/>
  <c r="G359" i="1"/>
  <c r="F359" i="1"/>
  <c r="E359" i="1"/>
  <c r="D359" i="1"/>
  <c r="C359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D375" i="1" l="1"/>
  <c r="H375" i="1"/>
  <c r="L375" i="1"/>
  <c r="E375" i="1"/>
  <c r="I375" i="1"/>
  <c r="M375" i="1"/>
  <c r="F375" i="1"/>
  <c r="J375" i="1"/>
  <c r="N375" i="1"/>
  <c r="C375" i="1"/>
  <c r="G375" i="1"/>
  <c r="K375" i="1"/>
  <c r="D377" i="1"/>
  <c r="H377" i="1"/>
  <c r="L377" i="1"/>
  <c r="E377" i="1"/>
  <c r="I377" i="1"/>
  <c r="M377" i="1"/>
  <c r="F377" i="1"/>
  <c r="J377" i="1"/>
  <c r="N377" i="1"/>
  <c r="C377" i="1"/>
  <c r="G377" i="1"/>
  <c r="K377" i="1"/>
  <c r="C378" i="1"/>
  <c r="G378" i="1"/>
  <c r="K378" i="1"/>
  <c r="D378" i="1"/>
  <c r="H378" i="1"/>
  <c r="L378" i="1"/>
  <c r="E378" i="1"/>
  <c r="I378" i="1"/>
  <c r="M378" i="1"/>
  <c r="F378" i="1"/>
  <c r="J378" i="1"/>
  <c r="N378" i="1"/>
  <c r="O70" i="1"/>
  <c r="O71" i="1"/>
  <c r="O72" i="1"/>
  <c r="C405" i="1" l="1"/>
  <c r="C406" i="1" l="1"/>
  <c r="O90" i="11" l="1"/>
  <c r="O91" i="11"/>
  <c r="O92" i="11"/>
  <c r="O93" i="11"/>
  <c r="E55" i="15" l="1"/>
  <c r="E52" i="15"/>
  <c r="E49" i="15"/>
  <c r="E42" i="15"/>
  <c r="E39" i="15"/>
  <c r="E36" i="15"/>
  <c r="E33" i="15"/>
  <c r="E30" i="15"/>
  <c r="E5" i="15"/>
  <c r="E8" i="15"/>
  <c r="E11" i="15"/>
  <c r="E14" i="15"/>
  <c r="E17" i="15"/>
  <c r="E20" i="15"/>
  <c r="E23" i="15"/>
  <c r="O150" i="11" l="1"/>
  <c r="O151" i="11"/>
  <c r="O152" i="11"/>
  <c r="O153" i="11"/>
  <c r="O158" i="11"/>
  <c r="O121" i="1" l="1"/>
  <c r="O100" i="1"/>
  <c r="O79" i="1"/>
  <c r="O33" i="1"/>
  <c r="O270" i="1"/>
  <c r="O230" i="1"/>
  <c r="O211" i="1"/>
  <c r="B28" i="15"/>
  <c r="E28" i="15" s="1"/>
  <c r="O192" i="11"/>
  <c r="Q192" i="11" s="1"/>
  <c r="O326" i="1"/>
  <c r="O370" i="1" s="1"/>
  <c r="O260" i="1"/>
  <c r="O302" i="1" s="1"/>
  <c r="Q302" i="1" s="1"/>
  <c r="O262" i="1"/>
  <c r="O304" i="1" s="1"/>
  <c r="Q66" i="1"/>
  <c r="Q155" i="1"/>
  <c r="Q157" i="1"/>
  <c r="O181" i="1"/>
  <c r="O356" i="1"/>
  <c r="O263" i="1"/>
  <c r="Q263" i="1" s="1"/>
  <c r="Q158" i="1"/>
  <c r="O330" i="1"/>
  <c r="O331" i="1" s="1"/>
  <c r="O352" i="1"/>
  <c r="O355" i="1" s="1"/>
  <c r="Q355" i="1" s="1"/>
  <c r="N397" i="1"/>
  <c r="Q348" i="1"/>
  <c r="O55" i="1"/>
  <c r="Q203" i="11"/>
  <c r="Q195" i="11"/>
  <c r="Q196" i="11"/>
  <c r="Q197" i="11"/>
  <c r="Q198" i="11"/>
  <c r="Q200" i="11"/>
  <c r="Q184" i="11"/>
  <c r="Q185" i="11"/>
  <c r="Q186" i="11"/>
  <c r="Q187" i="11"/>
  <c r="Q189" i="11"/>
  <c r="O291" i="1"/>
  <c r="O249" i="1"/>
  <c r="O171" i="11"/>
  <c r="O160" i="11"/>
  <c r="O149" i="11"/>
  <c r="O138" i="11"/>
  <c r="O127" i="11"/>
  <c r="O102" i="11"/>
  <c r="O89" i="11"/>
  <c r="O76" i="11"/>
  <c r="O63" i="11"/>
  <c r="O50" i="11"/>
  <c r="O37" i="11"/>
  <c r="O24" i="11"/>
  <c r="Q158" i="11"/>
  <c r="O172" i="11"/>
  <c r="Q172" i="11" s="1"/>
  <c r="O173" i="11"/>
  <c r="O174" i="11"/>
  <c r="Q174" i="11" s="1"/>
  <c r="O175" i="11"/>
  <c r="Q175" i="11" s="1"/>
  <c r="O155" i="11"/>
  <c r="O177" i="11" s="1"/>
  <c r="Q169" i="11"/>
  <c r="O165" i="11"/>
  <c r="Q165" i="11" s="1"/>
  <c r="Q166" i="11"/>
  <c r="Q136" i="11"/>
  <c r="O132" i="11"/>
  <c r="Q132" i="11" s="1"/>
  <c r="Q133" i="11"/>
  <c r="Q147" i="11"/>
  <c r="O143" i="11"/>
  <c r="Q143" i="11" s="1"/>
  <c r="Q144" i="11"/>
  <c r="Q125" i="11"/>
  <c r="Q281" i="1"/>
  <c r="Q279" i="1"/>
  <c r="Q258" i="1"/>
  <c r="Q239" i="1"/>
  <c r="Q220" i="1"/>
  <c r="Q201" i="1"/>
  <c r="O289" i="1"/>
  <c r="Q289" i="1" s="1"/>
  <c r="O285" i="1"/>
  <c r="O288" i="1" s="1"/>
  <c r="Q288" i="1" s="1"/>
  <c r="O247" i="1"/>
  <c r="Q247" i="1" s="1"/>
  <c r="O243" i="1"/>
  <c r="O246" i="1" s="1"/>
  <c r="Q246" i="1" s="1"/>
  <c r="O228" i="1"/>
  <c r="Q228" i="1" s="1"/>
  <c r="O224" i="1"/>
  <c r="O227" i="1" s="1"/>
  <c r="Q227" i="1" s="1"/>
  <c r="O205" i="1"/>
  <c r="O208" i="1" s="1"/>
  <c r="O209" i="1"/>
  <c r="Q209" i="1" s="1"/>
  <c r="O100" i="11"/>
  <c r="Q100" i="11" s="1"/>
  <c r="O98" i="11"/>
  <c r="Q98" i="11"/>
  <c r="Q48" i="11"/>
  <c r="Q87" i="11"/>
  <c r="Q85" i="11"/>
  <c r="Q74" i="11"/>
  <c r="Q72" i="11"/>
  <c r="Q61" i="11"/>
  <c r="Q59" i="11"/>
  <c r="Q35" i="11"/>
  <c r="Q33" i="11"/>
  <c r="Q22" i="11"/>
  <c r="Q132" i="1"/>
  <c r="Q111" i="1"/>
  <c r="Q90" i="1"/>
  <c r="Q44" i="1"/>
  <c r="Q22" i="1"/>
  <c r="O46" i="11"/>
  <c r="O111" i="11" s="1"/>
  <c r="O140" i="1"/>
  <c r="Q140" i="1" s="1"/>
  <c r="O136" i="1"/>
  <c r="O139" i="1" s="1"/>
  <c r="Q139" i="1" s="1"/>
  <c r="O119" i="1"/>
  <c r="Q119" i="1" s="1"/>
  <c r="O115" i="1"/>
  <c r="O118" i="1" s="1"/>
  <c r="Q118" i="1" s="1"/>
  <c r="O98" i="1"/>
  <c r="Q98" i="1" s="1"/>
  <c r="O94" i="1"/>
  <c r="O97" i="1" s="1"/>
  <c r="Q97" i="1" s="1"/>
  <c r="O53" i="1"/>
  <c r="Q53" i="1" s="1"/>
  <c r="O49" i="1"/>
  <c r="O52" i="1" s="1"/>
  <c r="Q52" i="1" s="1"/>
  <c r="O31" i="1"/>
  <c r="Q31" i="1" s="1"/>
  <c r="O27" i="1"/>
  <c r="O30" i="1" s="1"/>
  <c r="Q30" i="1" s="1"/>
  <c r="O205" i="11"/>
  <c r="O217" i="11" s="1"/>
  <c r="O359" i="1"/>
  <c r="O384" i="1" s="1"/>
  <c r="N384" i="1"/>
  <c r="M384" i="1"/>
  <c r="L384" i="1"/>
  <c r="K384" i="1"/>
  <c r="J384" i="1"/>
  <c r="I384" i="1"/>
  <c r="H384" i="1"/>
  <c r="G384" i="1"/>
  <c r="F384" i="1"/>
  <c r="E384" i="1"/>
  <c r="D384" i="1"/>
  <c r="C384" i="1"/>
  <c r="N387" i="1"/>
  <c r="N388" i="1"/>
  <c r="M387" i="1"/>
  <c r="M388" i="1"/>
  <c r="N399" i="1"/>
  <c r="N400" i="1"/>
  <c r="L387" i="1"/>
  <c r="L388" i="1"/>
  <c r="M400" i="1"/>
  <c r="K387" i="1"/>
  <c r="K388" i="1"/>
  <c r="L400" i="1"/>
  <c r="J387" i="1"/>
  <c r="J388" i="1"/>
  <c r="K400" i="1"/>
  <c r="I387" i="1"/>
  <c r="I388" i="1"/>
  <c r="J399" i="1"/>
  <c r="J400" i="1"/>
  <c r="H387" i="1"/>
  <c r="H388" i="1"/>
  <c r="I400" i="1"/>
  <c r="G387" i="1"/>
  <c r="G388" i="1"/>
  <c r="H400" i="1"/>
  <c r="F387" i="1"/>
  <c r="F388" i="1"/>
  <c r="G400" i="1"/>
  <c r="E387" i="1"/>
  <c r="E388" i="1"/>
  <c r="F399" i="1"/>
  <c r="F400" i="1"/>
  <c r="D387" i="1"/>
  <c r="D388" i="1"/>
  <c r="E400" i="1"/>
  <c r="C387" i="1"/>
  <c r="C388" i="1"/>
  <c r="D400" i="1"/>
  <c r="C400" i="1"/>
  <c r="L401" i="1"/>
  <c r="K401" i="1"/>
  <c r="H401" i="1"/>
  <c r="G401" i="1"/>
  <c r="D401" i="1"/>
  <c r="N390" i="1"/>
  <c r="N159" i="12" s="1"/>
  <c r="L390" i="1"/>
  <c r="L159" i="12" s="1"/>
  <c r="J390" i="1"/>
  <c r="H390" i="1"/>
  <c r="G146" i="12"/>
  <c r="F390" i="1"/>
  <c r="D390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N385" i="1"/>
  <c r="N386" i="1"/>
  <c r="L386" i="1"/>
  <c r="K144" i="12"/>
  <c r="K386" i="1"/>
  <c r="J385" i="1"/>
  <c r="J386" i="1"/>
  <c r="I386" i="1"/>
  <c r="H386" i="1"/>
  <c r="G386" i="1"/>
  <c r="F385" i="1"/>
  <c r="F386" i="1"/>
  <c r="E386" i="1"/>
  <c r="D386" i="1"/>
  <c r="C144" i="12"/>
  <c r="C386" i="1"/>
  <c r="Q38" i="11"/>
  <c r="Q92" i="11"/>
  <c r="Q41" i="11"/>
  <c r="O95" i="11"/>
  <c r="O81" i="11"/>
  <c r="O83" i="11" s="1"/>
  <c r="O68" i="11"/>
  <c r="O70" i="11" s="1"/>
  <c r="O55" i="11"/>
  <c r="O57" i="11" s="1"/>
  <c r="O29" i="11"/>
  <c r="O31" i="11" s="1"/>
  <c r="O16" i="11"/>
  <c r="O18" i="11" s="1"/>
  <c r="O206" i="11"/>
  <c r="Q206" i="11" s="1"/>
  <c r="O207" i="11"/>
  <c r="Q207" i="11" s="1"/>
  <c r="O208" i="11"/>
  <c r="Q208" i="11" s="1"/>
  <c r="O209" i="11"/>
  <c r="Q209" i="11" s="1"/>
  <c r="O211" i="11"/>
  <c r="Q211" i="11" s="1"/>
  <c r="O300" i="1"/>
  <c r="Q300" i="1" s="1"/>
  <c r="K17" i="9"/>
  <c r="J17" i="9"/>
  <c r="B54" i="15"/>
  <c r="E54" i="15" s="1"/>
  <c r="B53" i="15"/>
  <c r="E53" i="15" s="1"/>
  <c r="B51" i="15"/>
  <c r="E51" i="15" s="1"/>
  <c r="B50" i="15"/>
  <c r="E50" i="15" s="1"/>
  <c r="B48" i="15"/>
  <c r="E48" i="15" s="1"/>
  <c r="B47" i="15"/>
  <c r="E47" i="15" s="1"/>
  <c r="B41" i="15"/>
  <c r="E41" i="15" s="1"/>
  <c r="B40" i="15"/>
  <c r="E40" i="15" s="1"/>
  <c r="B38" i="15"/>
  <c r="E38" i="15" s="1"/>
  <c r="B35" i="15"/>
  <c r="E35" i="15" s="1"/>
  <c r="B34" i="15"/>
  <c r="E34" i="15" s="1"/>
  <c r="B32" i="15"/>
  <c r="E32" i="15" s="1"/>
  <c r="B31" i="15"/>
  <c r="E31" i="15" s="1"/>
  <c r="B29" i="15"/>
  <c r="E29" i="15" s="1"/>
  <c r="B22" i="15"/>
  <c r="E22" i="15" s="1"/>
  <c r="B19" i="15"/>
  <c r="E19" i="15" s="1"/>
  <c r="B18" i="15"/>
  <c r="E18" i="15" s="1"/>
  <c r="B16" i="15"/>
  <c r="E16" i="15" s="1"/>
  <c r="B15" i="15"/>
  <c r="E15" i="15" s="1"/>
  <c r="B13" i="15"/>
  <c r="E13" i="15" s="1"/>
  <c r="B10" i="15"/>
  <c r="E10" i="15" s="1"/>
  <c r="B7" i="15"/>
  <c r="E7" i="15" s="1"/>
  <c r="B6" i="15"/>
  <c r="E6" i="15" s="1"/>
  <c r="B4" i="15"/>
  <c r="E4" i="15" s="1"/>
  <c r="B3" i="15"/>
  <c r="E3" i="15" s="1"/>
  <c r="O360" i="1"/>
  <c r="Q360" i="1" s="1"/>
  <c r="O250" i="1"/>
  <c r="O292" i="1" s="1"/>
  <c r="O56" i="1"/>
  <c r="Q56" i="1" s="1"/>
  <c r="O143" i="1"/>
  <c r="O361" i="1"/>
  <c r="Q361" i="1" s="1"/>
  <c r="O251" i="1"/>
  <c r="O293" i="1" s="1"/>
  <c r="O57" i="1"/>
  <c r="Q57" i="1" s="1"/>
  <c r="O144" i="1"/>
  <c r="Q144" i="1" s="1"/>
  <c r="O362" i="1"/>
  <c r="Q362" i="1" s="1"/>
  <c r="O252" i="1"/>
  <c r="O294" i="1" s="1"/>
  <c r="Q294" i="1" s="1"/>
  <c r="O58" i="1"/>
  <c r="Q58" i="1" s="1"/>
  <c r="O145" i="1"/>
  <c r="Q145" i="1" s="1"/>
  <c r="O363" i="1"/>
  <c r="Q363" i="1" s="1"/>
  <c r="O253" i="1"/>
  <c r="O295" i="1" s="1"/>
  <c r="Q295" i="1" s="1"/>
  <c r="O59" i="1"/>
  <c r="Q59" i="1" s="1"/>
  <c r="O146" i="1"/>
  <c r="Q146" i="1" s="1"/>
  <c r="O365" i="1"/>
  <c r="Q365" i="1" s="1"/>
  <c r="O255" i="1"/>
  <c r="O297" i="1" s="1"/>
  <c r="O61" i="1"/>
  <c r="Q61" i="1" s="1"/>
  <c r="O148" i="1"/>
  <c r="Q148" i="1" s="1"/>
  <c r="D18" i="14"/>
  <c r="E18" i="14"/>
  <c r="W18" i="14"/>
  <c r="G18" i="14"/>
  <c r="H18" i="14"/>
  <c r="J18" i="14"/>
  <c r="K18" i="14"/>
  <c r="M18" i="14"/>
  <c r="N18" i="14"/>
  <c r="P18" i="14"/>
  <c r="Q18" i="14"/>
  <c r="S18" i="14"/>
  <c r="T18" i="14"/>
  <c r="V18" i="14"/>
  <c r="AA18" i="14"/>
  <c r="Z18" i="14"/>
  <c r="D19" i="14"/>
  <c r="D20" i="14" s="1"/>
  <c r="E19" i="14"/>
  <c r="W19" i="14"/>
  <c r="G19" i="14"/>
  <c r="H19" i="14"/>
  <c r="H20" i="14" s="1"/>
  <c r="J19" i="14"/>
  <c r="J20" i="14" s="1"/>
  <c r="K19" i="14"/>
  <c r="K20" i="14" s="1"/>
  <c r="M19" i="14"/>
  <c r="M20" i="14" s="1"/>
  <c r="N19" i="14"/>
  <c r="P19" i="14"/>
  <c r="P20" i="14" s="1"/>
  <c r="Q19" i="14"/>
  <c r="Q20" i="14" s="1"/>
  <c r="S19" i="14"/>
  <c r="T19" i="14"/>
  <c r="V19" i="14"/>
  <c r="V20" i="14" s="1"/>
  <c r="AA19" i="14"/>
  <c r="Z19" i="14"/>
  <c r="Z20" i="14" s="1"/>
  <c r="D34" i="14"/>
  <c r="E34" i="14"/>
  <c r="W34" i="14"/>
  <c r="G34" i="14"/>
  <c r="H34" i="14"/>
  <c r="J34" i="14"/>
  <c r="K34" i="14"/>
  <c r="L34" i="14" s="1"/>
  <c r="M34" i="14"/>
  <c r="N34" i="14"/>
  <c r="P34" i="14"/>
  <c r="Q34" i="14"/>
  <c r="R34" i="14" s="1"/>
  <c r="S34" i="14"/>
  <c r="T34" i="14"/>
  <c r="V34" i="14"/>
  <c r="AA34" i="14"/>
  <c r="X34" i="14" s="1"/>
  <c r="Z34" i="14"/>
  <c r="D35" i="14"/>
  <c r="E35" i="14"/>
  <c r="E36" i="14" s="1"/>
  <c r="W35" i="14"/>
  <c r="G35" i="14"/>
  <c r="H35" i="14"/>
  <c r="J35" i="14"/>
  <c r="J36" i="14" s="1"/>
  <c r="K35" i="14"/>
  <c r="M35" i="14"/>
  <c r="N35" i="14"/>
  <c r="P35" i="14"/>
  <c r="P36" i="14" s="1"/>
  <c r="Q35" i="14"/>
  <c r="Q36" i="14" s="1"/>
  <c r="S35" i="14"/>
  <c r="T35" i="14"/>
  <c r="T36" i="14" s="1"/>
  <c r="V35" i="14"/>
  <c r="AA35" i="14"/>
  <c r="AA36" i="14" s="1"/>
  <c r="Z35" i="14"/>
  <c r="H36" i="14"/>
  <c r="D42" i="14"/>
  <c r="D43" i="14" s="1"/>
  <c r="E42" i="14"/>
  <c r="G42" i="14"/>
  <c r="G43" i="14" s="1"/>
  <c r="H42" i="14"/>
  <c r="H43" i="14"/>
  <c r="J42" i="14"/>
  <c r="J43" i="14"/>
  <c r="K42" i="14"/>
  <c r="M42" i="14"/>
  <c r="N42" i="14"/>
  <c r="N43" i="14" s="1"/>
  <c r="P42" i="14"/>
  <c r="P43" i="14"/>
  <c r="Q42" i="14"/>
  <c r="S42" i="14"/>
  <c r="T42" i="14"/>
  <c r="T43" i="14"/>
  <c r="V42" i="14"/>
  <c r="V43" i="14"/>
  <c r="W42" i="14"/>
  <c r="L42" i="14" s="1"/>
  <c r="I42" i="14"/>
  <c r="Z42" i="14"/>
  <c r="AA42" i="14"/>
  <c r="X42" i="14"/>
  <c r="E43" i="14"/>
  <c r="K43" i="14"/>
  <c r="M43" i="14"/>
  <c r="Q43" i="14"/>
  <c r="S43" i="14"/>
  <c r="Z43" i="14"/>
  <c r="R47" i="14"/>
  <c r="V47" i="14"/>
  <c r="W47" i="14"/>
  <c r="L47" i="14" s="1"/>
  <c r="X47" i="14"/>
  <c r="D49" i="14"/>
  <c r="D51" i="14" s="1"/>
  <c r="E49" i="14"/>
  <c r="E51" i="14" s="1"/>
  <c r="W49" i="14"/>
  <c r="W51" i="14" s="1"/>
  <c r="R51" i="14" s="1"/>
  <c r="G49" i="14"/>
  <c r="G51" i="14" s="1"/>
  <c r="H49" i="14"/>
  <c r="H51" i="14" s="1"/>
  <c r="J49" i="14"/>
  <c r="J51" i="14" s="1"/>
  <c r="K49" i="14"/>
  <c r="K51" i="14" s="1"/>
  <c r="M49" i="14"/>
  <c r="M51" i="14" s="1"/>
  <c r="N49" i="14"/>
  <c r="N51" i="14" s="1"/>
  <c r="P49" i="14"/>
  <c r="P51" i="14" s="1"/>
  <c r="Q49" i="14"/>
  <c r="Q51" i="14" s="1"/>
  <c r="S49" i="14"/>
  <c r="S51" i="14" s="1"/>
  <c r="T49" i="14"/>
  <c r="T51" i="14" s="1"/>
  <c r="V49" i="14"/>
  <c r="V51" i="14" s="1"/>
  <c r="AA49" i="14"/>
  <c r="Z49" i="14"/>
  <c r="Z51" i="14" s="1"/>
  <c r="D59" i="14"/>
  <c r="D60" i="14" s="1"/>
  <c r="E59" i="14"/>
  <c r="E60" i="14" s="1"/>
  <c r="W59" i="14"/>
  <c r="G59" i="14"/>
  <c r="G60" i="14" s="1"/>
  <c r="H59" i="14"/>
  <c r="H60" i="14" s="1"/>
  <c r="J59" i="14"/>
  <c r="J60" i="14" s="1"/>
  <c r="K59" i="14"/>
  <c r="K60" i="14" s="1"/>
  <c r="M59" i="14"/>
  <c r="M60" i="14" s="1"/>
  <c r="N59" i="14"/>
  <c r="P59" i="14"/>
  <c r="P60" i="14" s="1"/>
  <c r="Q59" i="14"/>
  <c r="Q60" i="14" s="1"/>
  <c r="S59" i="14"/>
  <c r="S60" i="14" s="1"/>
  <c r="T59" i="14"/>
  <c r="T60" i="14" s="1"/>
  <c r="V59" i="14"/>
  <c r="V60" i="14" s="1"/>
  <c r="AA59" i="14"/>
  <c r="AA60" i="14" s="1"/>
  <c r="Z59" i="14"/>
  <c r="Z60" i="14" s="1"/>
  <c r="D66" i="14"/>
  <c r="E66" i="14"/>
  <c r="W66" i="14"/>
  <c r="G66" i="14"/>
  <c r="H66" i="14"/>
  <c r="J66" i="14"/>
  <c r="K66" i="14"/>
  <c r="M66" i="14"/>
  <c r="N66" i="14"/>
  <c r="P66" i="14"/>
  <c r="Q66" i="14"/>
  <c r="S66" i="14"/>
  <c r="T66" i="14"/>
  <c r="V66" i="14"/>
  <c r="AA66" i="14"/>
  <c r="X66" i="14" s="1"/>
  <c r="Z66" i="14"/>
  <c r="D67" i="14"/>
  <c r="D68" i="14" s="1"/>
  <c r="E67" i="14"/>
  <c r="W67" i="14"/>
  <c r="G67" i="14"/>
  <c r="H67" i="14"/>
  <c r="J67" i="14"/>
  <c r="K67" i="14"/>
  <c r="K68" i="14" s="1"/>
  <c r="M67" i="14"/>
  <c r="N67" i="14"/>
  <c r="N68" i="14" s="1"/>
  <c r="P67" i="14"/>
  <c r="Q67" i="14"/>
  <c r="S67" i="14"/>
  <c r="T67" i="14"/>
  <c r="V67" i="14"/>
  <c r="AA67" i="14"/>
  <c r="AA68" i="14" s="1"/>
  <c r="Z67" i="14"/>
  <c r="Z68" i="14" s="1"/>
  <c r="D75" i="14"/>
  <c r="D76" i="14" s="1"/>
  <c r="E75" i="14"/>
  <c r="E76" i="14" s="1"/>
  <c r="W75" i="14"/>
  <c r="O75" i="14" s="1"/>
  <c r="G75" i="14"/>
  <c r="G76" i="14" s="1"/>
  <c r="H75" i="14"/>
  <c r="H76" i="14" s="1"/>
  <c r="J75" i="14"/>
  <c r="J76" i="14" s="1"/>
  <c r="K75" i="14"/>
  <c r="K76" i="14" s="1"/>
  <c r="M75" i="14"/>
  <c r="M76" i="14" s="1"/>
  <c r="N75" i="14"/>
  <c r="N76" i="14" s="1"/>
  <c r="P75" i="14"/>
  <c r="P76" i="14" s="1"/>
  <c r="Q75" i="14"/>
  <c r="Q76" i="14" s="1"/>
  <c r="S75" i="14"/>
  <c r="S76" i="14" s="1"/>
  <c r="T75" i="14"/>
  <c r="V75" i="14"/>
  <c r="V76" i="14" s="1"/>
  <c r="AA75" i="14"/>
  <c r="AA76" i="14" s="1"/>
  <c r="Z75" i="14"/>
  <c r="Z76" i="14" s="1"/>
  <c r="D84" i="14"/>
  <c r="D86" i="14" s="1"/>
  <c r="E84" i="14"/>
  <c r="G84" i="14"/>
  <c r="G86" i="14" s="1"/>
  <c r="H84" i="14"/>
  <c r="H86" i="14" s="1"/>
  <c r="J84" i="14"/>
  <c r="J86" i="14"/>
  <c r="K84" i="14"/>
  <c r="M84" i="14"/>
  <c r="N84" i="14"/>
  <c r="N86" i="14" s="1"/>
  <c r="P84" i="14"/>
  <c r="P86" i="14"/>
  <c r="Q84" i="14"/>
  <c r="Q86" i="14" s="1"/>
  <c r="S84" i="14"/>
  <c r="T84" i="14"/>
  <c r="T86" i="14"/>
  <c r="V84" i="14"/>
  <c r="V86" i="14"/>
  <c r="W84" i="14"/>
  <c r="L84" i="14" s="1"/>
  <c r="O84" i="14"/>
  <c r="Z84" i="14"/>
  <c r="AA84" i="14"/>
  <c r="AA86" i="14"/>
  <c r="E86" i="14"/>
  <c r="K86" i="14"/>
  <c r="S86" i="14"/>
  <c r="Z86" i="14"/>
  <c r="O372" i="1"/>
  <c r="Q372" i="1" s="1"/>
  <c r="O373" i="1"/>
  <c r="O11" i="12"/>
  <c r="O77" i="12" s="1"/>
  <c r="O85" i="12" s="1"/>
  <c r="O93" i="12" s="1"/>
  <c r="O101" i="12" s="1"/>
  <c r="O109" i="12" s="1"/>
  <c r="O117" i="12" s="1"/>
  <c r="O127" i="12" s="1"/>
  <c r="O135" i="12" s="1"/>
  <c r="O143" i="12" s="1"/>
  <c r="O153" i="12" s="1"/>
  <c r="N11" i="12"/>
  <c r="N77" i="12" s="1"/>
  <c r="N85" i="12" s="1"/>
  <c r="N93" i="12" s="1"/>
  <c r="N101" i="12" s="1"/>
  <c r="N109" i="12" s="1"/>
  <c r="N117" i="12" s="1"/>
  <c r="N127" i="12" s="1"/>
  <c r="N135" i="12" s="1"/>
  <c r="N143" i="12" s="1"/>
  <c r="N153" i="12" s="1"/>
  <c r="M11" i="12"/>
  <c r="M77" i="12" s="1"/>
  <c r="M85" i="12" s="1"/>
  <c r="M93" i="12" s="1"/>
  <c r="M101" i="12" s="1"/>
  <c r="M109" i="12" s="1"/>
  <c r="M117" i="12" s="1"/>
  <c r="M127" i="12" s="1"/>
  <c r="M135" i="12" s="1"/>
  <c r="M143" i="12" s="1"/>
  <c r="M153" i="12" s="1"/>
  <c r="L11" i="12"/>
  <c r="L77" i="12" s="1"/>
  <c r="L85" i="12" s="1"/>
  <c r="L93" i="12" s="1"/>
  <c r="L101" i="12" s="1"/>
  <c r="L109" i="12" s="1"/>
  <c r="L117" i="12" s="1"/>
  <c r="L127" i="12" s="1"/>
  <c r="L135" i="12" s="1"/>
  <c r="L143" i="12" s="1"/>
  <c r="L153" i="12" s="1"/>
  <c r="K11" i="12"/>
  <c r="K77" i="12" s="1"/>
  <c r="K85" i="12" s="1"/>
  <c r="K93" i="12" s="1"/>
  <c r="K101" i="12" s="1"/>
  <c r="K109" i="12" s="1"/>
  <c r="K117" i="12" s="1"/>
  <c r="K127" i="12" s="1"/>
  <c r="K135" i="12" s="1"/>
  <c r="K143" i="12" s="1"/>
  <c r="K153" i="12" s="1"/>
  <c r="J11" i="12"/>
  <c r="J77" i="12" s="1"/>
  <c r="J85" i="12" s="1"/>
  <c r="J93" i="12" s="1"/>
  <c r="J101" i="12" s="1"/>
  <c r="J109" i="12" s="1"/>
  <c r="J117" i="12" s="1"/>
  <c r="J127" i="12" s="1"/>
  <c r="J135" i="12" s="1"/>
  <c r="J143" i="12" s="1"/>
  <c r="J153" i="12" s="1"/>
  <c r="I11" i="12"/>
  <c r="I77" i="12" s="1"/>
  <c r="I85" i="12" s="1"/>
  <c r="I93" i="12" s="1"/>
  <c r="I101" i="12" s="1"/>
  <c r="I109" i="12" s="1"/>
  <c r="I117" i="12" s="1"/>
  <c r="I127" i="12" s="1"/>
  <c r="I135" i="12" s="1"/>
  <c r="I143" i="12" s="1"/>
  <c r="I153" i="12" s="1"/>
  <c r="H11" i="12"/>
  <c r="H77" i="12" s="1"/>
  <c r="H85" i="12" s="1"/>
  <c r="H93" i="12" s="1"/>
  <c r="H101" i="12" s="1"/>
  <c r="H109" i="12" s="1"/>
  <c r="H117" i="12" s="1"/>
  <c r="H127" i="12" s="1"/>
  <c r="H135" i="12" s="1"/>
  <c r="H143" i="12" s="1"/>
  <c r="H153" i="12" s="1"/>
  <c r="G11" i="12"/>
  <c r="G77" i="12" s="1"/>
  <c r="G85" i="12" s="1"/>
  <c r="G93" i="12" s="1"/>
  <c r="G101" i="12" s="1"/>
  <c r="G109" i="12" s="1"/>
  <c r="G117" i="12" s="1"/>
  <c r="G127" i="12" s="1"/>
  <c r="G135" i="12" s="1"/>
  <c r="G143" i="12" s="1"/>
  <c r="G153" i="12" s="1"/>
  <c r="F11" i="12"/>
  <c r="F77" i="12" s="1"/>
  <c r="F85" i="12" s="1"/>
  <c r="F93" i="12" s="1"/>
  <c r="F101" i="12" s="1"/>
  <c r="F109" i="12" s="1"/>
  <c r="F117" i="12" s="1"/>
  <c r="F127" i="12" s="1"/>
  <c r="F135" i="12" s="1"/>
  <c r="F143" i="12" s="1"/>
  <c r="F153" i="12" s="1"/>
  <c r="E11" i="12"/>
  <c r="E77" i="12" s="1"/>
  <c r="E85" i="12" s="1"/>
  <c r="E93" i="12" s="1"/>
  <c r="E101" i="12" s="1"/>
  <c r="E109" i="12" s="1"/>
  <c r="E117" i="12" s="1"/>
  <c r="E127" i="12" s="1"/>
  <c r="E135" i="12" s="1"/>
  <c r="E143" i="12" s="1"/>
  <c r="E153" i="12" s="1"/>
  <c r="D11" i="12"/>
  <c r="D77" i="12" s="1"/>
  <c r="D85" i="12" s="1"/>
  <c r="D93" i="12" s="1"/>
  <c r="D101" i="12" s="1"/>
  <c r="D109" i="12" s="1"/>
  <c r="D117" i="12" s="1"/>
  <c r="D127" i="12" s="1"/>
  <c r="D135" i="12" s="1"/>
  <c r="D143" i="12" s="1"/>
  <c r="D153" i="12" s="1"/>
  <c r="C11" i="12"/>
  <c r="C77" i="12" s="1"/>
  <c r="C85" i="12" s="1"/>
  <c r="C93" i="12" s="1"/>
  <c r="C101" i="12" s="1"/>
  <c r="C109" i="12" s="1"/>
  <c r="C117" i="12" s="1"/>
  <c r="C127" i="12" s="1"/>
  <c r="C135" i="12" s="1"/>
  <c r="C143" i="12" s="1"/>
  <c r="C153" i="12" s="1"/>
  <c r="E149" i="12"/>
  <c r="F149" i="12"/>
  <c r="G149" i="12"/>
  <c r="I149" i="12"/>
  <c r="J149" i="12"/>
  <c r="K149" i="12"/>
  <c r="M149" i="12"/>
  <c r="N149" i="12"/>
  <c r="E147" i="12"/>
  <c r="G147" i="12"/>
  <c r="I147" i="12"/>
  <c r="J147" i="12"/>
  <c r="K147" i="12"/>
  <c r="M147" i="12"/>
  <c r="N147" i="12"/>
  <c r="D146" i="12"/>
  <c r="E146" i="12"/>
  <c r="F146" i="12"/>
  <c r="H146" i="12"/>
  <c r="J146" i="12"/>
  <c r="L146" i="12"/>
  <c r="M146" i="12"/>
  <c r="N146" i="12"/>
  <c r="D145" i="12"/>
  <c r="F145" i="12"/>
  <c r="H145" i="12"/>
  <c r="I145" i="12"/>
  <c r="J145" i="12"/>
  <c r="L145" i="12"/>
  <c r="N145" i="12"/>
  <c r="D144" i="12"/>
  <c r="E144" i="12"/>
  <c r="F144" i="12"/>
  <c r="H144" i="12"/>
  <c r="J144" i="12"/>
  <c r="L144" i="12"/>
  <c r="M144" i="12"/>
  <c r="N144" i="12"/>
  <c r="C149" i="12"/>
  <c r="C147" i="12"/>
  <c r="C145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O342" i="1"/>
  <c r="O140" i="12" s="1"/>
  <c r="N140" i="12"/>
  <c r="M140" i="12"/>
  <c r="L140" i="12"/>
  <c r="K140" i="12"/>
  <c r="J140" i="12"/>
  <c r="I140" i="12"/>
  <c r="H140" i="12"/>
  <c r="G140" i="12"/>
  <c r="F140" i="12"/>
  <c r="E140" i="12"/>
  <c r="D140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41" i="12"/>
  <c r="C140" i="12"/>
  <c r="C139" i="12"/>
  <c r="C138" i="12"/>
  <c r="C137" i="12"/>
  <c r="C136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O320" i="1"/>
  <c r="O132" i="12" s="1"/>
  <c r="N132" i="12"/>
  <c r="M132" i="12"/>
  <c r="L132" i="12"/>
  <c r="K132" i="12"/>
  <c r="J132" i="12"/>
  <c r="I132" i="12"/>
  <c r="H132" i="12"/>
  <c r="G132" i="12"/>
  <c r="F132" i="12"/>
  <c r="E132" i="12"/>
  <c r="D132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32" i="12"/>
  <c r="C131" i="12"/>
  <c r="C130" i="12"/>
  <c r="C129" i="12"/>
  <c r="C128" i="12"/>
  <c r="C133" i="12"/>
  <c r="O188" i="11"/>
  <c r="O190" i="11" s="1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N123" i="12"/>
  <c r="M123" i="12"/>
  <c r="L123" i="12"/>
  <c r="K123" i="12"/>
  <c r="J123" i="12"/>
  <c r="I123" i="12"/>
  <c r="H123" i="12"/>
  <c r="G123" i="12"/>
  <c r="F123" i="12"/>
  <c r="E123" i="12"/>
  <c r="D123" i="12"/>
  <c r="N122" i="12"/>
  <c r="J122" i="12"/>
  <c r="F122" i="12"/>
  <c r="N121" i="12"/>
  <c r="M121" i="12"/>
  <c r="L121" i="12"/>
  <c r="K121" i="12"/>
  <c r="J121" i="12"/>
  <c r="I121" i="12"/>
  <c r="H121" i="12"/>
  <c r="G121" i="12"/>
  <c r="F121" i="12"/>
  <c r="E121" i="12"/>
  <c r="D121" i="12"/>
  <c r="N120" i="12"/>
  <c r="M120" i="12"/>
  <c r="L120" i="12"/>
  <c r="K120" i="12"/>
  <c r="J120" i="12"/>
  <c r="I120" i="12"/>
  <c r="H120" i="12"/>
  <c r="G120" i="12"/>
  <c r="F120" i="12"/>
  <c r="E120" i="12"/>
  <c r="D120" i="12"/>
  <c r="N119" i="12"/>
  <c r="M119" i="12"/>
  <c r="L119" i="12"/>
  <c r="K119" i="12"/>
  <c r="J119" i="12"/>
  <c r="I119" i="12"/>
  <c r="H119" i="12"/>
  <c r="G119" i="12"/>
  <c r="F119" i="12"/>
  <c r="E119" i="12"/>
  <c r="D119" i="12"/>
  <c r="N118" i="12"/>
  <c r="J118" i="12"/>
  <c r="F118" i="12"/>
  <c r="C123" i="12"/>
  <c r="C121" i="12"/>
  <c r="C120" i="12"/>
  <c r="C119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O275" i="1"/>
  <c r="O114" i="12" s="1"/>
  <c r="N114" i="12"/>
  <c r="M114" i="12"/>
  <c r="L114" i="12"/>
  <c r="K114" i="12"/>
  <c r="J114" i="12"/>
  <c r="I114" i="12"/>
  <c r="H114" i="12"/>
  <c r="G114" i="12"/>
  <c r="F114" i="12"/>
  <c r="E114" i="12"/>
  <c r="D114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5" i="12"/>
  <c r="C114" i="12"/>
  <c r="C113" i="12"/>
  <c r="C112" i="12"/>
  <c r="C111" i="12"/>
  <c r="C110" i="12"/>
  <c r="N107" i="12"/>
  <c r="M107" i="12"/>
  <c r="L107" i="12"/>
  <c r="K107" i="12"/>
  <c r="J107" i="12"/>
  <c r="I107" i="12"/>
  <c r="H107" i="12"/>
  <c r="G107" i="12"/>
  <c r="F107" i="12"/>
  <c r="E107" i="12"/>
  <c r="D107" i="12"/>
  <c r="M106" i="12"/>
  <c r="L106" i="12"/>
  <c r="K106" i="12"/>
  <c r="I106" i="12"/>
  <c r="H106" i="12"/>
  <c r="G106" i="12"/>
  <c r="E106" i="12"/>
  <c r="D106" i="12"/>
  <c r="N105" i="12"/>
  <c r="M105" i="12"/>
  <c r="L105" i="12"/>
  <c r="K105" i="12"/>
  <c r="J105" i="12"/>
  <c r="I105" i="12"/>
  <c r="H105" i="12"/>
  <c r="G105" i="12"/>
  <c r="F105" i="12"/>
  <c r="E105" i="12"/>
  <c r="D105" i="12"/>
  <c r="N104" i="12"/>
  <c r="M104" i="12"/>
  <c r="L104" i="12"/>
  <c r="K104" i="12"/>
  <c r="J104" i="12"/>
  <c r="I104" i="12"/>
  <c r="H104" i="12"/>
  <c r="G104" i="12"/>
  <c r="F104" i="12"/>
  <c r="E104" i="12"/>
  <c r="D104" i="12"/>
  <c r="N103" i="12"/>
  <c r="M103" i="12"/>
  <c r="L103" i="12"/>
  <c r="K103" i="12"/>
  <c r="J103" i="12"/>
  <c r="I103" i="12"/>
  <c r="H103" i="12"/>
  <c r="G103" i="12"/>
  <c r="F103" i="12"/>
  <c r="E103" i="12"/>
  <c r="D103" i="12"/>
  <c r="N102" i="12"/>
  <c r="M102" i="12"/>
  <c r="L102" i="12"/>
  <c r="K102" i="12"/>
  <c r="J102" i="12"/>
  <c r="I102" i="12"/>
  <c r="H102" i="12"/>
  <c r="G102" i="12"/>
  <c r="F102" i="12"/>
  <c r="E102" i="12"/>
  <c r="D102" i="12"/>
  <c r="C107" i="12"/>
  <c r="C106" i="12"/>
  <c r="C105" i="12"/>
  <c r="C104" i="12"/>
  <c r="C103" i="12"/>
  <c r="C102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O235" i="1"/>
  <c r="O98" i="12" s="1"/>
  <c r="N98" i="12"/>
  <c r="M98" i="12"/>
  <c r="L98" i="12"/>
  <c r="K98" i="12"/>
  <c r="J98" i="12"/>
  <c r="I98" i="12"/>
  <c r="H98" i="12"/>
  <c r="G98" i="12"/>
  <c r="F98" i="12"/>
  <c r="E98" i="12"/>
  <c r="D98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9" i="12"/>
  <c r="C98" i="12"/>
  <c r="C97" i="12"/>
  <c r="C96" i="12"/>
  <c r="C95" i="12"/>
  <c r="C94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O216" i="1"/>
  <c r="O90" i="12" s="1"/>
  <c r="N90" i="12"/>
  <c r="M90" i="12"/>
  <c r="L90" i="12"/>
  <c r="K90" i="12"/>
  <c r="J90" i="12"/>
  <c r="I90" i="12"/>
  <c r="H90" i="12"/>
  <c r="G90" i="12"/>
  <c r="F90" i="12"/>
  <c r="E90" i="12"/>
  <c r="D90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91" i="12"/>
  <c r="C90" i="12"/>
  <c r="C89" i="12"/>
  <c r="C88" i="12"/>
  <c r="C87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O197" i="1"/>
  <c r="O82" i="12" s="1"/>
  <c r="N82" i="12"/>
  <c r="M82" i="12"/>
  <c r="L82" i="12"/>
  <c r="K82" i="12"/>
  <c r="J82" i="12"/>
  <c r="I82" i="12"/>
  <c r="H82" i="12"/>
  <c r="G82" i="12"/>
  <c r="F82" i="12"/>
  <c r="E82" i="12"/>
  <c r="D82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83" i="12"/>
  <c r="C82" i="12"/>
  <c r="C81" i="12"/>
  <c r="C80" i="12"/>
  <c r="C79" i="12"/>
  <c r="C78" i="12"/>
  <c r="B6" i="12"/>
  <c r="N73" i="12"/>
  <c r="L73" i="12"/>
  <c r="J73" i="12"/>
  <c r="I73" i="12"/>
  <c r="H73" i="12"/>
  <c r="G73" i="12"/>
  <c r="F73" i="12"/>
  <c r="D73" i="12"/>
  <c r="N71" i="12"/>
  <c r="L71" i="12"/>
  <c r="J71" i="12"/>
  <c r="I71" i="12"/>
  <c r="H71" i="12"/>
  <c r="G71" i="12"/>
  <c r="F71" i="12"/>
  <c r="D71" i="12"/>
  <c r="N70" i="12"/>
  <c r="L70" i="12"/>
  <c r="J70" i="12"/>
  <c r="I70" i="12"/>
  <c r="H70" i="12"/>
  <c r="G70" i="12"/>
  <c r="F70" i="12"/>
  <c r="D70" i="12"/>
  <c r="N69" i="12"/>
  <c r="L69" i="12"/>
  <c r="J69" i="12"/>
  <c r="I69" i="12"/>
  <c r="H69" i="12"/>
  <c r="G69" i="12"/>
  <c r="F69" i="12"/>
  <c r="D69" i="12"/>
  <c r="N68" i="12"/>
  <c r="L68" i="12"/>
  <c r="J68" i="12"/>
  <c r="I68" i="12"/>
  <c r="H68" i="12"/>
  <c r="G68" i="12"/>
  <c r="F68" i="12"/>
  <c r="D68" i="12"/>
  <c r="C71" i="12"/>
  <c r="C70" i="12"/>
  <c r="C69" i="12"/>
  <c r="C68" i="12"/>
  <c r="C73" i="12"/>
  <c r="N65" i="12"/>
  <c r="M65" i="12"/>
  <c r="L65" i="12"/>
  <c r="K65" i="12"/>
  <c r="J65" i="12"/>
  <c r="I65" i="12"/>
  <c r="H65" i="12"/>
  <c r="G65" i="12"/>
  <c r="F65" i="12"/>
  <c r="E65" i="12"/>
  <c r="D65" i="12"/>
  <c r="N64" i="12"/>
  <c r="M64" i="12"/>
  <c r="L64" i="12"/>
  <c r="K64" i="12"/>
  <c r="J64" i="12"/>
  <c r="I64" i="12"/>
  <c r="H64" i="12"/>
  <c r="G64" i="12"/>
  <c r="F64" i="12"/>
  <c r="D64" i="12"/>
  <c r="N63" i="12"/>
  <c r="M63" i="12"/>
  <c r="L63" i="12"/>
  <c r="K63" i="12"/>
  <c r="J63" i="12"/>
  <c r="I63" i="12"/>
  <c r="H63" i="12"/>
  <c r="G63" i="12"/>
  <c r="F63" i="12"/>
  <c r="E63" i="12"/>
  <c r="D63" i="12"/>
  <c r="N62" i="12"/>
  <c r="M62" i="12"/>
  <c r="L62" i="12"/>
  <c r="K62" i="12"/>
  <c r="J62" i="12"/>
  <c r="I62" i="12"/>
  <c r="H62" i="12"/>
  <c r="G62" i="12"/>
  <c r="F62" i="12"/>
  <c r="E62" i="12"/>
  <c r="D62" i="12"/>
  <c r="N61" i="12"/>
  <c r="M61" i="12"/>
  <c r="L61" i="12"/>
  <c r="K61" i="12"/>
  <c r="J61" i="12"/>
  <c r="I61" i="12"/>
  <c r="H61" i="12"/>
  <c r="G61" i="12"/>
  <c r="F61" i="12"/>
  <c r="E61" i="12"/>
  <c r="D61" i="12"/>
  <c r="N60" i="12"/>
  <c r="M60" i="12"/>
  <c r="L60" i="12"/>
  <c r="K60" i="12"/>
  <c r="J60" i="12"/>
  <c r="I60" i="12"/>
  <c r="H60" i="12"/>
  <c r="G60" i="12"/>
  <c r="F60" i="12"/>
  <c r="E60" i="12"/>
  <c r="D60" i="12"/>
  <c r="C65" i="12"/>
  <c r="C63" i="12"/>
  <c r="C62" i="12"/>
  <c r="C61" i="12"/>
  <c r="C60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O52" i="12"/>
  <c r="O53" i="12"/>
  <c r="O54" i="12"/>
  <c r="O55" i="12"/>
  <c r="N52" i="12"/>
  <c r="N53" i="12"/>
  <c r="N54" i="12"/>
  <c r="N55" i="12"/>
  <c r="M52" i="12"/>
  <c r="M53" i="12"/>
  <c r="M54" i="12"/>
  <c r="M55" i="12"/>
  <c r="L52" i="12"/>
  <c r="L53" i="12"/>
  <c r="L54" i="12"/>
  <c r="L55" i="12"/>
  <c r="K52" i="12"/>
  <c r="K53" i="12"/>
  <c r="K54" i="12"/>
  <c r="K55" i="12"/>
  <c r="J52" i="12"/>
  <c r="J53" i="12"/>
  <c r="J54" i="12"/>
  <c r="J55" i="12"/>
  <c r="I52" i="12"/>
  <c r="I53" i="12"/>
  <c r="I54" i="12"/>
  <c r="I55" i="12"/>
  <c r="H52" i="12"/>
  <c r="H53" i="12"/>
  <c r="H54" i="12"/>
  <c r="H55" i="12"/>
  <c r="G52" i="12"/>
  <c r="G53" i="12"/>
  <c r="G54" i="12"/>
  <c r="G55" i="12"/>
  <c r="F52" i="12"/>
  <c r="F53" i="12"/>
  <c r="F54" i="12"/>
  <c r="F55" i="12"/>
  <c r="E52" i="12"/>
  <c r="E53" i="12"/>
  <c r="E54" i="12"/>
  <c r="E55" i="12"/>
  <c r="D52" i="12"/>
  <c r="Q52" i="12" s="1"/>
  <c r="D53" i="12"/>
  <c r="Q53" i="12" s="1"/>
  <c r="D54" i="12"/>
  <c r="Q54" i="12" s="1"/>
  <c r="D55" i="12"/>
  <c r="Q55" i="12" s="1"/>
  <c r="C57" i="12"/>
  <c r="C55" i="12"/>
  <c r="C54" i="12"/>
  <c r="C53" i="12"/>
  <c r="C52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O105" i="1"/>
  <c r="O48" i="12" s="1"/>
  <c r="N48" i="12"/>
  <c r="M48" i="12"/>
  <c r="L48" i="12"/>
  <c r="K48" i="12"/>
  <c r="J48" i="12"/>
  <c r="I48" i="12"/>
  <c r="H48" i="12"/>
  <c r="G48" i="12"/>
  <c r="F48" i="12"/>
  <c r="E48" i="12"/>
  <c r="D48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9" i="12"/>
  <c r="C48" i="12"/>
  <c r="C47" i="12"/>
  <c r="C46" i="12"/>
  <c r="C45" i="12"/>
  <c r="C44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O84" i="1"/>
  <c r="O40" i="12" s="1"/>
  <c r="N40" i="12"/>
  <c r="M40" i="12"/>
  <c r="L40" i="12"/>
  <c r="K40" i="12"/>
  <c r="J40" i="12"/>
  <c r="I40" i="12"/>
  <c r="H40" i="12"/>
  <c r="G40" i="12"/>
  <c r="F40" i="12"/>
  <c r="E40" i="12"/>
  <c r="D40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41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C40" i="12"/>
  <c r="C39" i="12"/>
  <c r="C38" i="12"/>
  <c r="C37" i="12"/>
  <c r="C36" i="12"/>
  <c r="N32" i="12"/>
  <c r="M32" i="12"/>
  <c r="L32" i="12"/>
  <c r="K32" i="12"/>
  <c r="J32" i="12"/>
  <c r="I32" i="12"/>
  <c r="H32" i="12"/>
  <c r="G32" i="12"/>
  <c r="F32" i="12"/>
  <c r="E32" i="12"/>
  <c r="D32" i="12"/>
  <c r="N31" i="12"/>
  <c r="M31" i="12"/>
  <c r="L31" i="12"/>
  <c r="K31" i="12"/>
  <c r="J31" i="12"/>
  <c r="I31" i="12"/>
  <c r="H31" i="12"/>
  <c r="G31" i="12"/>
  <c r="F31" i="12"/>
  <c r="E31" i="12"/>
  <c r="D31" i="12"/>
  <c r="N30" i="12"/>
  <c r="M30" i="12"/>
  <c r="L30" i="12"/>
  <c r="K30" i="12"/>
  <c r="J30" i="12"/>
  <c r="I30" i="12"/>
  <c r="H30" i="12"/>
  <c r="G30" i="12"/>
  <c r="F30" i="12"/>
  <c r="E30" i="12"/>
  <c r="D30" i="12"/>
  <c r="N29" i="12"/>
  <c r="M29" i="12"/>
  <c r="L29" i="12"/>
  <c r="K29" i="12"/>
  <c r="J29" i="12"/>
  <c r="I29" i="12"/>
  <c r="H29" i="12"/>
  <c r="G29" i="12"/>
  <c r="F29" i="12"/>
  <c r="E29" i="12"/>
  <c r="D29" i="12"/>
  <c r="N28" i="12"/>
  <c r="M28" i="12"/>
  <c r="L28" i="12"/>
  <c r="K28" i="12"/>
  <c r="J28" i="12"/>
  <c r="I28" i="12"/>
  <c r="H28" i="12"/>
  <c r="G28" i="12"/>
  <c r="F28" i="12"/>
  <c r="E28" i="12"/>
  <c r="D28" i="12"/>
  <c r="C32" i="12"/>
  <c r="C31" i="12"/>
  <c r="C30" i="12"/>
  <c r="C29" i="12"/>
  <c r="C28" i="12"/>
  <c r="O38" i="1"/>
  <c r="O24" i="12" s="1"/>
  <c r="N24" i="12"/>
  <c r="M24" i="12"/>
  <c r="L24" i="12"/>
  <c r="K24" i="12"/>
  <c r="J24" i="12"/>
  <c r="I24" i="12"/>
  <c r="H24" i="12"/>
  <c r="G24" i="12"/>
  <c r="F24" i="12"/>
  <c r="E24" i="12"/>
  <c r="D24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4" i="12"/>
  <c r="C23" i="12"/>
  <c r="C22" i="12"/>
  <c r="C21" i="12"/>
  <c r="C20" i="12"/>
  <c r="O16" i="1"/>
  <c r="O16" i="12" s="1"/>
  <c r="N16" i="12"/>
  <c r="M16" i="12"/>
  <c r="L16" i="12"/>
  <c r="K16" i="12"/>
  <c r="J16" i="12"/>
  <c r="I16" i="12"/>
  <c r="H16" i="12"/>
  <c r="G16" i="12"/>
  <c r="F16" i="12"/>
  <c r="E16" i="12"/>
  <c r="D16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6" i="12"/>
  <c r="C15" i="12"/>
  <c r="C14" i="12"/>
  <c r="C13" i="12"/>
  <c r="C12" i="12"/>
  <c r="O165" i="1"/>
  <c r="O142" i="1"/>
  <c r="Q12" i="11"/>
  <c r="Q13" i="11"/>
  <c r="Q14" i="11"/>
  <c r="Q15" i="11"/>
  <c r="Q17" i="11"/>
  <c r="Q20" i="11"/>
  <c r="Q25" i="11"/>
  <c r="Q26" i="11"/>
  <c r="Q27" i="11"/>
  <c r="Q28" i="11"/>
  <c r="Q29" i="11"/>
  <c r="Q30" i="11"/>
  <c r="Q39" i="11"/>
  <c r="Q40" i="11"/>
  <c r="Q43" i="11"/>
  <c r="Q46" i="11"/>
  <c r="Q51" i="11"/>
  <c r="Q52" i="11"/>
  <c r="Q53" i="11"/>
  <c r="Q54" i="11"/>
  <c r="Q56" i="11"/>
  <c r="Q64" i="11"/>
  <c r="Q65" i="11"/>
  <c r="Q66" i="11"/>
  <c r="Q67" i="11"/>
  <c r="Q69" i="11"/>
  <c r="Q77" i="11"/>
  <c r="Q78" i="11"/>
  <c r="Q79" i="11"/>
  <c r="Q80" i="11"/>
  <c r="Q82" i="11"/>
  <c r="Q90" i="11"/>
  <c r="Q117" i="11"/>
  <c r="Q118" i="11"/>
  <c r="Q119" i="11"/>
  <c r="Q120" i="11"/>
  <c r="O121" i="11"/>
  <c r="Q121" i="11" s="1"/>
  <c r="Q122" i="11"/>
  <c r="Q128" i="11"/>
  <c r="Q129" i="11"/>
  <c r="Q130" i="11"/>
  <c r="Q131" i="11"/>
  <c r="Q139" i="11"/>
  <c r="Q140" i="11"/>
  <c r="Q141" i="11"/>
  <c r="Q142" i="11"/>
  <c r="Q150" i="11"/>
  <c r="Q151" i="11"/>
  <c r="Q152" i="11"/>
  <c r="Q153" i="11"/>
  <c r="O154" i="11"/>
  <c r="Q154" i="11" s="1"/>
  <c r="Q161" i="11"/>
  <c r="Q162" i="11"/>
  <c r="Q163" i="11"/>
  <c r="Q164" i="11"/>
  <c r="O199" i="11"/>
  <c r="O201" i="11" s="1"/>
  <c r="Q368" i="1"/>
  <c r="Q176" i="1"/>
  <c r="O64" i="1"/>
  <c r="O174" i="1" s="1"/>
  <c r="O151" i="1"/>
  <c r="Q276" i="1"/>
  <c r="Q284" i="1"/>
  <c r="Q283" i="1"/>
  <c r="Q274" i="1"/>
  <c r="Q273" i="1"/>
  <c r="Q272" i="1"/>
  <c r="Q271" i="1"/>
  <c r="Q236" i="1"/>
  <c r="Q242" i="1"/>
  <c r="Q241" i="1"/>
  <c r="Q234" i="1"/>
  <c r="Q233" i="1"/>
  <c r="Q232" i="1"/>
  <c r="Q231" i="1"/>
  <c r="Q224" i="1"/>
  <c r="Q217" i="1"/>
  <c r="Q223" i="1"/>
  <c r="Q222" i="1"/>
  <c r="Q215" i="1"/>
  <c r="Q214" i="1"/>
  <c r="Q213" i="1"/>
  <c r="Q212" i="1"/>
  <c r="Q198" i="1"/>
  <c r="Q204" i="1"/>
  <c r="Q203" i="1"/>
  <c r="Q196" i="1"/>
  <c r="Q195" i="1"/>
  <c r="Q194" i="1"/>
  <c r="Q193" i="1"/>
  <c r="Q153" i="1"/>
  <c r="Q68" i="1"/>
  <c r="Q151" i="1"/>
  <c r="Q127" i="1"/>
  <c r="Q135" i="1"/>
  <c r="Q134" i="1"/>
  <c r="Q130" i="1"/>
  <c r="O126" i="1"/>
  <c r="O128" i="1" s="1"/>
  <c r="Q125" i="1"/>
  <c r="Q124" i="1"/>
  <c r="Q123" i="1"/>
  <c r="Q122" i="1"/>
  <c r="Q106" i="1"/>
  <c r="Q114" i="1"/>
  <c r="Q113" i="1"/>
  <c r="Q109" i="1"/>
  <c r="Q104" i="1"/>
  <c r="Q103" i="1"/>
  <c r="Q102" i="1"/>
  <c r="Q101" i="1"/>
  <c r="Q85" i="1"/>
  <c r="Q93" i="1"/>
  <c r="Q92" i="1"/>
  <c r="Q88" i="1"/>
  <c r="Q83" i="1"/>
  <c r="Q82" i="1"/>
  <c r="Q81" i="1"/>
  <c r="Q80" i="1"/>
  <c r="Q72" i="1"/>
  <c r="Q64" i="1"/>
  <c r="Q39" i="1"/>
  <c r="Q48" i="1"/>
  <c r="Q47" i="1"/>
  <c r="Q46" i="1"/>
  <c r="Q42" i="1"/>
  <c r="Q38" i="1"/>
  <c r="Q37" i="1"/>
  <c r="Q36" i="1"/>
  <c r="Q35" i="1"/>
  <c r="Q34" i="1"/>
  <c r="Q17" i="1"/>
  <c r="Q26" i="1"/>
  <c r="Q25" i="1"/>
  <c r="Q24" i="1"/>
  <c r="Q20" i="1"/>
  <c r="Q15" i="1"/>
  <c r="Q14" i="1"/>
  <c r="Q13" i="1"/>
  <c r="Q12" i="1"/>
  <c r="Q356" i="1"/>
  <c r="Q350" i="1"/>
  <c r="Q351" i="1"/>
  <c r="Q338" i="1"/>
  <c r="Q339" i="1"/>
  <c r="Q340" i="1"/>
  <c r="Q341" i="1"/>
  <c r="Q346" i="1"/>
  <c r="Q343" i="1"/>
  <c r="Q328" i="1"/>
  <c r="Q329" i="1"/>
  <c r="Q316" i="1"/>
  <c r="Q317" i="1"/>
  <c r="Q318" i="1"/>
  <c r="Q319" i="1"/>
  <c r="Q324" i="1"/>
  <c r="Q321" i="1"/>
  <c r="W15" i="9"/>
  <c r="U15" i="9" s="1"/>
  <c r="W14" i="9"/>
  <c r="R14" i="9" s="1"/>
  <c r="W13" i="9"/>
  <c r="U13" i="9"/>
  <c r="W12" i="9"/>
  <c r="U14" i="9"/>
  <c r="O14" i="9"/>
  <c r="L14" i="9"/>
  <c r="I14" i="9"/>
  <c r="F14" i="9"/>
  <c r="V15" i="9"/>
  <c r="V14" i="9"/>
  <c r="V13" i="9"/>
  <c r="V12" i="9"/>
  <c r="D17" i="9"/>
  <c r="E17" i="9"/>
  <c r="G17" i="9"/>
  <c r="H17" i="9"/>
  <c r="M17" i="9"/>
  <c r="N17" i="9"/>
  <c r="P17" i="9"/>
  <c r="Q17" i="9"/>
  <c r="S17" i="9"/>
  <c r="T17" i="9"/>
  <c r="AA17" i="9"/>
  <c r="Z17" i="9"/>
  <c r="C146" i="12"/>
  <c r="G144" i="12"/>
  <c r="K145" i="12"/>
  <c r="G145" i="12"/>
  <c r="K146" i="12"/>
  <c r="L147" i="12"/>
  <c r="H147" i="12"/>
  <c r="D147" i="12"/>
  <c r="L148" i="12"/>
  <c r="L149" i="12"/>
  <c r="H149" i="12"/>
  <c r="D149" i="12"/>
  <c r="M386" i="1"/>
  <c r="I144" i="12"/>
  <c r="M145" i="12"/>
  <c r="E145" i="12"/>
  <c r="I146" i="12"/>
  <c r="F147" i="12"/>
  <c r="N148" i="12"/>
  <c r="Q93" i="11"/>
  <c r="Q91" i="11"/>
  <c r="O105" i="11"/>
  <c r="O103" i="11"/>
  <c r="O180" i="11"/>
  <c r="Q180" i="11" s="1"/>
  <c r="B37" i="15"/>
  <c r="E37" i="15" s="1"/>
  <c r="C397" i="1"/>
  <c r="K406" i="1"/>
  <c r="C62" i="15"/>
  <c r="G405" i="1"/>
  <c r="K405" i="1"/>
  <c r="I406" i="1"/>
  <c r="M406" i="1"/>
  <c r="E405" i="1"/>
  <c r="I405" i="1"/>
  <c r="M405" i="1"/>
  <c r="F13" i="9"/>
  <c r="I13" i="9"/>
  <c r="L13" i="9"/>
  <c r="O13" i="9"/>
  <c r="R13" i="9"/>
  <c r="U84" i="14"/>
  <c r="I84" i="14"/>
  <c r="N60" i="14"/>
  <c r="U47" i="14"/>
  <c r="I47" i="14"/>
  <c r="O42" i="14"/>
  <c r="I390" i="1"/>
  <c r="I159" i="12" s="1"/>
  <c r="E401" i="1"/>
  <c r="I401" i="1"/>
  <c r="M401" i="1"/>
  <c r="H397" i="1"/>
  <c r="L397" i="1"/>
  <c r="AA43" i="14"/>
  <c r="U42" i="14"/>
  <c r="J401" i="1"/>
  <c r="G399" i="1"/>
  <c r="K399" i="1"/>
  <c r="C390" i="1"/>
  <c r="G390" i="1"/>
  <c r="C401" i="1"/>
  <c r="F397" i="1"/>
  <c r="J397" i="1"/>
  <c r="I399" i="1"/>
  <c r="C148" i="12"/>
  <c r="E148" i="12"/>
  <c r="K148" i="12"/>
  <c r="I118" i="12"/>
  <c r="I385" i="1"/>
  <c r="H405" i="1"/>
  <c r="H399" i="1"/>
  <c r="K385" i="1"/>
  <c r="K118" i="12"/>
  <c r="N106" i="12"/>
  <c r="M397" i="1"/>
  <c r="K397" i="1"/>
  <c r="F406" i="1"/>
  <c r="E118" i="12"/>
  <c r="E385" i="1"/>
  <c r="D399" i="1"/>
  <c r="L118" i="12"/>
  <c r="L385" i="1"/>
  <c r="G385" i="1"/>
  <c r="G118" i="12"/>
  <c r="J106" i="12"/>
  <c r="D397" i="1"/>
  <c r="H118" i="12"/>
  <c r="H385" i="1"/>
  <c r="C385" i="1"/>
  <c r="C118" i="12"/>
  <c r="F106" i="12"/>
  <c r="E397" i="1"/>
  <c r="N406" i="1"/>
  <c r="C399" i="1"/>
  <c r="M118" i="12"/>
  <c r="M385" i="1"/>
  <c r="L405" i="1"/>
  <c r="L399" i="1"/>
  <c r="D118" i="12"/>
  <c r="D385" i="1"/>
  <c r="C63" i="15"/>
  <c r="I397" i="1"/>
  <c r="G397" i="1"/>
  <c r="E399" i="1"/>
  <c r="E64" i="12"/>
  <c r="B25" i="15"/>
  <c r="E25" i="15" s="1"/>
  <c r="G72" i="12"/>
  <c r="J405" i="1"/>
  <c r="H406" i="1"/>
  <c r="M399" i="1"/>
  <c r="D72" i="12"/>
  <c r="N72" i="12"/>
  <c r="J406" i="1"/>
  <c r="G406" i="1"/>
  <c r="L406" i="1"/>
  <c r="B43" i="15"/>
  <c r="E43" i="15" s="1"/>
  <c r="N401" i="1"/>
  <c r="F401" i="1"/>
  <c r="C64" i="12"/>
  <c r="L72" i="12"/>
  <c r="B12" i="15"/>
  <c r="E12" i="15" s="1"/>
  <c r="F72" i="12"/>
  <c r="B9" i="15"/>
  <c r="E9" i="15" s="1"/>
  <c r="I72" i="12"/>
  <c r="C72" i="12"/>
  <c r="H72" i="12"/>
  <c r="J72" i="12"/>
  <c r="D406" i="1"/>
  <c r="B57" i="15" s="1"/>
  <c r="E57" i="15" s="1"/>
  <c r="B44" i="15"/>
  <c r="E44" i="15" s="1"/>
  <c r="E122" i="12"/>
  <c r="D122" i="12"/>
  <c r="C122" i="12"/>
  <c r="H122" i="12"/>
  <c r="L122" i="12"/>
  <c r="K122" i="12"/>
  <c r="M122" i="12"/>
  <c r="G122" i="12"/>
  <c r="I122" i="12"/>
  <c r="E406" i="1"/>
  <c r="B24" i="15"/>
  <c r="E24" i="15" s="1"/>
  <c r="D405" i="1"/>
  <c r="B56" i="15" s="1"/>
  <c r="E56" i="15" s="1"/>
  <c r="N405" i="1"/>
  <c r="F67" i="14" l="1"/>
  <c r="M36" i="14"/>
  <c r="O353" i="1"/>
  <c r="O225" i="1"/>
  <c r="O40" i="1"/>
  <c r="L75" i="14"/>
  <c r="L51" i="14"/>
  <c r="O49" i="14"/>
  <c r="O86" i="1"/>
  <c r="O344" i="1"/>
  <c r="O134" i="11"/>
  <c r="O199" i="1"/>
  <c r="X75" i="14"/>
  <c r="W76" i="14"/>
  <c r="I76" i="14" s="1"/>
  <c r="R75" i="14"/>
  <c r="U75" i="14"/>
  <c r="X67" i="14"/>
  <c r="R35" i="14"/>
  <c r="G36" i="14"/>
  <c r="O113" i="11"/>
  <c r="O226" i="11" s="1"/>
  <c r="Q226" i="11" s="1"/>
  <c r="Q55" i="11"/>
  <c r="Q57" i="11" s="1"/>
  <c r="E19" i="12"/>
  <c r="E27" i="12" s="1"/>
  <c r="E35" i="12" s="1"/>
  <c r="E43" i="12" s="1"/>
  <c r="E51" i="12" s="1"/>
  <c r="E59" i="12" s="1"/>
  <c r="E67" i="12" s="1"/>
  <c r="M19" i="12"/>
  <c r="M27" i="12" s="1"/>
  <c r="M35" i="12" s="1"/>
  <c r="M43" i="12" s="1"/>
  <c r="M51" i="12" s="1"/>
  <c r="M59" i="12" s="1"/>
  <c r="M67" i="12" s="1"/>
  <c r="Q136" i="1"/>
  <c r="Q137" i="1" s="1"/>
  <c r="O137" i="1"/>
  <c r="O95" i="1"/>
  <c r="Q94" i="1"/>
  <c r="Q95" i="1" s="1"/>
  <c r="Q326" i="1"/>
  <c r="Q199" i="11"/>
  <c r="Q201" i="11" s="1"/>
  <c r="Q235" i="1"/>
  <c r="Q237" i="1" s="1"/>
  <c r="F75" i="14"/>
  <c r="X35" i="14"/>
  <c r="W36" i="14"/>
  <c r="I36" i="14" s="1"/>
  <c r="L35" i="14"/>
  <c r="E20" i="14"/>
  <c r="Q16" i="11"/>
  <c r="Q18" i="11" s="1"/>
  <c r="Q126" i="1"/>
  <c r="Q128" i="1" s="1"/>
  <c r="Q285" i="1"/>
  <c r="Q286" i="1" s="1"/>
  <c r="Q205" i="1"/>
  <c r="Q206" i="1" s="1"/>
  <c r="Q27" i="1"/>
  <c r="Q28" i="1" s="1"/>
  <c r="O28" i="1"/>
  <c r="Q138" i="12"/>
  <c r="O167" i="11"/>
  <c r="Q275" i="1"/>
  <c r="Q277" i="1" s="1"/>
  <c r="Q197" i="1"/>
  <c r="Q199" i="1" s="1"/>
  <c r="O305" i="1"/>
  <c r="Q305" i="1" s="1"/>
  <c r="Q255" i="1"/>
  <c r="Q253" i="1"/>
  <c r="J68" i="14"/>
  <c r="U34" i="14"/>
  <c r="H19" i="12"/>
  <c r="H27" i="12" s="1"/>
  <c r="H35" i="12" s="1"/>
  <c r="H43" i="12" s="1"/>
  <c r="H51" i="12" s="1"/>
  <c r="H59" i="12" s="1"/>
  <c r="H67" i="12" s="1"/>
  <c r="C19" i="12"/>
  <c r="C27" i="12" s="1"/>
  <c r="C35" i="12" s="1"/>
  <c r="C43" i="12" s="1"/>
  <c r="C51" i="12" s="1"/>
  <c r="C59" i="12" s="1"/>
  <c r="C67" i="12" s="1"/>
  <c r="K19" i="12"/>
  <c r="K27" i="12" s="1"/>
  <c r="K35" i="12" s="1"/>
  <c r="K43" i="12" s="1"/>
  <c r="K51" i="12" s="1"/>
  <c r="K59" i="12" s="1"/>
  <c r="K67" i="12" s="1"/>
  <c r="D19" i="12"/>
  <c r="D27" i="12" s="1"/>
  <c r="D35" i="12" s="1"/>
  <c r="D43" i="12" s="1"/>
  <c r="D51" i="12" s="1"/>
  <c r="D59" i="12" s="1"/>
  <c r="D67" i="12" s="1"/>
  <c r="L19" i="12"/>
  <c r="L27" i="12" s="1"/>
  <c r="L35" i="12" s="1"/>
  <c r="L43" i="12" s="1"/>
  <c r="L51" i="12" s="1"/>
  <c r="L59" i="12" s="1"/>
  <c r="L67" i="12" s="1"/>
  <c r="Q16" i="1"/>
  <c r="Q18" i="1" s="1"/>
  <c r="H402" i="1"/>
  <c r="H403" i="1" s="1"/>
  <c r="Q141" i="12"/>
  <c r="Q136" i="12"/>
  <c r="O145" i="11"/>
  <c r="Q155" i="11"/>
  <c r="Q156" i="11" s="1"/>
  <c r="O156" i="11"/>
  <c r="O286" i="1"/>
  <c r="Q110" i="12"/>
  <c r="O277" i="1"/>
  <c r="O244" i="1"/>
  <c r="Q98" i="12"/>
  <c r="O237" i="1"/>
  <c r="Q250" i="1"/>
  <c r="O218" i="1"/>
  <c r="Q216" i="1"/>
  <c r="Q218" i="1" s="1"/>
  <c r="Q252" i="1"/>
  <c r="F76" i="14"/>
  <c r="P90" i="14"/>
  <c r="J90" i="14"/>
  <c r="F35" i="14"/>
  <c r="O19" i="12"/>
  <c r="O27" i="12" s="1"/>
  <c r="O35" i="12" s="1"/>
  <c r="O43" i="12" s="1"/>
  <c r="O51" i="12" s="1"/>
  <c r="O59" i="12" s="1"/>
  <c r="O67" i="12" s="1"/>
  <c r="O18" i="1"/>
  <c r="E402" i="1"/>
  <c r="O322" i="1"/>
  <c r="Q129" i="12"/>
  <c r="I19" i="12"/>
  <c r="I27" i="12" s="1"/>
  <c r="I35" i="12" s="1"/>
  <c r="I43" i="12" s="1"/>
  <c r="I51" i="12" s="1"/>
  <c r="I59" i="12" s="1"/>
  <c r="I67" i="12" s="1"/>
  <c r="G19" i="12"/>
  <c r="G27" i="12" s="1"/>
  <c r="G35" i="12" s="1"/>
  <c r="G43" i="12" s="1"/>
  <c r="G51" i="12" s="1"/>
  <c r="G59" i="12" s="1"/>
  <c r="G67" i="12" s="1"/>
  <c r="W17" i="9"/>
  <c r="X17" i="9" s="1"/>
  <c r="E91" i="14"/>
  <c r="V91" i="14"/>
  <c r="F59" i="14"/>
  <c r="Q31" i="11"/>
  <c r="N402" i="1"/>
  <c r="N403" i="1" s="1"/>
  <c r="G90" i="14"/>
  <c r="R18" i="14"/>
  <c r="F19" i="12"/>
  <c r="F27" i="12" s="1"/>
  <c r="F35" i="12" s="1"/>
  <c r="F43" i="12" s="1"/>
  <c r="F51" i="12" s="1"/>
  <c r="F59" i="12" s="1"/>
  <c r="F67" i="12" s="1"/>
  <c r="J19" i="12"/>
  <c r="J27" i="12" s="1"/>
  <c r="J35" i="12" s="1"/>
  <c r="J43" i="12" s="1"/>
  <c r="J51" i="12" s="1"/>
  <c r="J59" i="12" s="1"/>
  <c r="J67" i="12" s="1"/>
  <c r="N19" i="12"/>
  <c r="N27" i="12" s="1"/>
  <c r="N35" i="12" s="1"/>
  <c r="N43" i="12" s="1"/>
  <c r="N51" i="12" s="1"/>
  <c r="N59" i="12" s="1"/>
  <c r="N67" i="12" s="1"/>
  <c r="O65" i="12"/>
  <c r="Q65" i="12" s="1"/>
  <c r="AA91" i="14"/>
  <c r="Q90" i="14"/>
  <c r="O34" i="14"/>
  <c r="X18" i="14"/>
  <c r="W20" i="14"/>
  <c r="L20" i="14" s="1"/>
  <c r="L18" i="14"/>
  <c r="W90" i="14"/>
  <c r="Q81" i="11"/>
  <c r="Q83" i="11" s="1"/>
  <c r="Q36" i="12"/>
  <c r="Q41" i="12"/>
  <c r="AA90" i="14"/>
  <c r="X90" i="14" s="1"/>
  <c r="O60" i="1"/>
  <c r="Q60" i="1" s="1"/>
  <c r="Q62" i="1" s="1"/>
  <c r="O206" i="1"/>
  <c r="Q87" i="12"/>
  <c r="Q115" i="12"/>
  <c r="U19" i="14"/>
  <c r="Q49" i="12"/>
  <c r="Q95" i="12"/>
  <c r="Q80" i="12"/>
  <c r="M402" i="1"/>
  <c r="Q260" i="1"/>
  <c r="L76" i="14"/>
  <c r="Q68" i="11"/>
  <c r="Q70" i="11" s="1"/>
  <c r="Q243" i="1"/>
  <c r="Q244" i="1" s="1"/>
  <c r="O42" i="11"/>
  <c r="Q42" i="11" s="1"/>
  <c r="Q44" i="11" s="1"/>
  <c r="F19" i="14"/>
  <c r="Q49" i="1"/>
  <c r="Q50" i="1" s="1"/>
  <c r="O169" i="1"/>
  <c r="O388" i="1" s="1"/>
  <c r="Q388" i="1" s="1"/>
  <c r="O166" i="1"/>
  <c r="Q166" i="1" s="1"/>
  <c r="Q83" i="12"/>
  <c r="O180" i="1"/>
  <c r="Q180" i="1" s="1"/>
  <c r="O116" i="1"/>
  <c r="C156" i="12"/>
  <c r="O168" i="1"/>
  <c r="O387" i="1" s="1"/>
  <c r="Q387" i="1" s="1"/>
  <c r="O63" i="12"/>
  <c r="Q63" i="12" s="1"/>
  <c r="O167" i="1"/>
  <c r="Q167" i="1" s="1"/>
  <c r="Q143" i="1"/>
  <c r="S91" i="14"/>
  <c r="I34" i="14"/>
  <c r="O264" i="1"/>
  <c r="O265" i="1" s="1"/>
  <c r="Q262" i="1"/>
  <c r="Q91" i="12"/>
  <c r="N20" i="14"/>
  <c r="L56" i="12"/>
  <c r="Q37" i="12"/>
  <c r="Q86" i="12"/>
  <c r="Q79" i="12"/>
  <c r="Q99" i="12"/>
  <c r="Q111" i="12"/>
  <c r="Q112" i="12"/>
  <c r="Q113" i="12"/>
  <c r="L154" i="12"/>
  <c r="F56" i="12"/>
  <c r="G56" i="12"/>
  <c r="Q38" i="12"/>
  <c r="Q57" i="12"/>
  <c r="Q94" i="12"/>
  <c r="Q96" i="12"/>
  <c r="Q97" i="12"/>
  <c r="Q89" i="12"/>
  <c r="Q81" i="12"/>
  <c r="G155" i="12"/>
  <c r="K402" i="1"/>
  <c r="H90" i="14"/>
  <c r="T90" i="14"/>
  <c r="N90" i="14"/>
  <c r="D90" i="14"/>
  <c r="D91" i="14"/>
  <c r="I19" i="14"/>
  <c r="L155" i="12"/>
  <c r="Q84" i="1"/>
  <c r="Q86" i="1" s="1"/>
  <c r="Q40" i="1"/>
  <c r="Q20" i="12"/>
  <c r="Q225" i="1"/>
  <c r="O108" i="11"/>
  <c r="Q108" i="11" s="1"/>
  <c r="C159" i="12"/>
  <c r="I157" i="12"/>
  <c r="C154" i="12"/>
  <c r="G157" i="12"/>
  <c r="G159" i="12"/>
  <c r="C56" i="12"/>
  <c r="D56" i="12"/>
  <c r="Q128" i="12"/>
  <c r="Q130" i="12"/>
  <c r="Q131" i="12"/>
  <c r="Q133" i="12"/>
  <c r="P68" i="14"/>
  <c r="Q95" i="11"/>
  <c r="Q13" i="12"/>
  <c r="Q44" i="12"/>
  <c r="E56" i="12"/>
  <c r="H56" i="12"/>
  <c r="J56" i="12"/>
  <c r="K56" i="12"/>
  <c r="M56" i="12"/>
  <c r="N56" i="12"/>
  <c r="O218" i="11"/>
  <c r="O144" i="12"/>
  <c r="Q144" i="12" s="1"/>
  <c r="V90" i="14"/>
  <c r="E90" i="14"/>
  <c r="S90" i="14"/>
  <c r="O107" i="1"/>
  <c r="Q105" i="1"/>
  <c r="Q107" i="1" s="1"/>
  <c r="G154" i="12"/>
  <c r="J155" i="12"/>
  <c r="I402" i="1"/>
  <c r="I403" i="1" s="1"/>
  <c r="O374" i="1"/>
  <c r="O375" i="1" s="1"/>
  <c r="C402" i="1"/>
  <c r="C403" i="1" s="1"/>
  <c r="F402" i="1"/>
  <c r="F403" i="1" s="1"/>
  <c r="M389" i="1"/>
  <c r="I389" i="1"/>
  <c r="I158" i="12" s="1"/>
  <c r="Q373" i="1"/>
  <c r="Q374" i="1" s="1"/>
  <c r="Q375" i="1" s="1"/>
  <c r="O60" i="12"/>
  <c r="Q60" i="12" s="1"/>
  <c r="O61" i="12"/>
  <c r="Q61" i="12" s="1"/>
  <c r="O62" i="12"/>
  <c r="Q62" i="12" s="1"/>
  <c r="Z91" i="14"/>
  <c r="M91" i="14"/>
  <c r="T91" i="14"/>
  <c r="H91" i="14"/>
  <c r="T76" i="14"/>
  <c r="U76" i="14" s="1"/>
  <c r="R67" i="14"/>
  <c r="W91" i="14"/>
  <c r="W68" i="14"/>
  <c r="X68" i="14" s="1"/>
  <c r="L67" i="14"/>
  <c r="X12" i="9"/>
  <c r="O145" i="12"/>
  <c r="Q145" i="12" s="1"/>
  <c r="O146" i="12"/>
  <c r="Q146" i="12" s="1"/>
  <c r="O149" i="12"/>
  <c r="Q149" i="12" s="1"/>
  <c r="Q45" i="12"/>
  <c r="O73" i="1"/>
  <c r="O76" i="1" s="1"/>
  <c r="Q76" i="1" s="1"/>
  <c r="Q71" i="1"/>
  <c r="Q14" i="12"/>
  <c r="Q15" i="12"/>
  <c r="N154" i="12"/>
  <c r="Q21" i="12"/>
  <c r="Q23" i="12"/>
  <c r="Q78" i="12"/>
  <c r="V68" i="14"/>
  <c r="S68" i="14"/>
  <c r="G68" i="14"/>
  <c r="G20" i="14"/>
  <c r="O147" i="12"/>
  <c r="Q147" i="12" s="1"/>
  <c r="Q137" i="12"/>
  <c r="Q139" i="12"/>
  <c r="O56" i="12"/>
  <c r="O147" i="1"/>
  <c r="O64" i="12" s="1"/>
  <c r="Q64" i="12" s="1"/>
  <c r="Q46" i="12"/>
  <c r="Q47" i="12"/>
  <c r="C155" i="12"/>
  <c r="I155" i="12"/>
  <c r="G156" i="12"/>
  <c r="L156" i="12"/>
  <c r="G389" i="1"/>
  <c r="G391" i="1" s="1"/>
  <c r="O178" i="1"/>
  <c r="Q178" i="1" s="1"/>
  <c r="I154" i="12"/>
  <c r="J154" i="12"/>
  <c r="J159" i="12"/>
  <c r="O28" i="12"/>
  <c r="Q28" i="12" s="1"/>
  <c r="O29" i="12"/>
  <c r="Q29" i="12" s="1"/>
  <c r="O30" i="12"/>
  <c r="Q30" i="12" s="1"/>
  <c r="O31" i="12"/>
  <c r="Q31" i="12" s="1"/>
  <c r="O33" i="12"/>
  <c r="Q33" i="12" s="1"/>
  <c r="Q17" i="12"/>
  <c r="Q251" i="1"/>
  <c r="Q88" i="12"/>
  <c r="O76" i="14"/>
  <c r="I75" i="14"/>
  <c r="U67" i="14"/>
  <c r="I66" i="14"/>
  <c r="G91" i="14"/>
  <c r="K91" i="14"/>
  <c r="Q91" i="14"/>
  <c r="I59" i="14"/>
  <c r="P91" i="14"/>
  <c r="W60" i="14"/>
  <c r="O60" i="14" s="1"/>
  <c r="O59" i="14"/>
  <c r="U59" i="14"/>
  <c r="K90" i="14"/>
  <c r="R49" i="14"/>
  <c r="V36" i="14"/>
  <c r="I18" i="14"/>
  <c r="O364" i="1"/>
  <c r="O148" i="12" s="1"/>
  <c r="O220" i="11"/>
  <c r="O123" i="11"/>
  <c r="O102" i="12"/>
  <c r="Q102" i="12" s="1"/>
  <c r="O103" i="12"/>
  <c r="Q103" i="12" s="1"/>
  <c r="O104" i="12"/>
  <c r="Q104" i="12" s="1"/>
  <c r="O105" i="12"/>
  <c r="Q105" i="12" s="1"/>
  <c r="O107" i="12"/>
  <c r="Q107" i="12" s="1"/>
  <c r="O254" i="1"/>
  <c r="Q82" i="12"/>
  <c r="Q114" i="12"/>
  <c r="J91" i="14"/>
  <c r="M90" i="14"/>
  <c r="N91" i="14"/>
  <c r="I67" i="14"/>
  <c r="E68" i="14"/>
  <c r="T68" i="14"/>
  <c r="R59" i="14"/>
  <c r="X59" i="14"/>
  <c r="L59" i="14"/>
  <c r="Z90" i="14"/>
  <c r="X49" i="14"/>
  <c r="U49" i="14"/>
  <c r="L49" i="14"/>
  <c r="I35" i="14"/>
  <c r="F34" i="14"/>
  <c r="R36" i="14"/>
  <c r="T20" i="14"/>
  <c r="Q103" i="11"/>
  <c r="O106" i="11"/>
  <c r="O104" i="11"/>
  <c r="Q104" i="11" s="1"/>
  <c r="F389" i="1"/>
  <c r="F158" i="12" s="1"/>
  <c r="O210" i="11"/>
  <c r="O212" i="11" s="1"/>
  <c r="Q342" i="1"/>
  <c r="Q344" i="1" s="1"/>
  <c r="O94" i="11"/>
  <c r="Q115" i="1"/>
  <c r="Q116" i="1" s="1"/>
  <c r="O159" i="1"/>
  <c r="O160" i="1" s="1"/>
  <c r="O77" i="1"/>
  <c r="Q77" i="1" s="1"/>
  <c r="O50" i="1"/>
  <c r="Q70" i="1"/>
  <c r="O163" i="1"/>
  <c r="Q163" i="1" s="1"/>
  <c r="F154" i="12"/>
  <c r="Q40" i="12"/>
  <c r="Q22" i="12"/>
  <c r="O171" i="1"/>
  <c r="O390" i="1" s="1"/>
  <c r="Q12" i="12"/>
  <c r="Q25" i="12"/>
  <c r="Q48" i="12"/>
  <c r="Q16" i="12"/>
  <c r="Q24" i="12"/>
  <c r="Q39" i="12"/>
  <c r="Q167" i="11"/>
  <c r="Q134" i="11"/>
  <c r="Q123" i="11"/>
  <c r="Q177" i="11"/>
  <c r="Q145" i="11"/>
  <c r="O176" i="11"/>
  <c r="O178" i="11" s="1"/>
  <c r="Q173" i="11"/>
  <c r="Q176" i="11" s="1"/>
  <c r="Q90" i="12"/>
  <c r="O120" i="12"/>
  <c r="Q120" i="12" s="1"/>
  <c r="Q297" i="1"/>
  <c r="O123" i="12"/>
  <c r="Q123" i="12" s="1"/>
  <c r="O121" i="12"/>
  <c r="Q121" i="12" s="1"/>
  <c r="O119" i="12"/>
  <c r="Q119" i="12" s="1"/>
  <c r="Q293" i="1"/>
  <c r="O296" i="1"/>
  <c r="Q292" i="1"/>
  <c r="O118" i="12"/>
  <c r="Q118" i="12" s="1"/>
  <c r="G402" i="1"/>
  <c r="G403" i="1" s="1"/>
  <c r="D402" i="1"/>
  <c r="D403" i="1" s="1"/>
  <c r="I156" i="12"/>
  <c r="U66" i="14"/>
  <c r="O66" i="14"/>
  <c r="M68" i="14"/>
  <c r="H68" i="14"/>
  <c r="O67" i="14"/>
  <c r="Q68" i="14"/>
  <c r="AA51" i="14"/>
  <c r="X51" i="14" s="1"/>
  <c r="I49" i="14"/>
  <c r="F49" i="14"/>
  <c r="U35" i="14"/>
  <c r="Z36" i="14"/>
  <c r="D36" i="14"/>
  <c r="S36" i="14"/>
  <c r="N36" i="14"/>
  <c r="S20" i="14"/>
  <c r="O19" i="14"/>
  <c r="AA20" i="14"/>
  <c r="U18" i="14"/>
  <c r="Q188" i="11"/>
  <c r="Q190" i="11" s="1"/>
  <c r="O395" i="1"/>
  <c r="Q395" i="1" s="1"/>
  <c r="Q370" i="1"/>
  <c r="O334" i="1"/>
  <c r="O333" i="1"/>
  <c r="O377" i="1" s="1"/>
  <c r="Q377" i="1" s="1"/>
  <c r="H155" i="12"/>
  <c r="H389" i="1"/>
  <c r="H156" i="12"/>
  <c r="H157" i="12"/>
  <c r="H159" i="12"/>
  <c r="H154" i="12"/>
  <c r="L389" i="1"/>
  <c r="L157" i="12"/>
  <c r="N155" i="12"/>
  <c r="N389" i="1"/>
  <c r="F159" i="12"/>
  <c r="F157" i="12"/>
  <c r="F156" i="12"/>
  <c r="D156" i="12"/>
  <c r="D389" i="1"/>
  <c r="J157" i="12"/>
  <c r="J389" i="1"/>
  <c r="M148" i="12"/>
  <c r="D159" i="12"/>
  <c r="D155" i="12"/>
  <c r="D157" i="12"/>
  <c r="D154" i="12"/>
  <c r="C157" i="12"/>
  <c r="C389" i="1"/>
  <c r="E389" i="1"/>
  <c r="F405" i="1"/>
  <c r="F155" i="12"/>
  <c r="L402" i="1"/>
  <c r="L403" i="1" s="1"/>
  <c r="K389" i="1"/>
  <c r="J402" i="1"/>
  <c r="J403" i="1" s="1"/>
  <c r="Q320" i="1"/>
  <c r="Q322" i="1" s="1"/>
  <c r="I15" i="9"/>
  <c r="O15" i="9"/>
  <c r="R15" i="9"/>
  <c r="F15" i="9"/>
  <c r="L15" i="9"/>
  <c r="V17" i="9"/>
  <c r="R12" i="9"/>
  <c r="F12" i="9"/>
  <c r="O12" i="9"/>
  <c r="L12" i="9"/>
  <c r="U12" i="9"/>
  <c r="I12" i="9"/>
  <c r="E69" i="12"/>
  <c r="E390" i="1"/>
  <c r="E70" i="12"/>
  <c r="E71" i="12"/>
  <c r="E73" i="12"/>
  <c r="E68" i="12"/>
  <c r="E72" i="12"/>
  <c r="M69" i="12"/>
  <c r="M70" i="12"/>
  <c r="M71" i="12"/>
  <c r="M390" i="1"/>
  <c r="M72" i="12"/>
  <c r="M73" i="12"/>
  <c r="M68" i="12"/>
  <c r="I56" i="12"/>
  <c r="J156" i="12"/>
  <c r="N156" i="12"/>
  <c r="Q174" i="1"/>
  <c r="O393" i="1"/>
  <c r="Q393" i="1" s="1"/>
  <c r="X15" i="9"/>
  <c r="F51" i="14"/>
  <c r="U51" i="14"/>
  <c r="O51" i="14"/>
  <c r="I51" i="14"/>
  <c r="W86" i="14"/>
  <c r="M86" i="14"/>
  <c r="X84" i="14"/>
  <c r="R84" i="14"/>
  <c r="R66" i="14"/>
  <c r="F66" i="14"/>
  <c r="F47" i="14"/>
  <c r="R42" i="14"/>
  <c r="O35" i="14"/>
  <c r="K36" i="14"/>
  <c r="X19" i="14"/>
  <c r="L19" i="14"/>
  <c r="O18" i="14"/>
  <c r="F18" i="14"/>
  <c r="Q111" i="11"/>
  <c r="F84" i="14"/>
  <c r="L66" i="14"/>
  <c r="F42" i="14"/>
  <c r="O47" i="14"/>
  <c r="W43" i="14"/>
  <c r="R19" i="14"/>
  <c r="N157" i="12"/>
  <c r="O214" i="11"/>
  <c r="Q208" i="1"/>
  <c r="B21" i="15"/>
  <c r="E21" i="15" s="1"/>
  <c r="Q352" i="1"/>
  <c r="Q330" i="1"/>
  <c r="Q331" i="1" s="1"/>
  <c r="Q304" i="1"/>
  <c r="O310" i="1"/>
  <c r="Q310" i="1" s="1"/>
  <c r="O268" i="1"/>
  <c r="Q268" i="1" s="1"/>
  <c r="O182" i="1"/>
  <c r="O400" i="1"/>
  <c r="Q181" i="1"/>
  <c r="R76" i="14" l="1"/>
  <c r="J92" i="14"/>
  <c r="X76" i="14"/>
  <c r="G92" i="14"/>
  <c r="U17" i="9"/>
  <c r="U36" i="14"/>
  <c r="X36" i="14"/>
  <c r="Q113" i="11"/>
  <c r="L68" i="14"/>
  <c r="L36" i="14"/>
  <c r="O36" i="14"/>
  <c r="F36" i="14"/>
  <c r="I20" i="14"/>
  <c r="F17" i="9"/>
  <c r="O306" i="1"/>
  <c r="O309" i="1" s="1"/>
  <c r="Q309" i="1" s="1"/>
  <c r="O401" i="1"/>
  <c r="Q401" i="1" s="1"/>
  <c r="Q306" i="1"/>
  <c r="Q307" i="1" s="1"/>
  <c r="O20" i="14"/>
  <c r="P92" i="14"/>
  <c r="O17" i="9"/>
  <c r="L17" i="9"/>
  <c r="I17" i="9"/>
  <c r="R17" i="9"/>
  <c r="E92" i="14"/>
  <c r="R90" i="14"/>
  <c r="Q92" i="14"/>
  <c r="V92" i="14"/>
  <c r="U20" i="14"/>
  <c r="X20" i="14"/>
  <c r="R20" i="14"/>
  <c r="F20" i="14"/>
  <c r="T92" i="14"/>
  <c r="I90" i="14"/>
  <c r="AA92" i="14"/>
  <c r="L90" i="14"/>
  <c r="O90" i="14"/>
  <c r="U90" i="14"/>
  <c r="O62" i="1"/>
  <c r="O32" i="12"/>
  <c r="Q32" i="12" s="1"/>
  <c r="Q168" i="1"/>
  <c r="Q169" i="1"/>
  <c r="I68" i="14"/>
  <c r="O68" i="14"/>
  <c r="F68" i="14"/>
  <c r="O385" i="1"/>
  <c r="Q385" i="1" s="1"/>
  <c r="O386" i="1"/>
  <c r="Q386" i="1" s="1"/>
  <c r="O170" i="1"/>
  <c r="O72" i="12" s="1"/>
  <c r="Q132" i="12"/>
  <c r="R68" i="14"/>
  <c r="S92" i="14"/>
  <c r="O44" i="11"/>
  <c r="O399" i="1"/>
  <c r="Q399" i="1" s="1"/>
  <c r="O267" i="1"/>
  <c r="Q267" i="1" s="1"/>
  <c r="Q264" i="1"/>
  <c r="Q265" i="1" s="1"/>
  <c r="D92" i="14"/>
  <c r="I91" i="14"/>
  <c r="O223" i="11"/>
  <c r="Q223" i="11" s="1"/>
  <c r="U68" i="14"/>
  <c r="H92" i="14"/>
  <c r="O74" i="1"/>
  <c r="Q74" i="1" s="1"/>
  <c r="O91" i="14"/>
  <c r="L91" i="14"/>
  <c r="Q73" i="1"/>
  <c r="I60" i="14"/>
  <c r="M92" i="14"/>
  <c r="Q56" i="12"/>
  <c r="I391" i="1"/>
  <c r="M158" i="12"/>
  <c r="F60" i="14"/>
  <c r="F90" i="14"/>
  <c r="G158" i="12"/>
  <c r="F91" i="14"/>
  <c r="Z92" i="14"/>
  <c r="W92" i="14"/>
  <c r="X91" i="14"/>
  <c r="U91" i="14"/>
  <c r="Q147" i="1"/>
  <c r="Q149" i="1" s="1"/>
  <c r="O149" i="1"/>
  <c r="O397" i="1"/>
  <c r="O187" i="1"/>
  <c r="Q187" i="1" s="1"/>
  <c r="Q353" i="1"/>
  <c r="Q333" i="1"/>
  <c r="Q140" i="12"/>
  <c r="K92" i="14"/>
  <c r="R91" i="14"/>
  <c r="X60" i="14"/>
  <c r="R60" i="14"/>
  <c r="U60" i="14"/>
  <c r="L60" i="14"/>
  <c r="O162" i="1"/>
  <c r="Q162" i="1" s="1"/>
  <c r="Q159" i="1"/>
  <c r="Q160" i="1" s="1"/>
  <c r="Q210" i="11"/>
  <c r="O366" i="1"/>
  <c r="O106" i="12"/>
  <c r="Q106" i="12" s="1"/>
  <c r="Q254" i="1"/>
  <c r="Q256" i="1" s="1"/>
  <c r="O256" i="1"/>
  <c r="N92" i="14"/>
  <c r="O219" i="11"/>
  <c r="Q219" i="11" s="1"/>
  <c r="O107" i="11"/>
  <c r="O109" i="11" s="1"/>
  <c r="Q106" i="11"/>
  <c r="O221" i="11"/>
  <c r="Q221" i="11" s="1"/>
  <c r="F391" i="1"/>
  <c r="O96" i="11"/>
  <c r="Q94" i="11"/>
  <c r="Q96" i="11" s="1"/>
  <c r="O183" i="1"/>
  <c r="O184" i="1" s="1"/>
  <c r="Q182" i="1"/>
  <c r="Q183" i="1" s="1"/>
  <c r="E158" i="12"/>
  <c r="M403" i="1"/>
  <c r="O73" i="12"/>
  <c r="O69" i="12"/>
  <c r="O68" i="12"/>
  <c r="O71" i="12"/>
  <c r="O70" i="12"/>
  <c r="Q178" i="11"/>
  <c r="O157" i="12"/>
  <c r="Q122" i="12"/>
  <c r="O159" i="12"/>
  <c r="O156" i="12"/>
  <c r="O298" i="1"/>
  <c r="O122" i="12"/>
  <c r="Q296" i="1"/>
  <c r="Q298" i="1" s="1"/>
  <c r="E391" i="1"/>
  <c r="E403" i="1"/>
  <c r="O378" i="1"/>
  <c r="Q378" i="1" s="1"/>
  <c r="Q334" i="1"/>
  <c r="D148" i="12"/>
  <c r="J148" i="12"/>
  <c r="C158" i="12"/>
  <c r="C391" i="1"/>
  <c r="J158" i="12"/>
  <c r="J391" i="1"/>
  <c r="L158" i="12"/>
  <c r="L391" i="1"/>
  <c r="G148" i="12"/>
  <c r="F148" i="12"/>
  <c r="N391" i="1"/>
  <c r="N158" i="12"/>
  <c r="H158" i="12"/>
  <c r="H391" i="1"/>
  <c r="H148" i="12"/>
  <c r="D391" i="1"/>
  <c r="D158" i="12"/>
  <c r="K71" i="12"/>
  <c r="K390" i="1"/>
  <c r="Q390" i="1" s="1"/>
  <c r="K73" i="12"/>
  <c r="K68" i="12"/>
  <c r="K69" i="12"/>
  <c r="K72" i="12"/>
  <c r="K70" i="12"/>
  <c r="M157" i="12"/>
  <c r="M156" i="12"/>
  <c r="M391" i="1"/>
  <c r="M155" i="12"/>
  <c r="M154" i="12"/>
  <c r="M159" i="12"/>
  <c r="E157" i="12"/>
  <c r="E156" i="12"/>
  <c r="E155" i="12"/>
  <c r="E159" i="12"/>
  <c r="E154" i="12"/>
  <c r="Q171" i="1"/>
  <c r="I43" i="14"/>
  <c r="O43" i="14"/>
  <c r="R43" i="14"/>
  <c r="F43" i="14"/>
  <c r="L43" i="14"/>
  <c r="X43" i="14"/>
  <c r="U43" i="14"/>
  <c r="O86" i="14"/>
  <c r="I86" i="14"/>
  <c r="U86" i="14"/>
  <c r="L86" i="14"/>
  <c r="R86" i="14"/>
  <c r="F86" i="14"/>
  <c r="X86" i="14"/>
  <c r="Q105" i="11"/>
  <c r="Q364" i="1"/>
  <c r="Q366" i="1" s="1"/>
  <c r="I148" i="12"/>
  <c r="Q218" i="11"/>
  <c r="Q400" i="1"/>
  <c r="X92" i="14" l="1"/>
  <c r="Q170" i="1"/>
  <c r="Q172" i="1" s="1"/>
  <c r="O154" i="12"/>
  <c r="Q389" i="1"/>
  <c r="Q391" i="1" s="1"/>
  <c r="O172" i="1"/>
  <c r="O389" i="1"/>
  <c r="O155" i="12"/>
  <c r="O402" i="1"/>
  <c r="O403" i="1" s="1"/>
  <c r="Q402" i="1"/>
  <c r="Q403" i="1" s="1"/>
  <c r="L92" i="14"/>
  <c r="R92" i="14"/>
  <c r="O92" i="14"/>
  <c r="U92" i="14"/>
  <c r="F92" i="14"/>
  <c r="I92" i="14"/>
  <c r="Q148" i="12"/>
  <c r="O222" i="11"/>
  <c r="O224" i="11" s="1"/>
  <c r="Q107" i="11"/>
  <c r="Q109" i="11" s="1"/>
  <c r="Q73" i="12"/>
  <c r="O406" i="1"/>
  <c r="Q406" i="1" s="1"/>
  <c r="O186" i="1"/>
  <c r="O405" i="1" s="1"/>
  <c r="Q405" i="1" s="1"/>
  <c r="Q184" i="1"/>
  <c r="Q68" i="12"/>
  <c r="Q70" i="12"/>
  <c r="Q69" i="12"/>
  <c r="Q71" i="12"/>
  <c r="K155" i="12"/>
  <c r="K403" i="1"/>
  <c r="K154" i="12"/>
  <c r="K159" i="12"/>
  <c r="Q159" i="12" s="1"/>
  <c r="K157" i="12"/>
  <c r="Q157" i="12" s="1"/>
  <c r="K156" i="12"/>
  <c r="Q156" i="12" s="1"/>
  <c r="K158" i="12"/>
  <c r="K391" i="1"/>
  <c r="Q220" i="11"/>
  <c r="Q222" i="11" s="1"/>
  <c r="Q224" i="11" s="1"/>
  <c r="Q154" i="12" l="1"/>
  <c r="Q155" i="12"/>
  <c r="O158" i="12"/>
  <c r="O391" i="1"/>
  <c r="Q186" i="1"/>
  <c r="Q72" i="12"/>
  <c r="Q158" i="12" l="1"/>
</calcChain>
</file>

<file path=xl/comments1.xml><?xml version="1.0" encoding="utf-8"?>
<comments xmlns="http://schemas.openxmlformats.org/spreadsheetml/2006/main">
  <authors>
    <author>JShapiro</author>
  </authors>
  <commentList>
    <comment ref="B203" authorId="0">
      <text>
        <r>
          <rPr>
            <sz val="8"/>
            <color indexed="81"/>
            <rFont val="Tahoma"/>
            <family val="2"/>
          </rPr>
          <t>SFC HFS LOCOM reserve has been exhasted (2009-2010)</t>
        </r>
      </text>
    </comment>
  </commentList>
</comments>
</file>

<file path=xl/sharedStrings.xml><?xml version="1.0" encoding="utf-8"?>
<sst xmlns="http://schemas.openxmlformats.org/spreadsheetml/2006/main" count="1117" uniqueCount="202">
  <si>
    <t>Report Name:</t>
  </si>
  <si>
    <t>Report Date:</t>
  </si>
  <si>
    <t>Prepared By:</t>
  </si>
  <si>
    <t>Standardized Risk/Business Intelligence</t>
  </si>
  <si>
    <t>12 Mos. Avg</t>
  </si>
  <si>
    <t>30 dpd</t>
  </si>
  <si>
    <t>60 dpd</t>
  </si>
  <si>
    <t>90 dpd</t>
  </si>
  <si>
    <t>120+ dpd</t>
  </si>
  <si>
    <t>Total</t>
  </si>
  <si>
    <t>O/S</t>
  </si>
  <si>
    <t>% of O/S</t>
  </si>
  <si>
    <t>Gross CO</t>
  </si>
  <si>
    <t>Recoveries</t>
  </si>
  <si>
    <t>Net CO</t>
  </si>
  <si>
    <t>Section Name:</t>
  </si>
  <si>
    <t>Delq By $</t>
  </si>
  <si>
    <t>VMG</t>
  </si>
  <si>
    <t>VMSPF</t>
  </si>
  <si>
    <t>GL Balance</t>
  </si>
  <si>
    <t>Student Loans</t>
  </si>
  <si>
    <t>Aircraft</t>
  </si>
  <si>
    <t xml:space="preserve">Report </t>
  </si>
  <si>
    <t xml:space="preserve">    Total Delinquent</t>
  </si>
  <si>
    <t>Month</t>
  </si>
  <si>
    <t>Total Portfolio</t>
  </si>
  <si>
    <t>Date</t>
  </si>
  <si>
    <t>#</t>
  </si>
  <si>
    <t>Dollars</t>
  </si>
  <si>
    <t>%</t>
  </si>
  <si>
    <t>SLMA</t>
  </si>
  <si>
    <t>Student Loan - Appendix</t>
  </si>
  <si>
    <t>Prev</t>
  </si>
  <si>
    <t>30 - 59 Days</t>
  </si>
  <si>
    <t>60 - 89 Days</t>
  </si>
  <si>
    <t>90+ Days</t>
  </si>
  <si>
    <t>120+ Days</t>
  </si>
  <si>
    <t>150+ Days</t>
  </si>
  <si>
    <t>180+ Days</t>
  </si>
  <si>
    <t>Student Loan Servicer</t>
  </si>
  <si>
    <t>Nelnet</t>
  </si>
  <si>
    <t xml:space="preserve"> </t>
  </si>
  <si>
    <t>Student Loan Total</t>
  </si>
  <si>
    <t>SFC</t>
  </si>
  <si>
    <t>Marine</t>
  </si>
  <si>
    <t>Retail Runoff Delq Trends</t>
  </si>
  <si>
    <t>Repo Totals</t>
  </si>
  <si>
    <t>* Dealer Reserve</t>
  </si>
  <si>
    <t>Dealer Reserve</t>
  </si>
  <si>
    <t>Auto - In Footprint</t>
  </si>
  <si>
    <t>Auto - Out Of Footprint</t>
  </si>
  <si>
    <t>Subtotal - Auto</t>
  </si>
  <si>
    <t>RV</t>
  </si>
  <si>
    <t>Other</t>
  </si>
  <si>
    <t>Subtotal - Non-Auto</t>
  </si>
  <si>
    <t>HE Loan - Held For Sale</t>
  </si>
  <si>
    <t>HE Loan - Non HFS</t>
  </si>
  <si>
    <t>HE Line</t>
  </si>
  <si>
    <t>Subtotal - Home Equity</t>
  </si>
  <si>
    <t>INDIRECT</t>
  </si>
  <si>
    <t>Other SFC</t>
  </si>
  <si>
    <t>RUNOFF - OTHER</t>
  </si>
  <si>
    <t>TOTAL - RUNOFF</t>
  </si>
  <si>
    <t>TOTALS</t>
  </si>
  <si>
    <t>Subtotal - Runoff - Other</t>
  </si>
  <si>
    <t>Subtotal - SFC</t>
  </si>
  <si>
    <t>Subtotal - Cons. Indirect</t>
  </si>
  <si>
    <t>Delq By #</t>
  </si>
  <si>
    <t>Appendix - Delq Detail</t>
  </si>
  <si>
    <t>Home Equity Lines of Credit</t>
  </si>
  <si>
    <t>City National Bank</t>
  </si>
  <si>
    <t>Countrywide</t>
  </si>
  <si>
    <t>PHH Mortage (BELOC)</t>
  </si>
  <si>
    <t>PHH Mortage (HELOC)</t>
  </si>
  <si>
    <t>SBO Heloc Subtotal</t>
  </si>
  <si>
    <t>Home Equity Lines of Credit Subtotal</t>
  </si>
  <si>
    <t>Home Equity Loans</t>
  </si>
  <si>
    <t>Dukes</t>
  </si>
  <si>
    <t>Green Point</t>
  </si>
  <si>
    <t xml:space="preserve">Wells Fargo (Norwest) </t>
  </si>
  <si>
    <t>PHH Mortgage</t>
  </si>
  <si>
    <t>Washington Mutal (DLJ)</t>
  </si>
  <si>
    <t>SBO Home Equity Subtotal</t>
  </si>
  <si>
    <t>Home Equity Loans Subtotal</t>
  </si>
  <si>
    <t>Mobile Home Loans</t>
  </si>
  <si>
    <t>SBO Mobile Homes Subtotal</t>
  </si>
  <si>
    <t>n/a</t>
  </si>
  <si>
    <t>Mobile Homes Subtotal</t>
  </si>
  <si>
    <t>Auto Loans</t>
  </si>
  <si>
    <t>Independent Bank</t>
  </si>
  <si>
    <t>Sterling Bank</t>
  </si>
  <si>
    <t>N/A</t>
  </si>
  <si>
    <t>SBO Auto Subtotal</t>
  </si>
  <si>
    <t>Auto Loans Subtotal</t>
  </si>
  <si>
    <t>Marine Loans</t>
  </si>
  <si>
    <t>SCUSA - Marine</t>
  </si>
  <si>
    <t>SBO Marine Subtotal</t>
  </si>
  <si>
    <t>Marine Loans Subtotal</t>
  </si>
  <si>
    <t>RV Loans</t>
  </si>
  <si>
    <t>SCUSA - RV</t>
  </si>
  <si>
    <t>SST</t>
  </si>
  <si>
    <t>SBO RV Subtotal</t>
  </si>
  <si>
    <t>RV Loans Subtotal</t>
  </si>
  <si>
    <t>Time Share/Land Loans</t>
  </si>
  <si>
    <t>PHEAA (Total)</t>
  </si>
  <si>
    <t>RISLA</t>
  </si>
  <si>
    <t>NELNET</t>
  </si>
  <si>
    <t>SBO Student Loans Subtotal</t>
  </si>
  <si>
    <t>Student Loans Subtotal</t>
  </si>
  <si>
    <t>Other (Premium, LIP, FASB, Fees)</t>
  </si>
  <si>
    <t>Total SBO Delinquency</t>
  </si>
  <si>
    <t>Total Delinquency</t>
  </si>
  <si>
    <t>* these numbers are included in the above figures in various line items. Non Standard HE accounts are counted as first lien</t>
  </si>
  <si>
    <t>Delq By %</t>
  </si>
  <si>
    <t>Dynamic</t>
  </si>
  <si>
    <t>Static</t>
  </si>
  <si>
    <t>* As of March 2012, PHH is now reported as current month.</t>
  </si>
  <si>
    <t>AES (fka PHEAA)</t>
  </si>
  <si>
    <t>AES - TERI</t>
  </si>
  <si>
    <t>* SLMA was sold in June 2012. Nelnet was sold in July 2012.</t>
  </si>
  <si>
    <t>NPL</t>
  </si>
  <si>
    <t>*TDRs previously on Partenon are being transferred to MortgageServ in 2013. This will cause a shift from Partenon serviced loans to Mortgage Serv.</t>
  </si>
  <si>
    <t>Partenon Home Equity Line Of Credit</t>
  </si>
  <si>
    <t xml:space="preserve">MortgageServ HFS </t>
  </si>
  <si>
    <t>Partenon Fixed Home Equity</t>
  </si>
  <si>
    <t xml:space="preserve">MortgageServ NHFS </t>
  </si>
  <si>
    <t>Partenon Time Share Loans</t>
  </si>
  <si>
    <t>Partenon Heloc Subtotal</t>
  </si>
  <si>
    <t>Partenon Mobile Homes</t>
  </si>
  <si>
    <t>Partenon Mobile Homes Subtotal</t>
  </si>
  <si>
    <t>Partenon Marine Portfolio</t>
  </si>
  <si>
    <t>Partenon Land Loans (unsecured)</t>
  </si>
  <si>
    <t>Partenon Student Loans Subtotal</t>
  </si>
  <si>
    <t>Partenon Previously Held For Sale * (1st Lien)</t>
  </si>
  <si>
    <t>Partenon Previously Held For Sale * (2nd Lien)</t>
  </si>
  <si>
    <t>Sovereign Home Equity Subtotal</t>
  </si>
  <si>
    <t>Sovereign Auto Subtotal</t>
  </si>
  <si>
    <t>Sovereign Marine Subtotal</t>
  </si>
  <si>
    <t>Sovereign RV Subtotal</t>
  </si>
  <si>
    <t>Sovereign Land Loans Subtotal</t>
  </si>
  <si>
    <t>SBO Land Loans Subtotal</t>
  </si>
  <si>
    <t>Land Loans Subtotal</t>
  </si>
  <si>
    <t>Total Sovereign Delinquency</t>
  </si>
  <si>
    <t>TLBreak</t>
  </si>
  <si>
    <t>DPD_Delq_Bucket2</t>
  </si>
  <si>
    <t>Sum of LnCnt</t>
  </si>
  <si>
    <t>Sum of OS</t>
  </si>
  <si>
    <t>Sum of NPL_Cnt</t>
  </si>
  <si>
    <t>Sum of NPL_UPB</t>
  </si>
  <si>
    <t>HELOC</t>
  </si>
  <si>
    <t>A - CURRENT</t>
  </si>
  <si>
    <t>B - 30+</t>
  </si>
  <si>
    <t>C - 60+</t>
  </si>
  <si>
    <t>D - 90+</t>
  </si>
  <si>
    <t>Group1</t>
  </si>
  <si>
    <t>HELOC Total</t>
  </si>
  <si>
    <t>HFS_HE</t>
  </si>
  <si>
    <t>HFS_HE Total</t>
  </si>
  <si>
    <t>NHFS_HE</t>
  </si>
  <si>
    <t>NHFS_HE Total</t>
  </si>
  <si>
    <t>Other Total</t>
  </si>
  <si>
    <t>Grand Total</t>
  </si>
  <si>
    <t>effective_date_pk</t>
  </si>
  <si>
    <t>loan_portfolio_fk</t>
  </si>
  <si>
    <t>Delq_Bucket</t>
  </si>
  <si>
    <t>Loan_Cnt</t>
  </si>
  <si>
    <t>Loan_UPB</t>
  </si>
  <si>
    <t>Loan_EXP</t>
  </si>
  <si>
    <t>NPL_UPB</t>
  </si>
  <si>
    <t>NPL_Cnt</t>
  </si>
  <si>
    <t>effective_date</t>
  </si>
  <si>
    <t>cmp_desc1</t>
  </si>
  <si>
    <t>business_line_desc1</t>
  </si>
  <si>
    <t>portfolio_desc1</t>
  </si>
  <si>
    <t>(No column name)</t>
  </si>
  <si>
    <t>Runoff</t>
  </si>
  <si>
    <t>Recreational Vehicle</t>
  </si>
  <si>
    <t>Home Equity Loan</t>
  </si>
  <si>
    <t>Home Equity Line</t>
  </si>
  <si>
    <t>Consumer Indirect</t>
  </si>
  <si>
    <t>Amerifee</t>
  </si>
  <si>
    <t>Unsecured Loan</t>
  </si>
  <si>
    <t>Mobile Home</t>
  </si>
  <si>
    <t>Indirect Auto - Out of Market</t>
  </si>
  <si>
    <t>Student Loan</t>
  </si>
  <si>
    <t>Indirect Auto - In Market</t>
  </si>
  <si>
    <t>10 - Student Loans</t>
  </si>
  <si>
    <t>115 - Student Loan</t>
  </si>
  <si>
    <t>2 - Consumer Indirect</t>
  </si>
  <si>
    <t>103 - Marine</t>
  </si>
  <si>
    <t>104 - Mobile Home</t>
  </si>
  <si>
    <t>106 - Recreational Vehicle</t>
  </si>
  <si>
    <t>201 - Indirect Auto - In Market</t>
  </si>
  <si>
    <t>202 - Indirect Auto - Out of Market</t>
  </si>
  <si>
    <t>205 - Indirect Other</t>
  </si>
  <si>
    <t>208 - Amerifee</t>
  </si>
  <si>
    <t>3 - SFC</t>
  </si>
  <si>
    <t>101 - Home Equity Loan</t>
  </si>
  <si>
    <t>102 - Home Equity Line</t>
  </si>
  <si>
    <t>108 - Unsecured Loan</t>
  </si>
  <si>
    <t>8 - Aircraft</t>
  </si>
  <si>
    <t>113 -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</si>
</sst>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&quot;$&quot;* #,##0_);_(&quot;$&quot;* \(#,##0\);_(&quot;$&quot;* &quot;-&quot;??_);_(@_)"/>
    <numFmt numFmtId="166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Arial"/>
      <family val="2"/>
    </font>
    <font>
      <sz val="8"/>
      <color indexed="16"/>
      <name val="Verdana"/>
      <family val="2"/>
    </font>
    <font>
      <i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indexed="8"/>
      <name val="Verdana"/>
      <family val="2"/>
    </font>
    <font>
      <sz val="8"/>
      <color indexed="81"/>
      <name val="Tahoma"/>
      <family val="2"/>
    </font>
    <font>
      <b/>
      <sz val="12"/>
      <color indexed="9"/>
      <name val="Verdana"/>
      <family val="2"/>
    </font>
    <font>
      <b/>
      <sz val="8"/>
      <color indexed="8"/>
      <name val="Verdana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/>
      <top/>
      <bottom style="medium">
        <color indexed="22"/>
      </bottom>
      <diagonal/>
    </border>
    <border>
      <left/>
      <right/>
      <top style="thick">
        <color indexed="23"/>
      </top>
      <bottom/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/>
      <top/>
      <bottom style="double">
        <color indexed="8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164" fontId="5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/>
    <xf numFmtId="3" fontId="4" fillId="0" borderId="0" xfId="0" applyNumberFormat="1" applyFont="1" applyBorder="1"/>
    <xf numFmtId="3" fontId="4" fillId="0" borderId="2" xfId="0" applyNumberFormat="1" applyFont="1" applyBorder="1"/>
    <xf numFmtId="3" fontId="4" fillId="0" borderId="0" xfId="0" applyNumberFormat="1" applyFont="1"/>
    <xf numFmtId="3" fontId="4" fillId="0" borderId="3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3" fontId="4" fillId="0" borderId="5" xfId="0" applyNumberFormat="1" applyFont="1" applyBorder="1"/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/>
    <xf numFmtId="3" fontId="4" fillId="0" borderId="7" xfId="0" applyNumberFormat="1" applyFont="1" applyBorder="1"/>
    <xf numFmtId="0" fontId="7" fillId="0" borderId="0" xfId="0" applyFont="1" applyAlignment="1">
      <alignment horizontal="left"/>
    </xf>
    <xf numFmtId="3" fontId="7" fillId="0" borderId="0" xfId="0" applyNumberFormat="1" applyFont="1"/>
    <xf numFmtId="3" fontId="7" fillId="0" borderId="0" xfId="0" applyNumberFormat="1" applyFont="1" applyBorder="1"/>
    <xf numFmtId="3" fontId="7" fillId="0" borderId="3" xfId="0" applyNumberFormat="1" applyFont="1" applyBorder="1"/>
    <xf numFmtId="0" fontId="7" fillId="0" borderId="0" xfId="0" applyFont="1" applyBorder="1" applyAlignment="1">
      <alignment horizontal="left"/>
    </xf>
    <xf numFmtId="10" fontId="7" fillId="0" borderId="0" xfId="3" applyNumberFormat="1" applyFont="1" applyBorder="1"/>
    <xf numFmtId="10" fontId="7" fillId="0" borderId="3" xfId="3" applyNumberFormat="1" applyFont="1" applyBorder="1"/>
    <xf numFmtId="3" fontId="4" fillId="0" borderId="4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3" fontId="7" fillId="0" borderId="6" xfId="0" applyNumberFormat="1" applyFont="1" applyBorder="1"/>
    <xf numFmtId="3" fontId="7" fillId="0" borderId="7" xfId="0" applyNumberFormat="1" applyFont="1" applyBorder="1"/>
    <xf numFmtId="0" fontId="5" fillId="0" borderId="1" xfId="0" applyFont="1" applyFill="1" applyBorder="1"/>
    <xf numFmtId="0" fontId="8" fillId="0" borderId="0" xfId="0" applyFont="1"/>
    <xf numFmtId="14" fontId="4" fillId="0" borderId="0" xfId="0" applyNumberFormat="1" applyFont="1" applyAlignment="1">
      <alignment horizontal="left"/>
    </xf>
    <xf numFmtId="0" fontId="4" fillId="0" borderId="0" xfId="0" applyFont="1" applyProtection="1"/>
    <xf numFmtId="44" fontId="4" fillId="0" borderId="0" xfId="0" applyNumberFormat="1" applyFont="1" applyProtection="1"/>
    <xf numFmtId="10" fontId="4" fillId="0" borderId="0" xfId="0" applyNumberFormat="1" applyFont="1" applyProtection="1"/>
    <xf numFmtId="44" fontId="4" fillId="0" borderId="0" xfId="0" applyNumberFormat="1" applyFont="1" applyAlignment="1" applyProtection="1"/>
    <xf numFmtId="10" fontId="4" fillId="0" borderId="0" xfId="0" applyNumberFormat="1" applyFont="1" applyAlignment="1" applyProtection="1">
      <alignment horizontal="center"/>
    </xf>
    <xf numFmtId="0" fontId="4" fillId="0" borderId="0" xfId="0" applyFont="1" applyAlignment="1"/>
    <xf numFmtId="14" fontId="4" fillId="0" borderId="0" xfId="0" applyNumberFormat="1" applyFont="1" applyAlignment="1"/>
    <xf numFmtId="0" fontId="9" fillId="0" borderId="8" xfId="0" applyFont="1" applyFill="1" applyBorder="1" applyProtection="1"/>
    <xf numFmtId="0" fontId="9" fillId="2" borderId="9" xfId="0" applyFont="1" applyFill="1" applyBorder="1" applyAlignment="1" applyProtection="1">
      <alignment horizontal="centerContinuous"/>
    </xf>
    <xf numFmtId="38" fontId="10" fillId="2" borderId="10" xfId="0" applyNumberFormat="1" applyFont="1" applyFill="1" applyBorder="1" applyAlignment="1" applyProtection="1">
      <alignment horizontal="centerContinuous"/>
    </xf>
    <xf numFmtId="44" fontId="9" fillId="2" borderId="11" xfId="0" applyNumberFormat="1" applyFont="1" applyFill="1" applyBorder="1" applyAlignment="1" applyProtection="1">
      <alignment horizontal="centerContinuous"/>
    </xf>
    <xf numFmtId="10" fontId="9" fillId="2" borderId="12" xfId="0" applyNumberFormat="1" applyFont="1" applyFill="1" applyBorder="1" applyAlignment="1" applyProtection="1">
      <alignment horizontal="centerContinuous"/>
    </xf>
    <xf numFmtId="38" fontId="9" fillId="2" borderId="10" xfId="0" applyNumberFormat="1" applyFont="1" applyFill="1" applyBorder="1" applyAlignment="1" applyProtection="1">
      <alignment horizontal="centerContinuous"/>
    </xf>
    <xf numFmtId="44" fontId="9" fillId="2" borderId="11" xfId="0" applyNumberFormat="1" applyFont="1" applyFill="1" applyBorder="1" applyAlignment="1" applyProtection="1"/>
    <xf numFmtId="10" fontId="9" fillId="2" borderId="11" xfId="0" applyNumberFormat="1" applyFont="1" applyFill="1" applyBorder="1" applyAlignment="1" applyProtection="1">
      <alignment horizontal="centerContinuous"/>
    </xf>
    <xf numFmtId="10" fontId="10" fillId="2" borderId="11" xfId="0" applyNumberFormat="1" applyFont="1" applyFill="1" applyBorder="1" applyAlignment="1" applyProtection="1">
      <alignment horizontal="center"/>
    </xf>
    <xf numFmtId="44" fontId="9" fillId="2" borderId="13" xfId="0" applyNumberFormat="1" applyFont="1" applyFill="1" applyBorder="1" applyAlignment="1" applyProtection="1"/>
    <xf numFmtId="0" fontId="9" fillId="0" borderId="14" xfId="0" applyFont="1" applyFill="1" applyBorder="1" applyProtection="1"/>
    <xf numFmtId="0" fontId="10" fillId="2" borderId="15" xfId="0" applyFont="1" applyFill="1" applyBorder="1" applyAlignment="1" applyProtection="1">
      <alignment horizontal="center"/>
    </xf>
    <xf numFmtId="38" fontId="10" fillId="2" borderId="16" xfId="0" applyNumberFormat="1" applyFont="1" applyFill="1" applyBorder="1" applyAlignment="1" applyProtection="1">
      <alignment horizontal="center"/>
    </xf>
    <xf numFmtId="10" fontId="10" fillId="2" borderId="0" xfId="0" applyNumberFormat="1" applyFont="1" applyFill="1" applyBorder="1" applyAlignment="1" applyProtection="1">
      <alignment horizontal="center"/>
    </xf>
    <xf numFmtId="0" fontId="10" fillId="0" borderId="17" xfId="0" applyFont="1" applyFill="1" applyBorder="1" applyProtection="1"/>
    <xf numFmtId="44" fontId="10" fillId="2" borderId="0" xfId="0" applyNumberFormat="1" applyFont="1" applyFill="1" applyBorder="1" applyAlignment="1" applyProtection="1">
      <alignment horizontal="center"/>
    </xf>
    <xf numFmtId="10" fontId="10" fillId="2" borderId="18" xfId="0" applyNumberFormat="1" applyFont="1" applyFill="1" applyBorder="1" applyAlignment="1" applyProtection="1">
      <alignment horizontal="center"/>
    </xf>
    <xf numFmtId="44" fontId="10" fillId="2" borderId="19" xfId="0" applyNumberFormat="1" applyFont="1" applyFill="1" applyBorder="1" applyAlignment="1" applyProtection="1">
      <alignment horizontal="center"/>
    </xf>
    <xf numFmtId="0" fontId="10" fillId="3" borderId="20" xfId="0" applyFont="1" applyFill="1" applyBorder="1" applyProtection="1"/>
    <xf numFmtId="0" fontId="4" fillId="2" borderId="21" xfId="0" applyFont="1" applyFill="1" applyBorder="1" applyAlignment="1" applyProtection="1">
      <alignment horizontal="center"/>
    </xf>
    <xf numFmtId="44" fontId="4" fillId="2" borderId="21" xfId="0" applyNumberFormat="1" applyFont="1" applyFill="1" applyBorder="1" applyAlignment="1" applyProtection="1"/>
    <xf numFmtId="10" fontId="4" fillId="2" borderId="21" xfId="0" applyNumberFormat="1" applyFont="1" applyFill="1" applyBorder="1" applyAlignment="1" applyProtection="1">
      <alignment horizontal="center"/>
    </xf>
    <xf numFmtId="44" fontId="4" fillId="2" borderId="22" xfId="0" applyNumberFormat="1" applyFont="1" applyFill="1" applyBorder="1" applyAlignment="1" applyProtection="1"/>
    <xf numFmtId="0" fontId="4" fillId="0" borderId="23" xfId="0" applyFont="1" applyFill="1" applyBorder="1" applyProtection="1"/>
    <xf numFmtId="14" fontId="4" fillId="0" borderId="24" xfId="0" applyNumberFormat="1" applyFont="1" applyFill="1" applyBorder="1" applyAlignment="1" applyProtection="1">
      <alignment horizontal="center"/>
    </xf>
    <xf numFmtId="38" fontId="4" fillId="0" borderId="24" xfId="0" applyNumberFormat="1" applyFont="1" applyFill="1" applyBorder="1" applyAlignment="1" applyProtection="1">
      <alignment horizontal="center"/>
    </xf>
    <xf numFmtId="44" fontId="4" fillId="0" borderId="24" xfId="0" applyNumberFormat="1" applyFont="1" applyFill="1" applyBorder="1" applyAlignment="1" applyProtection="1">
      <alignment horizontal="center"/>
    </xf>
    <xf numFmtId="10" fontId="4" fillId="0" borderId="24" xfId="0" applyNumberFormat="1" applyFont="1" applyFill="1" applyBorder="1" applyAlignment="1" applyProtection="1">
      <alignment horizontal="center"/>
    </xf>
    <xf numFmtId="38" fontId="11" fillId="0" borderId="24" xfId="0" applyNumberFormat="1" applyFont="1" applyFill="1" applyBorder="1" applyAlignment="1" applyProtection="1">
      <alignment horizontal="center"/>
    </xf>
    <xf numFmtId="44" fontId="4" fillId="0" borderId="25" xfId="0" applyNumberFormat="1" applyFont="1" applyFill="1" applyBorder="1" applyAlignment="1" applyProtection="1">
      <alignment horizontal="center"/>
    </xf>
    <xf numFmtId="10" fontId="4" fillId="0" borderId="24" xfId="0" applyNumberFormat="1" applyFont="1" applyBorder="1" applyAlignment="1" applyProtection="1">
      <alignment horizontal="center"/>
    </xf>
    <xf numFmtId="0" fontId="4" fillId="0" borderId="0" xfId="0" applyFont="1" applyFill="1" applyProtection="1"/>
    <xf numFmtId="44" fontId="11" fillId="0" borderId="24" xfId="0" applyNumberFormat="1" applyFont="1" applyFill="1" applyBorder="1" applyAlignment="1" applyProtection="1">
      <alignment horizontal="center"/>
    </xf>
    <xf numFmtId="44" fontId="11" fillId="0" borderId="25" xfId="0" applyNumberFormat="1" applyFont="1" applyFill="1" applyBorder="1" applyAlignment="1" applyProtection="1">
      <alignment horizontal="center"/>
    </xf>
    <xf numFmtId="0" fontId="4" fillId="0" borderId="26" xfId="0" applyFont="1" applyBorder="1" applyProtection="1"/>
    <xf numFmtId="14" fontId="11" fillId="0" borderId="27" xfId="0" applyNumberFormat="1" applyFont="1" applyFill="1" applyBorder="1" applyAlignment="1" applyProtection="1">
      <alignment horizontal="center"/>
    </xf>
    <xf numFmtId="38" fontId="4" fillId="0" borderId="27" xfId="0" applyNumberFormat="1" applyFont="1" applyFill="1" applyBorder="1" applyAlignment="1" applyProtection="1">
      <alignment horizontal="center"/>
    </xf>
    <xf numFmtId="44" fontId="4" fillId="0" borderId="27" xfId="0" applyNumberFormat="1" applyFont="1" applyFill="1" applyBorder="1" applyAlignment="1" applyProtection="1"/>
    <xf numFmtId="10" fontId="4" fillId="0" borderId="27" xfId="0" applyNumberFormat="1" applyFont="1" applyFill="1" applyBorder="1" applyAlignment="1" applyProtection="1">
      <alignment horizontal="center"/>
    </xf>
    <xf numFmtId="44" fontId="4" fillId="0" borderId="27" xfId="1" applyNumberFormat="1" applyFont="1" applyFill="1" applyBorder="1" applyAlignment="1" applyProtection="1"/>
    <xf numFmtId="44" fontId="4" fillId="0" borderId="28" xfId="0" applyNumberFormat="1" applyFont="1" applyFill="1" applyBorder="1" applyAlignment="1" applyProtection="1"/>
    <xf numFmtId="0" fontId="5" fillId="0" borderId="0" xfId="0" applyFont="1" applyFill="1" applyBorder="1" applyProtection="1"/>
    <xf numFmtId="0" fontId="5" fillId="0" borderId="29" xfId="0" applyFont="1" applyFill="1" applyBorder="1" applyAlignment="1" applyProtection="1">
      <alignment horizontal="center"/>
    </xf>
    <xf numFmtId="38" fontId="5" fillId="0" borderId="30" xfId="0" applyNumberFormat="1" applyFont="1" applyFill="1" applyBorder="1" applyAlignment="1" applyProtection="1">
      <alignment horizontal="center"/>
    </xf>
    <xf numFmtId="44" fontId="5" fillId="0" borderId="30" xfId="2" applyNumberFormat="1" applyFont="1" applyFill="1" applyBorder="1" applyAlignment="1" applyProtection="1"/>
    <xf numFmtId="10" fontId="5" fillId="0" borderId="30" xfId="0" applyNumberFormat="1" applyFont="1" applyFill="1" applyBorder="1" applyAlignment="1" applyProtection="1">
      <alignment horizontal="center"/>
    </xf>
    <xf numFmtId="10" fontId="5" fillId="0" borderId="31" xfId="0" applyNumberFormat="1" applyFont="1" applyFill="1" applyBorder="1" applyAlignment="1" applyProtection="1">
      <alignment horizontal="center"/>
    </xf>
    <xf numFmtId="0" fontId="5" fillId="0" borderId="30" xfId="0" applyFont="1" applyFill="1" applyBorder="1" applyAlignment="1" applyProtection="1">
      <alignment horizontal="center"/>
    </xf>
    <xf numFmtId="44" fontId="5" fillId="0" borderId="32" xfId="2" applyNumberFormat="1" applyFont="1" applyFill="1" applyBorder="1" applyAlignment="1" applyProtection="1"/>
    <xf numFmtId="44" fontId="5" fillId="0" borderId="0" xfId="0" applyNumberFormat="1" applyFont="1" applyFill="1" applyProtection="1"/>
    <xf numFmtId="0" fontId="5" fillId="0" borderId="0" xfId="0" applyFont="1" applyFill="1" applyProtection="1"/>
    <xf numFmtId="0" fontId="4" fillId="0" borderId="33" xfId="0" applyFont="1" applyFill="1" applyBorder="1" applyProtection="1"/>
    <xf numFmtId="0" fontId="4" fillId="0" borderId="34" xfId="0" applyFont="1" applyBorder="1" applyAlignment="1" applyProtection="1">
      <alignment horizontal="center"/>
    </xf>
    <xf numFmtId="44" fontId="4" fillId="0" borderId="34" xfId="0" applyNumberFormat="1" applyFont="1" applyBorder="1" applyAlignment="1" applyProtection="1"/>
    <xf numFmtId="10" fontId="4" fillId="0" borderId="34" xfId="0" applyNumberFormat="1" applyFont="1" applyBorder="1" applyAlignment="1" applyProtection="1">
      <alignment horizontal="center"/>
    </xf>
    <xf numFmtId="44" fontId="4" fillId="0" borderId="35" xfId="0" applyNumberFormat="1" applyFont="1" applyBorder="1" applyAlignment="1" applyProtection="1"/>
    <xf numFmtId="0" fontId="4" fillId="0" borderId="0" xfId="0" applyFont="1" applyBorder="1" applyProtection="1"/>
    <xf numFmtId="0" fontId="4" fillId="0" borderId="0" xfId="0" applyFont="1" applyBorder="1" applyAlignment="1">
      <alignment vertical="top" wrapText="1"/>
    </xf>
    <xf numFmtId="44" fontId="5" fillId="0" borderId="0" xfId="0" applyNumberFormat="1" applyFont="1" applyBorder="1" applyAlignment="1" applyProtection="1"/>
    <xf numFmtId="10" fontId="4" fillId="0" borderId="0" xfId="0" applyNumberFormat="1" applyFont="1" applyBorder="1" applyProtection="1"/>
    <xf numFmtId="44" fontId="4" fillId="0" borderId="0" xfId="0" applyNumberFormat="1" applyFont="1" applyBorder="1" applyAlignment="1" applyProtection="1"/>
    <xf numFmtId="10" fontId="4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/>
    <xf numFmtId="44" fontId="4" fillId="0" borderId="0" xfId="0" applyNumberFormat="1" applyFont="1" applyBorder="1" applyAlignment="1"/>
    <xf numFmtId="0" fontId="5" fillId="0" borderId="0" xfId="0" applyFont="1" applyAlignment="1" applyProtection="1">
      <alignment wrapText="1"/>
    </xf>
    <xf numFmtId="0" fontId="5" fillId="0" borderId="0" xfId="0" applyFont="1" applyAlignment="1">
      <alignment wrapText="1"/>
    </xf>
    <xf numFmtId="44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4" fontId="4" fillId="0" borderId="0" xfId="0" applyNumberFormat="1" applyFont="1" applyAlignment="1">
      <alignment wrapText="1"/>
    </xf>
    <xf numFmtId="4" fontId="4" fillId="0" borderId="0" xfId="0" applyNumberFormat="1" applyFont="1" applyProtection="1"/>
    <xf numFmtId="44" fontId="4" fillId="0" borderId="0" xfId="2" applyFont="1" applyProtection="1"/>
    <xf numFmtId="165" fontId="4" fillId="0" borderId="0" xfId="0" applyNumberFormat="1" applyFont="1" applyProtection="1"/>
    <xf numFmtId="38" fontId="4" fillId="0" borderId="0" xfId="0" applyNumberFormat="1" applyFont="1" applyBorder="1" applyProtection="1"/>
    <xf numFmtId="22" fontId="0" fillId="0" borderId="0" xfId="0" applyNumberFormat="1"/>
    <xf numFmtId="164" fontId="5" fillId="0" borderId="36" xfId="0" applyNumberFormat="1" applyFont="1" applyBorder="1" applyAlignment="1">
      <alignment horizontal="center"/>
    </xf>
    <xf numFmtId="0" fontId="10" fillId="4" borderId="0" xfId="0" applyFont="1" applyFill="1" applyBorder="1"/>
    <xf numFmtId="3" fontId="4" fillId="0" borderId="0" xfId="0" applyNumberFormat="1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7" fillId="0" borderId="0" xfId="0" applyFont="1" applyFill="1" applyBorder="1" applyAlignment="1">
      <alignment horizontal="left"/>
    </xf>
    <xf numFmtId="3" fontId="7" fillId="0" borderId="0" xfId="0" applyNumberFormat="1" applyFont="1" applyFill="1" applyBorder="1"/>
    <xf numFmtId="10" fontId="7" fillId="0" borderId="0" xfId="3" applyNumberFormat="1" applyFont="1" applyFill="1" applyBorder="1"/>
    <xf numFmtId="0" fontId="5" fillId="0" borderId="0" xfId="0" applyFont="1" applyFill="1"/>
    <xf numFmtId="3" fontId="8" fillId="0" borderId="0" xfId="0" applyNumberFormat="1" applyFont="1" applyFill="1" applyBorder="1"/>
    <xf numFmtId="3" fontId="4" fillId="0" borderId="37" xfId="0" applyNumberFormat="1" applyFont="1" applyBorder="1"/>
    <xf numFmtId="3" fontId="4" fillId="0" borderId="38" xfId="0" applyNumberFormat="1" applyFont="1" applyBorder="1"/>
    <xf numFmtId="0" fontId="4" fillId="0" borderId="39" xfId="0" applyFont="1" applyBorder="1" applyAlignment="1">
      <alignment horizontal="left"/>
    </xf>
    <xf numFmtId="3" fontId="4" fillId="0" borderId="39" xfId="0" applyNumberFormat="1" applyFont="1" applyBorder="1"/>
    <xf numFmtId="3" fontId="4" fillId="0" borderId="40" xfId="0" applyNumberFormat="1" applyFont="1" applyBorder="1"/>
    <xf numFmtId="0" fontId="4" fillId="0" borderId="41" xfId="0" applyFont="1" applyBorder="1" applyAlignment="1">
      <alignment horizontal="left"/>
    </xf>
    <xf numFmtId="3" fontId="4" fillId="0" borderId="41" xfId="0" applyNumberFormat="1" applyFont="1" applyBorder="1"/>
    <xf numFmtId="3" fontId="4" fillId="0" borderId="42" xfId="0" applyNumberFormat="1" applyFont="1" applyBorder="1"/>
    <xf numFmtId="3" fontId="7" fillId="0" borderId="38" xfId="0" applyNumberFormat="1" applyFont="1" applyBorder="1"/>
    <xf numFmtId="10" fontId="7" fillId="0" borderId="38" xfId="3" applyNumberFormat="1" applyFont="1" applyBorder="1"/>
    <xf numFmtId="0" fontId="4" fillId="0" borderId="38" xfId="0" applyFont="1" applyBorder="1"/>
    <xf numFmtId="3" fontId="7" fillId="0" borderId="41" xfId="0" applyNumberFormat="1" applyFont="1" applyBorder="1"/>
    <xf numFmtId="3" fontId="7" fillId="0" borderId="42" xfId="0" applyNumberFormat="1" applyFont="1" applyBorder="1"/>
    <xf numFmtId="3" fontId="4" fillId="0" borderId="43" xfId="0" applyNumberFormat="1" applyFont="1" applyBorder="1"/>
    <xf numFmtId="0" fontId="10" fillId="5" borderId="44" xfId="0" applyFont="1" applyFill="1" applyBorder="1"/>
    <xf numFmtId="10" fontId="7" fillId="0" borderId="45" xfId="3" applyNumberFormat="1" applyFont="1" applyBorder="1"/>
    <xf numFmtId="0" fontId="4" fillId="0" borderId="45" xfId="0" applyFont="1" applyBorder="1"/>
    <xf numFmtId="164" fontId="5" fillId="0" borderId="0" xfId="0" applyNumberFormat="1" applyFont="1" applyFill="1" applyBorder="1" applyAlignment="1">
      <alignment horizontal="center"/>
    </xf>
    <xf numFmtId="0" fontId="4" fillId="0" borderId="44" xfId="0" applyFont="1" applyFill="1" applyBorder="1" applyAlignment="1">
      <alignment horizontal="left"/>
    </xf>
    <xf numFmtId="3" fontId="4" fillId="0" borderId="44" xfId="0" applyNumberFormat="1" applyFont="1" applyFill="1" applyBorder="1"/>
    <xf numFmtId="3" fontId="4" fillId="0" borderId="46" xfId="0" applyNumberFormat="1" applyFont="1" applyFill="1" applyBorder="1"/>
    <xf numFmtId="0" fontId="4" fillId="0" borderId="0" xfId="0" applyFont="1" applyFill="1" applyAlignment="1">
      <alignment horizontal="left"/>
    </xf>
    <xf numFmtId="3" fontId="4" fillId="0" borderId="0" xfId="0" applyNumberFormat="1" applyFont="1" applyFill="1"/>
    <xf numFmtId="3" fontId="4" fillId="0" borderId="45" xfId="0" applyNumberFormat="1" applyFont="1" applyFill="1" applyBorder="1"/>
    <xf numFmtId="0" fontId="4" fillId="0" borderId="47" xfId="0" applyFont="1" applyFill="1" applyBorder="1" applyAlignment="1">
      <alignment horizontal="left"/>
    </xf>
    <xf numFmtId="3" fontId="4" fillId="0" borderId="47" xfId="0" applyNumberFormat="1" applyFont="1" applyFill="1" applyBorder="1"/>
    <xf numFmtId="0" fontId="7" fillId="0" borderId="0" xfId="0" applyFont="1" applyFill="1" applyAlignment="1">
      <alignment horizontal="left"/>
    </xf>
    <xf numFmtId="3" fontId="7" fillId="0" borderId="0" xfId="0" applyNumberFormat="1" applyFont="1" applyFill="1"/>
    <xf numFmtId="3" fontId="7" fillId="0" borderId="45" xfId="0" applyNumberFormat="1" applyFont="1" applyFill="1" applyBorder="1"/>
    <xf numFmtId="10" fontId="7" fillId="0" borderId="45" xfId="3" applyNumberFormat="1" applyFont="1" applyFill="1" applyBorder="1"/>
    <xf numFmtId="0" fontId="4" fillId="0" borderId="45" xfId="0" applyFont="1" applyFill="1" applyBorder="1"/>
    <xf numFmtId="0" fontId="4" fillId="0" borderId="48" xfId="0" applyFont="1" applyFill="1" applyBorder="1" applyAlignment="1">
      <alignment horizontal="left"/>
    </xf>
    <xf numFmtId="3" fontId="4" fillId="0" borderId="48" xfId="0" applyNumberFormat="1" applyFont="1" applyFill="1" applyBorder="1"/>
    <xf numFmtId="3" fontId="4" fillId="0" borderId="49" xfId="0" applyNumberFormat="1" applyFont="1" applyFill="1" applyBorder="1"/>
    <xf numFmtId="0" fontId="7" fillId="0" borderId="47" xfId="0" applyFont="1" applyFill="1" applyBorder="1" applyAlignment="1">
      <alignment horizontal="left"/>
    </xf>
    <xf numFmtId="3" fontId="7" fillId="0" borderId="47" xfId="0" applyNumberFormat="1" applyFont="1" applyFill="1" applyBorder="1"/>
    <xf numFmtId="3" fontId="4" fillId="0" borderId="50" xfId="0" applyNumberFormat="1" applyFont="1" applyFill="1" applyBorder="1"/>
    <xf numFmtId="3" fontId="4" fillId="0" borderId="51" xfId="0" applyNumberFormat="1" applyFont="1" applyFill="1" applyBorder="1"/>
    <xf numFmtId="3" fontId="8" fillId="0" borderId="45" xfId="0" applyNumberFormat="1" applyFont="1" applyFill="1" applyBorder="1"/>
    <xf numFmtId="0" fontId="8" fillId="0" borderId="0" xfId="0" applyFont="1" applyAlignment="1">
      <alignment horizontal="left"/>
    </xf>
    <xf numFmtId="3" fontId="8" fillId="0" borderId="0" xfId="0" applyNumberFormat="1" applyFont="1"/>
    <xf numFmtId="3" fontId="8" fillId="0" borderId="3" xfId="0" applyNumberFormat="1" applyFont="1" applyBorder="1"/>
    <xf numFmtId="0" fontId="4" fillId="0" borderId="52" xfId="0" applyFont="1" applyFill="1" applyBorder="1" applyAlignment="1">
      <alignment horizontal="left"/>
    </xf>
    <xf numFmtId="3" fontId="4" fillId="0" borderId="52" xfId="0" applyNumberFormat="1" applyFont="1" applyFill="1" applyBorder="1"/>
    <xf numFmtId="164" fontId="5" fillId="0" borderId="53" xfId="0" applyNumberFormat="1" applyFont="1" applyFill="1" applyBorder="1" applyAlignment="1">
      <alignment horizontal="center"/>
    </xf>
    <xf numFmtId="164" fontId="5" fillId="0" borderId="53" xfId="0" applyNumberFormat="1" applyFont="1" applyBorder="1" applyAlignment="1">
      <alignment horizontal="center"/>
    </xf>
    <xf numFmtId="0" fontId="5" fillId="2" borderId="54" xfId="0" applyFont="1" applyFill="1" applyBorder="1"/>
    <xf numFmtId="0" fontId="4" fillId="0" borderId="54" xfId="0" applyFont="1" applyFill="1" applyBorder="1" applyAlignment="1">
      <alignment horizontal="left"/>
    </xf>
    <xf numFmtId="3" fontId="4" fillId="0" borderId="54" xfId="0" applyNumberFormat="1" applyFont="1" applyFill="1" applyBorder="1"/>
    <xf numFmtId="0" fontId="4" fillId="0" borderId="55" xfId="0" applyFont="1" applyFill="1" applyBorder="1" applyAlignment="1">
      <alignment horizontal="left"/>
    </xf>
    <xf numFmtId="3" fontId="4" fillId="0" borderId="55" xfId="0" applyNumberFormat="1" applyFont="1" applyFill="1" applyBorder="1"/>
    <xf numFmtId="0" fontId="7" fillId="0" borderId="52" xfId="0" applyFont="1" applyFill="1" applyBorder="1" applyAlignment="1">
      <alignment horizontal="left"/>
    </xf>
    <xf numFmtId="3" fontId="7" fillId="0" borderId="52" xfId="0" applyNumberFormat="1" applyFont="1" applyFill="1" applyBorder="1"/>
    <xf numFmtId="3" fontId="4" fillId="0" borderId="56" xfId="0" applyNumberFormat="1" applyFont="1" applyFill="1" applyBorder="1"/>
    <xf numFmtId="3" fontId="4" fillId="0" borderId="57" xfId="0" applyNumberFormat="1" applyFont="1" applyFill="1" applyBorder="1"/>
    <xf numFmtId="3" fontId="7" fillId="0" borderId="57" xfId="0" applyNumberFormat="1" applyFont="1" applyFill="1" applyBorder="1"/>
    <xf numFmtId="10" fontId="7" fillId="0" borderId="57" xfId="3" applyNumberFormat="1" applyFont="1" applyFill="1" applyBorder="1"/>
    <xf numFmtId="0" fontId="4" fillId="0" borderId="57" xfId="0" applyFont="1" applyFill="1" applyBorder="1"/>
    <xf numFmtId="3" fontId="4" fillId="0" borderId="58" xfId="0" applyNumberFormat="1" applyFont="1" applyFill="1" applyBorder="1"/>
    <xf numFmtId="3" fontId="7" fillId="0" borderId="59" xfId="0" applyNumberFormat="1" applyFont="1" applyFill="1" applyBorder="1"/>
    <xf numFmtId="3" fontId="4" fillId="0" borderId="60" xfId="0" applyNumberFormat="1" applyFont="1" applyFill="1" applyBorder="1"/>
    <xf numFmtId="3" fontId="7" fillId="0" borderId="60" xfId="0" applyNumberFormat="1" applyFont="1" applyFill="1" applyBorder="1"/>
    <xf numFmtId="10" fontId="7" fillId="0" borderId="60" xfId="3" applyNumberFormat="1" applyFont="1" applyFill="1" applyBorder="1"/>
    <xf numFmtId="164" fontId="5" fillId="0" borderId="61" xfId="0" applyNumberFormat="1" applyFont="1" applyBorder="1" applyAlignment="1">
      <alignment horizontal="center"/>
    </xf>
    <xf numFmtId="3" fontId="4" fillId="0" borderId="4" xfId="0" applyNumberFormat="1" applyFont="1" applyBorder="1"/>
    <xf numFmtId="0" fontId="4" fillId="0" borderId="3" xfId="0" applyFont="1" applyBorder="1"/>
    <xf numFmtId="0" fontId="9" fillId="0" borderId="62" xfId="0" applyFont="1" applyBorder="1"/>
    <xf numFmtId="0" fontId="13" fillId="5" borderId="62" xfId="0" applyFont="1" applyFill="1" applyBorder="1" applyAlignment="1"/>
    <xf numFmtId="0" fontId="9" fillId="5" borderId="62" xfId="0" applyFont="1" applyFill="1" applyBorder="1"/>
    <xf numFmtId="10" fontId="4" fillId="0" borderId="1" xfId="3" applyNumberFormat="1" applyFont="1" applyBorder="1"/>
    <xf numFmtId="10" fontId="4" fillId="0" borderId="0" xfId="3" applyNumberFormat="1" applyFont="1"/>
    <xf numFmtId="10" fontId="4" fillId="0" borderId="6" xfId="3" applyNumberFormat="1" applyFont="1" applyBorder="1"/>
    <xf numFmtId="10" fontId="4" fillId="0" borderId="0" xfId="3" applyNumberFormat="1" applyFont="1" applyBorder="1"/>
    <xf numFmtId="10" fontId="4" fillId="0" borderId="2" xfId="3" applyNumberFormat="1" applyFont="1" applyBorder="1"/>
    <xf numFmtId="10" fontId="4" fillId="0" borderId="3" xfId="3" applyNumberFormat="1" applyFont="1" applyBorder="1"/>
    <xf numFmtId="10" fontId="4" fillId="0" borderId="7" xfId="3" applyNumberFormat="1" applyFont="1" applyBorder="1"/>
    <xf numFmtId="10" fontId="4" fillId="0" borderId="54" xfId="3" applyNumberFormat="1" applyFont="1" applyFill="1" applyBorder="1"/>
    <xf numFmtId="10" fontId="4" fillId="0" borderId="0" xfId="3" applyNumberFormat="1" applyFont="1" applyFill="1"/>
    <xf numFmtId="10" fontId="4" fillId="0" borderId="55" xfId="3" applyNumberFormat="1" applyFont="1" applyFill="1" applyBorder="1"/>
    <xf numFmtId="10" fontId="4" fillId="0" borderId="52" xfId="3" applyNumberFormat="1" applyFont="1" applyFill="1" applyBorder="1"/>
    <xf numFmtId="10" fontId="4" fillId="0" borderId="56" xfId="3" applyNumberFormat="1" applyFont="1" applyFill="1" applyBorder="1"/>
    <xf numFmtId="10" fontId="4" fillId="0" borderId="57" xfId="3" applyNumberFormat="1" applyFont="1" applyFill="1" applyBorder="1"/>
    <xf numFmtId="10" fontId="4" fillId="0" borderId="58" xfId="3" applyNumberFormat="1" applyFont="1" applyFill="1" applyBorder="1"/>
    <xf numFmtId="10" fontId="4" fillId="0" borderId="59" xfId="3" applyNumberFormat="1" applyFont="1" applyFill="1" applyBorder="1"/>
    <xf numFmtId="3" fontId="7" fillId="0" borderId="5" xfId="0" applyNumberFormat="1" applyFont="1" applyBorder="1"/>
    <xf numFmtId="3" fontId="7" fillId="0" borderId="58" xfId="0" applyNumberFormat="1" applyFont="1" applyFill="1" applyBorder="1"/>
    <xf numFmtId="10" fontId="4" fillId="0" borderId="0" xfId="3" applyNumberFormat="1" applyFont="1" applyFill="1" applyBorder="1"/>
    <xf numFmtId="10" fontId="4" fillId="0" borderId="44" xfId="3" applyNumberFormat="1" applyFont="1" applyFill="1" applyBorder="1"/>
    <xf numFmtId="10" fontId="4" fillId="0" borderId="46" xfId="3" applyNumberFormat="1" applyFont="1" applyFill="1" applyBorder="1"/>
    <xf numFmtId="10" fontId="4" fillId="0" borderId="45" xfId="3" applyNumberFormat="1" applyFont="1" applyFill="1" applyBorder="1"/>
    <xf numFmtId="10" fontId="4" fillId="0" borderId="50" xfId="3" applyNumberFormat="1" applyFont="1" applyFill="1" applyBorder="1"/>
    <xf numFmtId="10" fontId="4" fillId="0" borderId="47" xfId="3" applyNumberFormat="1" applyFont="1" applyFill="1" applyBorder="1"/>
    <xf numFmtId="10" fontId="4" fillId="0" borderId="51" xfId="3" applyNumberFormat="1" applyFont="1" applyFill="1" applyBorder="1"/>
    <xf numFmtId="10" fontId="4" fillId="0" borderId="4" xfId="3" applyNumberFormat="1" applyFont="1" applyBorder="1"/>
    <xf numFmtId="10" fontId="4" fillId="0" borderId="5" xfId="3" applyNumberFormat="1" applyFont="1" applyBorder="1"/>
    <xf numFmtId="10" fontId="4" fillId="0" borderId="37" xfId="3" applyNumberFormat="1" applyFont="1" applyBorder="1"/>
    <xf numFmtId="10" fontId="4" fillId="0" borderId="38" xfId="3" applyNumberFormat="1" applyFont="1" applyBorder="1"/>
    <xf numFmtId="10" fontId="4" fillId="0" borderId="39" xfId="3" applyNumberFormat="1" applyFont="1" applyBorder="1"/>
    <xf numFmtId="10" fontId="4" fillId="0" borderId="40" xfId="3" applyNumberFormat="1" applyFont="1" applyBorder="1"/>
    <xf numFmtId="10" fontId="4" fillId="0" borderId="41" xfId="3" applyNumberFormat="1" applyFont="1" applyBorder="1"/>
    <xf numFmtId="10" fontId="4" fillId="0" borderId="42" xfId="3" applyNumberFormat="1" applyFont="1" applyBorder="1"/>
    <xf numFmtId="3" fontId="7" fillId="0" borderId="43" xfId="0" applyNumberFormat="1" applyFont="1" applyBorder="1"/>
    <xf numFmtId="3" fontId="7" fillId="0" borderId="50" xfId="0" applyNumberFormat="1" applyFont="1" applyFill="1" applyBorder="1"/>
    <xf numFmtId="10" fontId="7" fillId="0" borderId="6" xfId="3" applyNumberFormat="1" applyFont="1" applyBorder="1"/>
    <xf numFmtId="3" fontId="7" fillId="0" borderId="63" xfId="0" applyNumberFormat="1" applyFont="1" applyFill="1" applyBorder="1"/>
    <xf numFmtId="10" fontId="7" fillId="0" borderId="52" xfId="3" applyNumberFormat="1" applyFont="1" applyFill="1" applyBorder="1"/>
    <xf numFmtId="10" fontId="7" fillId="0" borderId="47" xfId="3" applyNumberFormat="1" applyFont="1" applyBorder="1"/>
    <xf numFmtId="10" fontId="7" fillId="0" borderId="11" xfId="3" applyNumberFormat="1" applyFont="1" applyBorder="1"/>
    <xf numFmtId="0" fontId="5" fillId="0" borderId="0" xfId="0" applyFont="1" applyBorder="1" applyProtection="1"/>
    <xf numFmtId="14" fontId="14" fillId="0" borderId="0" xfId="0" applyNumberFormat="1" applyFont="1" applyFill="1" applyBorder="1" applyAlignment="1" applyProtection="1">
      <alignment horizontal="center"/>
    </xf>
    <xf numFmtId="38" fontId="5" fillId="0" borderId="0" xfId="0" applyNumberFormat="1" applyFont="1" applyFill="1" applyBorder="1" applyAlignment="1" applyProtection="1">
      <alignment horizontal="center"/>
    </xf>
    <xf numFmtId="44" fontId="5" fillId="0" borderId="0" xfId="0" applyNumberFormat="1" applyFont="1" applyFill="1" applyBorder="1" applyAlignment="1" applyProtection="1"/>
    <xf numFmtId="10" fontId="5" fillId="0" borderId="0" xfId="0" applyNumberFormat="1" applyFont="1" applyFill="1" applyBorder="1" applyAlignment="1" applyProtection="1">
      <alignment horizontal="center"/>
    </xf>
    <xf numFmtId="44" fontId="5" fillId="0" borderId="0" xfId="0" applyNumberFormat="1" applyFont="1" applyFill="1" applyBorder="1" applyAlignment="1" applyProtection="1">
      <alignment horizontal="center"/>
    </xf>
    <xf numFmtId="44" fontId="5" fillId="0" borderId="0" xfId="0" applyNumberFormat="1" applyFont="1" applyProtection="1"/>
    <xf numFmtId="0" fontId="5" fillId="0" borderId="0" xfId="0" applyFont="1" applyProtection="1"/>
    <xf numFmtId="0" fontId="5" fillId="0" borderId="64" xfId="0" applyFont="1" applyBorder="1" applyProtection="1"/>
    <xf numFmtId="14" fontId="14" fillId="0" borderId="64" xfId="0" applyNumberFormat="1" applyFont="1" applyFill="1" applyBorder="1" applyAlignment="1" applyProtection="1">
      <alignment horizontal="center"/>
    </xf>
    <xf numFmtId="38" fontId="5" fillId="0" borderId="64" xfId="0" applyNumberFormat="1" applyFont="1" applyFill="1" applyBorder="1" applyAlignment="1" applyProtection="1">
      <alignment horizontal="center"/>
    </xf>
    <xf numFmtId="44" fontId="5" fillId="0" borderId="64" xfId="0" applyNumberFormat="1" applyFont="1" applyFill="1" applyBorder="1" applyAlignment="1" applyProtection="1"/>
    <xf numFmtId="10" fontId="5" fillId="0" borderId="64" xfId="0" applyNumberFormat="1" applyFont="1" applyFill="1" applyBorder="1" applyAlignment="1" applyProtection="1">
      <alignment horizontal="center"/>
    </xf>
    <xf numFmtId="44" fontId="5" fillId="0" borderId="64" xfId="0" applyNumberFormat="1" applyFont="1" applyFill="1" applyBorder="1" applyAlignment="1" applyProtection="1">
      <alignment horizontal="center"/>
    </xf>
    <xf numFmtId="14" fontId="11" fillId="0" borderId="24" xfId="0" applyNumberFormat="1" applyFont="1" applyFill="1" applyBorder="1" applyAlignment="1" applyProtection="1">
      <alignment horizontal="center"/>
    </xf>
    <xf numFmtId="44" fontId="4" fillId="0" borderId="24" xfId="0" applyNumberFormat="1" applyFont="1" applyFill="1" applyBorder="1" applyAlignment="1" applyProtection="1"/>
    <xf numFmtId="44" fontId="4" fillId="0" borderId="24" xfId="1" applyNumberFormat="1" applyFont="1" applyFill="1" applyBorder="1" applyAlignment="1" applyProtection="1"/>
    <xf numFmtId="44" fontId="4" fillId="0" borderId="25" xfId="0" applyNumberFormat="1" applyFont="1" applyFill="1" applyBorder="1" applyAlignment="1" applyProtection="1"/>
    <xf numFmtId="0" fontId="5" fillId="0" borderId="33" xfId="0" applyFont="1" applyBorder="1" applyProtection="1"/>
    <xf numFmtId="14" fontId="5" fillId="0" borderId="34" xfId="0" applyNumberFormat="1" applyFont="1" applyFill="1" applyBorder="1" applyAlignment="1" applyProtection="1">
      <alignment horizontal="center"/>
    </xf>
    <xf numFmtId="38" fontId="5" fillId="0" borderId="34" xfId="0" applyNumberFormat="1" applyFont="1" applyFill="1" applyBorder="1" applyAlignment="1" applyProtection="1">
      <alignment horizontal="center"/>
    </xf>
    <xf numFmtId="44" fontId="5" fillId="0" borderId="34" xfId="0" applyNumberFormat="1" applyFont="1" applyFill="1" applyBorder="1" applyAlignment="1" applyProtection="1"/>
    <xf numFmtId="10" fontId="5" fillId="0" borderId="34" xfId="0" applyNumberFormat="1" applyFont="1" applyFill="1" applyBorder="1" applyAlignment="1" applyProtection="1">
      <alignment horizontal="center"/>
    </xf>
    <xf numFmtId="38" fontId="5" fillId="0" borderId="34" xfId="0" applyNumberFormat="1" applyFont="1" applyBorder="1" applyAlignment="1" applyProtection="1">
      <alignment horizontal="center"/>
    </xf>
    <xf numFmtId="44" fontId="5" fillId="0" borderId="34" xfId="1" applyNumberFormat="1" applyFont="1" applyBorder="1" applyAlignment="1" applyProtection="1"/>
    <xf numFmtId="10" fontId="5" fillId="0" borderId="34" xfId="0" applyNumberFormat="1" applyFont="1" applyBorder="1" applyAlignment="1" applyProtection="1">
      <alignment horizontal="center"/>
    </xf>
    <xf numFmtId="38" fontId="5" fillId="6" borderId="34" xfId="0" applyNumberFormat="1" applyFont="1" applyFill="1" applyBorder="1" applyAlignment="1" applyProtection="1">
      <alignment horizontal="center"/>
    </xf>
    <xf numFmtId="44" fontId="5" fillId="6" borderId="35" xfId="0" applyNumberFormat="1" applyFont="1" applyFill="1" applyBorder="1" applyAlignment="1" applyProtection="1"/>
    <xf numFmtId="38" fontId="5" fillId="0" borderId="0" xfId="0" applyNumberFormat="1" applyFont="1" applyProtection="1"/>
    <xf numFmtId="0" fontId="4" fillId="0" borderId="23" xfId="0" applyFont="1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4" fillId="0" borderId="23" xfId="0" applyFont="1" applyBorder="1" applyProtection="1"/>
    <xf numFmtId="38" fontId="4" fillId="0" borderId="24" xfId="0" applyNumberFormat="1" applyFont="1" applyBorder="1" applyAlignment="1" applyProtection="1">
      <alignment horizontal="center"/>
    </xf>
    <xf numFmtId="44" fontId="4" fillId="0" borderId="24" xfId="1" applyNumberFormat="1" applyFont="1" applyBorder="1" applyAlignment="1" applyProtection="1"/>
    <xf numFmtId="0" fontId="4" fillId="0" borderId="33" xfId="0" applyFont="1" applyBorder="1" applyProtection="1"/>
    <xf numFmtId="0" fontId="10" fillId="7" borderId="20" xfId="0" applyFont="1" applyFill="1" applyBorder="1" applyProtection="1"/>
    <xf numFmtId="0" fontId="4" fillId="4" borderId="21" xfId="0" applyFont="1" applyFill="1" applyBorder="1" applyAlignment="1" applyProtection="1">
      <alignment horizontal="center"/>
    </xf>
    <xf numFmtId="44" fontId="4" fillId="4" borderId="21" xfId="0" applyNumberFormat="1" applyFont="1" applyFill="1" applyBorder="1" applyAlignment="1" applyProtection="1"/>
    <xf numFmtId="10" fontId="4" fillId="4" borderId="21" xfId="0" applyNumberFormat="1" applyFont="1" applyFill="1" applyBorder="1" applyAlignment="1" applyProtection="1">
      <alignment horizontal="center"/>
    </xf>
    <xf numFmtId="44" fontId="4" fillId="4" borderId="22" xfId="0" applyNumberFormat="1" applyFont="1" applyFill="1" applyBorder="1" applyAlignment="1" applyProtection="1"/>
    <xf numFmtId="14" fontId="4" fillId="0" borderId="24" xfId="0" applyNumberFormat="1" applyFont="1" applyBorder="1" applyAlignment="1" applyProtection="1">
      <alignment horizontal="center"/>
    </xf>
    <xf numFmtId="44" fontId="4" fillId="0" borderId="24" xfId="0" applyNumberFormat="1" applyFont="1" applyBorder="1" applyAlignment="1" applyProtection="1"/>
    <xf numFmtId="0" fontId="4" fillId="0" borderId="24" xfId="0" applyFont="1" applyBorder="1" applyAlignment="1" applyProtection="1">
      <alignment horizontal="center"/>
    </xf>
    <xf numFmtId="44" fontId="4" fillId="0" borderId="25" xfId="0" applyNumberFormat="1" applyFont="1" applyBorder="1" applyAlignment="1" applyProtection="1"/>
    <xf numFmtId="0" fontId="5" fillId="0" borderId="23" xfId="0" applyFont="1" applyBorder="1" applyProtection="1"/>
    <xf numFmtId="14" fontId="14" fillId="0" borderId="24" xfId="0" applyNumberFormat="1" applyFont="1" applyFill="1" applyBorder="1" applyAlignment="1" applyProtection="1">
      <alignment horizontal="center"/>
    </xf>
    <xf numFmtId="38" fontId="5" fillId="0" borderId="24" xfId="0" applyNumberFormat="1" applyFont="1" applyFill="1" applyBorder="1" applyAlignment="1" applyProtection="1">
      <alignment horizontal="center"/>
    </xf>
    <xf numFmtId="44" fontId="5" fillId="0" borderId="24" xfId="0" applyNumberFormat="1" applyFont="1" applyFill="1" applyBorder="1" applyAlignment="1" applyProtection="1"/>
    <xf numFmtId="10" fontId="5" fillId="0" borderId="24" xfId="0" applyNumberFormat="1" applyFont="1" applyFill="1" applyBorder="1" applyAlignment="1" applyProtection="1">
      <alignment horizontal="center"/>
    </xf>
    <xf numFmtId="44" fontId="5" fillId="0" borderId="24" xfId="1" applyNumberFormat="1" applyFont="1" applyFill="1" applyBorder="1" applyAlignment="1" applyProtection="1"/>
    <xf numFmtId="44" fontId="5" fillId="0" borderId="25" xfId="0" applyNumberFormat="1" applyFont="1" applyFill="1" applyBorder="1" applyAlignment="1" applyProtection="1"/>
    <xf numFmtId="44" fontId="5" fillId="0" borderId="24" xfId="0" applyNumberFormat="1" applyFont="1" applyFill="1" applyBorder="1" applyAlignment="1" applyProtection="1">
      <alignment horizontal="center"/>
    </xf>
    <xf numFmtId="0" fontId="10" fillId="4" borderId="65" xfId="0" applyFont="1" applyFill="1" applyBorder="1" applyProtection="1"/>
    <xf numFmtId="0" fontId="10" fillId="4" borderId="66" xfId="0" applyFont="1" applyFill="1" applyBorder="1" applyAlignment="1" applyProtection="1">
      <alignment horizontal="center"/>
    </xf>
    <xf numFmtId="38" fontId="10" fillId="4" borderId="66" xfId="0" applyNumberFormat="1" applyFont="1" applyFill="1" applyBorder="1" applyAlignment="1" applyProtection="1">
      <alignment horizontal="center"/>
    </xf>
    <xf numFmtId="44" fontId="10" fillId="4" borderId="66" xfId="0" applyNumberFormat="1" applyFont="1" applyFill="1" applyBorder="1" applyAlignment="1" applyProtection="1"/>
    <xf numFmtId="10" fontId="10" fillId="4" borderId="66" xfId="0" applyNumberFormat="1" applyFont="1" applyFill="1" applyBorder="1" applyAlignment="1" applyProtection="1">
      <alignment horizontal="center"/>
    </xf>
    <xf numFmtId="166" fontId="10" fillId="4" borderId="66" xfId="1" applyNumberFormat="1" applyFont="1" applyFill="1" applyBorder="1" applyAlignment="1" applyProtection="1">
      <alignment horizontal="center"/>
    </xf>
    <xf numFmtId="44" fontId="10" fillId="4" borderId="67" xfId="0" applyNumberFormat="1" applyFont="1" applyFill="1" applyBorder="1" applyAlignment="1" applyProtection="1"/>
    <xf numFmtId="0" fontId="10" fillId="0" borderId="0" xfId="0" applyFont="1" applyProtection="1"/>
    <xf numFmtId="0" fontId="4" fillId="0" borderId="20" xfId="0" applyFont="1" applyBorder="1" applyProtection="1"/>
    <xf numFmtId="0" fontId="4" fillId="2" borderId="24" xfId="0" applyFont="1" applyFill="1" applyBorder="1" applyAlignment="1" applyProtection="1">
      <alignment horizontal="center"/>
    </xf>
    <xf numFmtId="44" fontId="4" fillId="2" borderId="24" xfId="0" applyNumberFormat="1" applyFont="1" applyFill="1" applyBorder="1" applyAlignment="1" applyProtection="1"/>
    <xf numFmtId="10" fontId="4" fillId="2" borderId="24" xfId="0" applyNumberFormat="1" applyFont="1" applyFill="1" applyBorder="1" applyAlignment="1" applyProtection="1">
      <alignment horizontal="center"/>
    </xf>
    <xf numFmtId="0" fontId="4" fillId="0" borderId="34" xfId="0" applyFont="1" applyBorder="1" applyProtection="1"/>
    <xf numFmtId="0" fontId="4" fillId="5" borderId="21" xfId="0" applyFont="1" applyFill="1" applyBorder="1" applyAlignment="1" applyProtection="1">
      <alignment horizontal="center"/>
    </xf>
    <xf numFmtId="0" fontId="10" fillId="5" borderId="21" xfId="0" applyFont="1" applyFill="1" applyBorder="1" applyAlignment="1" applyProtection="1">
      <alignment horizontal="center"/>
    </xf>
    <xf numFmtId="44" fontId="10" fillId="5" borderId="21" xfId="0" applyNumberFormat="1" applyFont="1" applyFill="1" applyBorder="1" applyAlignment="1" applyProtection="1"/>
    <xf numFmtId="10" fontId="10" fillId="5" borderId="21" xfId="0" applyNumberFormat="1" applyFont="1" applyFill="1" applyBorder="1" applyAlignment="1" applyProtection="1">
      <alignment horizontal="center"/>
    </xf>
    <xf numFmtId="44" fontId="10" fillId="5" borderId="22" xfId="0" applyNumberFormat="1" applyFont="1" applyFill="1" applyBorder="1" applyAlignment="1" applyProtection="1"/>
    <xf numFmtId="38" fontId="10" fillId="5" borderId="21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Protection="1"/>
    <xf numFmtId="38" fontId="4" fillId="0" borderId="0" xfId="0" applyNumberFormat="1" applyFont="1" applyProtection="1"/>
    <xf numFmtId="44" fontId="5" fillId="0" borderId="0" xfId="0" applyNumberFormat="1" applyFont="1" applyAlignment="1" applyProtection="1"/>
    <xf numFmtId="10" fontId="5" fillId="0" borderId="0" xfId="0" applyNumberFormat="1" applyFont="1" applyProtection="1"/>
    <xf numFmtId="10" fontId="4" fillId="0" borderId="0" xfId="3" applyNumberFormat="1" applyFont="1" applyProtection="1"/>
    <xf numFmtId="0" fontId="4" fillId="0" borderId="68" xfId="0" applyFont="1" applyFill="1" applyBorder="1" applyProtection="1"/>
    <xf numFmtId="14" fontId="4" fillId="0" borderId="69" xfId="0" applyNumberFormat="1" applyFont="1" applyBorder="1" applyProtection="1"/>
    <xf numFmtId="3" fontId="4" fillId="0" borderId="69" xfId="0" applyNumberFormat="1" applyFont="1" applyBorder="1" applyAlignment="1" applyProtection="1">
      <alignment horizontal="center"/>
    </xf>
    <xf numFmtId="44" fontId="4" fillId="0" borderId="69" xfId="0" applyNumberFormat="1" applyFont="1" applyBorder="1" applyAlignment="1" applyProtection="1">
      <alignment horizontal="center"/>
    </xf>
    <xf numFmtId="10" fontId="4" fillId="0" borderId="69" xfId="0" applyNumberFormat="1" applyFont="1" applyFill="1" applyBorder="1" applyAlignment="1" applyProtection="1">
      <alignment horizontal="center"/>
    </xf>
    <xf numFmtId="10" fontId="4" fillId="0" borderId="69" xfId="0" applyNumberFormat="1" applyFont="1" applyBorder="1" applyAlignment="1" applyProtection="1">
      <alignment horizontal="center"/>
    </xf>
    <xf numFmtId="3" fontId="4" fillId="0" borderId="69" xfId="0" applyNumberFormat="1" applyFont="1" applyFill="1" applyBorder="1" applyAlignment="1" applyProtection="1">
      <alignment horizontal="center"/>
    </xf>
    <xf numFmtId="44" fontId="4" fillId="0" borderId="70" xfId="0" applyNumberFormat="1" applyFont="1" applyFill="1" applyBorder="1" applyAlignment="1" applyProtection="1">
      <alignment horizontal="center"/>
    </xf>
    <xf numFmtId="0" fontId="4" fillId="0" borderId="71" xfId="0" applyFont="1" applyFill="1" applyBorder="1" applyProtection="1"/>
    <xf numFmtId="14" fontId="4" fillId="0" borderId="30" xfId="0" applyNumberFormat="1" applyFont="1" applyBorder="1" applyProtection="1"/>
    <xf numFmtId="3" fontId="4" fillId="0" borderId="30" xfId="0" applyNumberFormat="1" applyFont="1" applyBorder="1" applyAlignment="1" applyProtection="1">
      <alignment horizontal="center"/>
    </xf>
    <xf numFmtId="44" fontId="4" fillId="0" borderId="30" xfId="0" applyNumberFormat="1" applyFont="1" applyBorder="1" applyAlignment="1" applyProtection="1">
      <alignment horizontal="center"/>
    </xf>
    <xf numFmtId="10" fontId="4" fillId="0" borderId="30" xfId="0" applyNumberFormat="1" applyFont="1" applyFill="1" applyBorder="1" applyAlignment="1" applyProtection="1">
      <alignment horizontal="center"/>
    </xf>
    <xf numFmtId="10" fontId="4" fillId="0" borderId="30" xfId="0" applyNumberFormat="1" applyFont="1" applyBorder="1" applyAlignment="1" applyProtection="1">
      <alignment horizontal="center"/>
    </xf>
    <xf numFmtId="3" fontId="4" fillId="0" borderId="30" xfId="0" applyNumberFormat="1" applyFont="1" applyFill="1" applyBorder="1" applyAlignment="1" applyProtection="1">
      <alignment horizontal="center"/>
    </xf>
    <xf numFmtId="44" fontId="4" fillId="0" borderId="32" xfId="0" applyNumberFormat="1" applyFont="1" applyFill="1" applyBorder="1" applyAlignment="1" applyProtection="1">
      <alignment horizontal="center"/>
    </xf>
    <xf numFmtId="44" fontId="4" fillId="0" borderId="0" xfId="0" applyNumberFormat="1" applyFont="1" applyAlignment="1"/>
    <xf numFmtId="10" fontId="4" fillId="0" borderId="0" xfId="0" applyNumberFormat="1" applyFont="1" applyAlignment="1" applyProtection="1"/>
    <xf numFmtId="0" fontId="4" fillId="0" borderId="0" xfId="0" applyFont="1" applyAlignment="1" applyProtection="1"/>
    <xf numFmtId="10" fontId="4" fillId="0" borderId="0" xfId="0" applyNumberFormat="1" applyFont="1" applyBorder="1" applyAlignment="1" applyProtection="1"/>
    <xf numFmtId="0" fontId="4" fillId="0" borderId="0" xfId="0" applyFont="1" applyBorder="1" applyAlignment="1" applyProtection="1"/>
    <xf numFmtId="3" fontId="0" fillId="0" borderId="0" xfId="0" applyNumberFormat="1"/>
    <xf numFmtId="0" fontId="0" fillId="0" borderId="0" xfId="0" applyFill="1"/>
    <xf numFmtId="44" fontId="15" fillId="0" borderId="0" xfId="2" applyFont="1" applyFill="1"/>
    <xf numFmtId="0" fontId="8" fillId="0" borderId="0" xfId="0" applyFont="1" applyBorder="1" applyAlignment="1"/>
    <xf numFmtId="44" fontId="0" fillId="0" borderId="0" xfId="2" applyFont="1" applyFill="1"/>
    <xf numFmtId="22" fontId="0" fillId="0" borderId="0" xfId="0" applyNumberFormat="1" applyFill="1"/>
    <xf numFmtId="0" fontId="7" fillId="0" borderId="0" xfId="3" applyNumberFormat="1" applyFont="1" applyFill="1" applyBorder="1"/>
    <xf numFmtId="2" fontId="4" fillId="0" borderId="0" xfId="0" applyNumberFormat="1" applyFont="1" applyAlignment="1">
      <alignment wrapText="1"/>
    </xf>
    <xf numFmtId="3" fontId="0" fillId="8" borderId="0" xfId="0" applyNumberFormat="1" applyFill="1"/>
    <xf numFmtId="0" fontId="0" fillId="8" borderId="0" xfId="0" applyFill="1"/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/>
    <xf numFmtId="0" fontId="0" fillId="10" borderId="0" xfId="0" applyFill="1"/>
    <xf numFmtId="37" fontId="0" fillId="0" borderId="0" xfId="2" applyNumberFormat="1" applyFont="1" applyFill="1"/>
    <xf numFmtId="38" fontId="5" fillId="0" borderId="0" xfId="0" applyNumberFormat="1" applyFont="1" applyAlignment="1">
      <alignment wrapText="1"/>
    </xf>
    <xf numFmtId="37" fontId="0" fillId="0" borderId="0" xfId="0" applyNumberFormat="1" applyFill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Fill="1" applyBorder="1" applyAlignment="1">
      <alignment horizontal="right"/>
    </xf>
    <xf numFmtId="38" fontId="10" fillId="2" borderId="16" xfId="0" applyNumberFormat="1" applyFont="1" applyFill="1" applyBorder="1" applyAlignment="1" applyProtection="1">
      <alignment horizontal="center"/>
    </xf>
    <xf numFmtId="38" fontId="10" fillId="2" borderId="0" xfId="0" applyNumberFormat="1" applyFont="1" applyFill="1" applyBorder="1" applyAlignment="1" applyProtection="1">
      <alignment horizontal="center"/>
    </xf>
    <xf numFmtId="38" fontId="10" fillId="2" borderId="18" xfId="0" applyNumberFormat="1" applyFont="1" applyFill="1" applyBorder="1" applyAlignment="1" applyProtection="1">
      <alignment horizontal="center"/>
    </xf>
    <xf numFmtId="38" fontId="10" fillId="2" borderId="19" xfId="0" applyNumberFormat="1" applyFont="1" applyFill="1" applyBorder="1" applyAlignment="1" applyProtection="1">
      <alignment horizontal="center"/>
    </xf>
    <xf numFmtId="0" fontId="5" fillId="0" borderId="0" xfId="0" applyFont="1" applyAlignment="1" applyProtection="1">
      <alignment vertical="top" wrapText="1"/>
    </xf>
    <xf numFmtId="0" fontId="4" fillId="0" borderId="0" xfId="0" applyFont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D4C8C2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1535906</xdr:colOff>
      <xdr:row>3</xdr:row>
      <xdr:rowOff>6631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1535906</xdr:colOff>
      <xdr:row>3</xdr:row>
      <xdr:rowOff>6631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1535906</xdr:colOff>
      <xdr:row>3</xdr:row>
      <xdr:rowOff>6631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1535906</xdr:colOff>
      <xdr:row>1</xdr:row>
      <xdr:rowOff>21338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1535906</xdr:colOff>
      <xdr:row>1</xdr:row>
      <xdr:rowOff>21338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0"/>
  <sheetViews>
    <sheetView showGridLines="0" tabSelected="1" zoomScale="85" zoomScaleNormal="85" workbookViewId="0">
      <selection activeCell="B7" sqref="B7:E7"/>
    </sheetView>
  </sheetViews>
  <sheetFormatPr defaultRowHeight="10.5" x14ac:dyDescent="0.15"/>
  <cols>
    <col min="1" max="1" width="24.85546875" style="2" customWidth="1"/>
    <col min="2" max="2" width="14.7109375" style="2" customWidth="1"/>
    <col min="3" max="3" width="14.5703125" style="2" customWidth="1"/>
    <col min="4" max="4" width="13.42578125" style="2" bestFit="1" customWidth="1"/>
    <col min="5" max="5" width="13.140625" style="2" bestFit="1" customWidth="1"/>
    <col min="6" max="6" width="13.140625" style="2" customWidth="1"/>
    <col min="7" max="9" width="13.140625" style="2" bestFit="1" customWidth="1"/>
    <col min="10" max="10" width="15.42578125" style="2" bestFit="1" customWidth="1"/>
    <col min="11" max="13" width="14.28515625" style="2" bestFit="1" customWidth="1"/>
    <col min="14" max="15" width="15.42578125" style="2" bestFit="1" customWidth="1"/>
    <col min="16" max="16" width="4" style="2" customWidth="1"/>
    <col min="17" max="17" width="13" style="2" bestFit="1" customWidth="1"/>
    <col min="18" max="18" width="6.140625" style="3" customWidth="1"/>
    <col min="19" max="19" width="10.140625" style="3" bestFit="1" customWidth="1"/>
    <col min="20" max="16384" width="9.140625" style="3"/>
  </cols>
  <sheetData>
    <row r="1" spans="1:19" ht="11.25" x14ac:dyDescent="0.2">
      <c r="A1" s="1"/>
    </row>
    <row r="2" spans="1:19" ht="12.75" x14ac:dyDescent="0.2">
      <c r="A2" s="4"/>
    </row>
    <row r="3" spans="1:19" x14ac:dyDescent="0.15">
      <c r="P3" s="3"/>
    </row>
    <row r="4" spans="1:19" x14ac:dyDescent="0.15">
      <c r="A4" s="5" t="s">
        <v>0</v>
      </c>
      <c r="B4" s="351" t="s">
        <v>45</v>
      </c>
      <c r="C4" s="351"/>
      <c r="D4" s="351"/>
      <c r="E4" s="351"/>
      <c r="P4" s="3"/>
    </row>
    <row r="5" spans="1:19" x14ac:dyDescent="0.15">
      <c r="A5" s="5" t="s">
        <v>15</v>
      </c>
      <c r="B5" s="6" t="s">
        <v>16</v>
      </c>
      <c r="C5" s="6"/>
      <c r="D5" s="6"/>
      <c r="E5" s="6"/>
    </row>
    <row r="6" spans="1:19" ht="12" x14ac:dyDescent="0.2">
      <c r="A6" s="5" t="s">
        <v>1</v>
      </c>
      <c r="B6" s="350">
        <v>42460</v>
      </c>
      <c r="C6" s="350"/>
      <c r="D6" s="350"/>
      <c r="E6" s="350"/>
      <c r="G6" s="7"/>
      <c r="P6" s="3"/>
    </row>
    <row r="7" spans="1:19" x14ac:dyDescent="0.15">
      <c r="A7" s="5" t="s">
        <v>2</v>
      </c>
      <c r="B7" s="351" t="s">
        <v>3</v>
      </c>
      <c r="C7" s="351"/>
      <c r="D7" s="351"/>
      <c r="E7" s="351"/>
      <c r="P7" s="3"/>
    </row>
    <row r="8" spans="1:19" x14ac:dyDescent="0.15">
      <c r="P8" s="3"/>
    </row>
    <row r="9" spans="1:19" ht="11.25" thickBot="1" x14ac:dyDescent="0.2">
      <c r="P9" s="3"/>
    </row>
    <row r="10" spans="1:19" ht="15.75" thickTop="1" x14ac:dyDescent="0.2">
      <c r="A10" s="195" t="s">
        <v>59</v>
      </c>
      <c r="B10" s="196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</row>
    <row r="11" spans="1:19" s="8" customFormat="1" ht="11.25" thickBot="1" x14ac:dyDescent="0.2">
      <c r="C11" s="8">
        <v>42094</v>
      </c>
      <c r="D11" s="8">
        <v>42124</v>
      </c>
      <c r="E11" s="8">
        <v>42155</v>
      </c>
      <c r="F11" s="8">
        <v>42185</v>
      </c>
      <c r="G11" s="8">
        <v>42216</v>
      </c>
      <c r="H11" s="8">
        <v>42247</v>
      </c>
      <c r="I11" s="8">
        <v>42277</v>
      </c>
      <c r="J11" s="8">
        <v>42308</v>
      </c>
      <c r="K11" s="8">
        <v>42338</v>
      </c>
      <c r="L11" s="8">
        <v>42369</v>
      </c>
      <c r="M11" s="8">
        <v>42400</v>
      </c>
      <c r="N11" s="8">
        <v>42429</v>
      </c>
      <c r="O11" s="8">
        <v>42460</v>
      </c>
      <c r="Q11" s="8" t="s">
        <v>4</v>
      </c>
    </row>
    <row r="12" spans="1:19" x14ac:dyDescent="0.15">
      <c r="A12" s="33" t="s">
        <v>49</v>
      </c>
      <c r="B12" s="9" t="s">
        <v>5</v>
      </c>
      <c r="C12" s="10">
        <v>456564.32</v>
      </c>
      <c r="D12" s="10">
        <v>359782.09</v>
      </c>
      <c r="E12" s="10">
        <v>312522.64</v>
      </c>
      <c r="F12" s="10">
        <v>261732.22</v>
      </c>
      <c r="G12" s="10">
        <v>172765.37</v>
      </c>
      <c r="H12" s="10">
        <v>199822.72</v>
      </c>
      <c r="I12" s="10">
        <v>152019.63</v>
      </c>
      <c r="J12" s="10">
        <v>112490.16</v>
      </c>
      <c r="K12" s="10">
        <v>130345.55</v>
      </c>
      <c r="L12" s="10">
        <v>104328.95</v>
      </c>
      <c r="M12" s="10">
        <v>78976.100000000006</v>
      </c>
      <c r="N12" s="10">
        <v>64924.06</v>
      </c>
      <c r="O12" s="10">
        <v>56852.5</v>
      </c>
      <c r="P12" s="11"/>
      <c r="Q12" s="12">
        <f t="shared" ref="Q12:Q17" si="0">AVERAGE(D12:O12)</f>
        <v>167213.49916666668</v>
      </c>
    </row>
    <row r="13" spans="1:19" x14ac:dyDescent="0.15">
      <c r="A13" s="5"/>
      <c r="B13" s="6" t="s">
        <v>6</v>
      </c>
      <c r="C13" s="13">
        <v>131123.85</v>
      </c>
      <c r="D13" s="13">
        <v>115602.65</v>
      </c>
      <c r="E13" s="13">
        <v>101380.64</v>
      </c>
      <c r="F13" s="13">
        <v>96634.93</v>
      </c>
      <c r="G13" s="13">
        <v>97117.26</v>
      </c>
      <c r="H13" s="13">
        <v>79566.039999999994</v>
      </c>
      <c r="I13" s="13">
        <v>83478.58</v>
      </c>
      <c r="J13" s="13">
        <v>42140.25</v>
      </c>
      <c r="K13" s="13">
        <v>59967.66</v>
      </c>
      <c r="L13" s="13">
        <v>44631.53</v>
      </c>
      <c r="M13" s="13">
        <v>42972.93</v>
      </c>
      <c r="N13" s="13">
        <v>27384.36</v>
      </c>
      <c r="O13" s="13">
        <v>22604.09</v>
      </c>
      <c r="P13" s="11"/>
      <c r="Q13" s="14">
        <f t="shared" si="0"/>
        <v>67790.076666666675</v>
      </c>
      <c r="S13" s="11"/>
    </row>
    <row r="14" spans="1:19" x14ac:dyDescent="0.15">
      <c r="B14" s="6" t="s">
        <v>7</v>
      </c>
      <c r="C14" s="13">
        <v>71787.520000000004</v>
      </c>
      <c r="D14" s="13">
        <v>43789.9</v>
      </c>
      <c r="E14" s="13">
        <v>41467.660000000003</v>
      </c>
      <c r="F14" s="13">
        <v>35791.78</v>
      </c>
      <c r="G14" s="13">
        <v>24122.53</v>
      </c>
      <c r="H14" s="13">
        <v>27221.51</v>
      </c>
      <c r="I14" s="13">
        <v>42935.55</v>
      </c>
      <c r="J14" s="13">
        <v>43804.98</v>
      </c>
      <c r="K14" s="13">
        <v>13361.01</v>
      </c>
      <c r="L14" s="13">
        <v>34485.432000000001</v>
      </c>
      <c r="M14" s="13">
        <v>7852.51</v>
      </c>
      <c r="N14" s="13">
        <v>11123.83</v>
      </c>
      <c r="O14" s="13">
        <v>5447.03</v>
      </c>
      <c r="P14" s="11"/>
      <c r="Q14" s="14">
        <f t="shared" si="0"/>
        <v>27616.976833333334</v>
      </c>
      <c r="S14" s="11"/>
    </row>
    <row r="15" spans="1:19" x14ac:dyDescent="0.15">
      <c r="B15" s="15" t="s">
        <v>8</v>
      </c>
      <c r="C15" s="13">
        <v>1467.88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657.78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1"/>
      <c r="Q15" s="14">
        <f t="shared" si="0"/>
        <v>54.814999999999998</v>
      </c>
      <c r="S15" s="11"/>
    </row>
    <row r="16" spans="1:19" x14ac:dyDescent="0.15">
      <c r="A16" s="3"/>
      <c r="B16" s="18" t="s">
        <v>9</v>
      </c>
      <c r="C16" s="19">
        <f t="shared" ref="C16:N16" si="1">SUM(C12:C15)</f>
        <v>660943.57000000007</v>
      </c>
      <c r="D16" s="19">
        <f t="shared" si="1"/>
        <v>519174.64</v>
      </c>
      <c r="E16" s="19">
        <f t="shared" si="1"/>
        <v>455370.94000000006</v>
      </c>
      <c r="F16" s="19">
        <f t="shared" si="1"/>
        <v>394158.93000000005</v>
      </c>
      <c r="G16" s="19">
        <f t="shared" si="1"/>
        <v>294005.16000000003</v>
      </c>
      <c r="H16" s="19">
        <f t="shared" si="1"/>
        <v>306610.27</v>
      </c>
      <c r="I16" s="19">
        <f t="shared" si="1"/>
        <v>278433.76</v>
      </c>
      <c r="J16" s="19">
        <f t="shared" si="1"/>
        <v>199093.17</v>
      </c>
      <c r="K16" s="19">
        <f t="shared" si="1"/>
        <v>203674.22000000003</v>
      </c>
      <c r="L16" s="19">
        <f t="shared" si="1"/>
        <v>183445.91199999998</v>
      </c>
      <c r="M16" s="19">
        <f t="shared" si="1"/>
        <v>129801.54</v>
      </c>
      <c r="N16" s="19">
        <f t="shared" si="1"/>
        <v>103432.25</v>
      </c>
      <c r="O16" s="19">
        <f t="shared" ref="O16" si="2">SUM(O12:O15)</f>
        <v>84903.62</v>
      </c>
      <c r="P16" s="11"/>
      <c r="Q16" s="20">
        <f t="shared" si="0"/>
        <v>262675.36766666669</v>
      </c>
      <c r="S16" s="11"/>
    </row>
    <row r="17" spans="1:17" x14ac:dyDescent="0.15">
      <c r="A17" s="3"/>
      <c r="B17" s="21" t="s">
        <v>10</v>
      </c>
      <c r="C17" s="22">
        <v>1816683.29</v>
      </c>
      <c r="D17" s="22">
        <v>1482784.41</v>
      </c>
      <c r="E17" s="22">
        <v>1212799.8299999998</v>
      </c>
      <c r="F17" s="22">
        <v>1009463.3799999999</v>
      </c>
      <c r="G17" s="22">
        <v>821685.20000000007</v>
      </c>
      <c r="H17" s="22">
        <v>677115.77</v>
      </c>
      <c r="I17" s="22">
        <v>556942.61</v>
      </c>
      <c r="J17" s="22">
        <v>430081.88</v>
      </c>
      <c r="K17" s="22">
        <v>353143.04000000004</v>
      </c>
      <c r="L17" s="22">
        <v>301655.00199999998</v>
      </c>
      <c r="M17" s="22">
        <v>237550.14</v>
      </c>
      <c r="N17" s="22">
        <v>192767.1</v>
      </c>
      <c r="O17" s="22">
        <v>159336.01999999999</v>
      </c>
      <c r="P17" s="23"/>
      <c r="Q17" s="24">
        <f t="shared" si="0"/>
        <v>619610.36516666657</v>
      </c>
    </row>
    <row r="18" spans="1:17" x14ac:dyDescent="0.15">
      <c r="A18" s="3"/>
      <c r="B18" s="25" t="s">
        <v>11</v>
      </c>
      <c r="C18" s="26">
        <f t="shared" ref="C18:N18" si="3">C16/C17</f>
        <v>0.3638188195147653</v>
      </c>
      <c r="D18" s="26">
        <f t="shared" si="3"/>
        <v>0.35013494645523013</v>
      </c>
      <c r="E18" s="26">
        <f t="shared" si="3"/>
        <v>0.37547081450365977</v>
      </c>
      <c r="F18" s="26">
        <f t="shared" si="3"/>
        <v>0.39046382247169786</v>
      </c>
      <c r="G18" s="26">
        <f t="shared" si="3"/>
        <v>0.35780753991918074</v>
      </c>
      <c r="H18" s="26">
        <f t="shared" si="3"/>
        <v>0.4528180904721803</v>
      </c>
      <c r="I18" s="26">
        <f t="shared" si="3"/>
        <v>0.49993258730913048</v>
      </c>
      <c r="J18" s="26">
        <f t="shared" si="3"/>
        <v>0.46291922366038768</v>
      </c>
      <c r="K18" s="26">
        <f t="shared" si="3"/>
        <v>0.57674708809212272</v>
      </c>
      <c r="L18" s="26">
        <f t="shared" si="3"/>
        <v>0.60813151044649338</v>
      </c>
      <c r="M18" s="26">
        <f t="shared" si="3"/>
        <v>0.54641744265021264</v>
      </c>
      <c r="N18" s="26">
        <f t="shared" si="3"/>
        <v>0.53656588702117736</v>
      </c>
      <c r="O18" s="26">
        <f t="shared" ref="O18" si="4">O16/O17</f>
        <v>0.53285892292276416</v>
      </c>
      <c r="P18" s="26"/>
      <c r="Q18" s="27">
        <f>Q16/Q17</f>
        <v>0.42393636781077843</v>
      </c>
    </row>
    <row r="19" spans="1:17" x14ac:dyDescent="0.15">
      <c r="A19" s="3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</row>
    <row r="20" spans="1:17" x14ac:dyDescent="0.15">
      <c r="A20" s="3"/>
      <c r="B20" s="25" t="s">
        <v>46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6"/>
      <c r="Q20" s="24">
        <f>AVERAGE(D20:O20)</f>
        <v>0</v>
      </c>
    </row>
    <row r="21" spans="1:17" x14ac:dyDescent="0.15">
      <c r="A21" s="3"/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6"/>
      <c r="Q21" s="24"/>
    </row>
    <row r="22" spans="1:17" x14ac:dyDescent="0.15">
      <c r="A22" s="3"/>
      <c r="B22" s="25" t="s">
        <v>120</v>
      </c>
      <c r="C22" s="22">
        <v>73255.400000000009</v>
      </c>
      <c r="D22" s="22">
        <v>43789.9</v>
      </c>
      <c r="E22" s="22">
        <v>41467.660000000003</v>
      </c>
      <c r="F22" s="22">
        <v>35791.78</v>
      </c>
      <c r="G22" s="22">
        <v>24122.53</v>
      </c>
      <c r="H22" s="22">
        <v>27221.51</v>
      </c>
      <c r="I22" s="22">
        <v>42935.55</v>
      </c>
      <c r="J22" s="22">
        <v>44462.76</v>
      </c>
      <c r="K22" s="22">
        <v>13361.01</v>
      </c>
      <c r="L22" s="22">
        <v>34485.432000000001</v>
      </c>
      <c r="M22" s="22">
        <v>7852.51</v>
      </c>
      <c r="N22" s="22">
        <v>11123.83</v>
      </c>
      <c r="O22" s="22">
        <v>5447.03</v>
      </c>
      <c r="P22" s="26"/>
      <c r="Q22" s="24">
        <f>AVERAGE(D22:O22)</f>
        <v>27671.791833333336</v>
      </c>
    </row>
    <row r="23" spans="1:17" x14ac:dyDescent="0.15">
      <c r="A23" s="3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</row>
    <row r="24" spans="1:17" x14ac:dyDescent="0.15">
      <c r="A24" s="3"/>
      <c r="B24" s="15" t="s">
        <v>12</v>
      </c>
      <c r="C24" s="11">
        <v>9963.820000000007</v>
      </c>
      <c r="D24" s="11">
        <v>21239.7</v>
      </c>
      <c r="E24" s="11">
        <v>5749.6399999999994</v>
      </c>
      <c r="F24" s="11">
        <v>7311.1100000000006</v>
      </c>
      <c r="G24" s="11">
        <v>16194.45</v>
      </c>
      <c r="H24" s="11">
        <v>13085.790000021458</v>
      </c>
      <c r="I24" s="11">
        <v>-509.07999999999993</v>
      </c>
      <c r="J24" s="11">
        <v>20222.400000000001</v>
      </c>
      <c r="K24" s="11">
        <v>8558.83</v>
      </c>
      <c r="L24" s="11">
        <v>4811.2820000000002</v>
      </c>
      <c r="M24" s="11">
        <v>15805.198000000004</v>
      </c>
      <c r="N24" s="11">
        <v>-3817.82</v>
      </c>
      <c r="O24" s="11">
        <v>3756.42</v>
      </c>
      <c r="P24" s="11"/>
      <c r="Q24" s="14">
        <f>AVERAGE(D24:O24)</f>
        <v>9367.3266666684558</v>
      </c>
    </row>
    <row r="25" spans="1:17" x14ac:dyDescent="0.15">
      <c r="A25" s="352" t="s">
        <v>47</v>
      </c>
      <c r="B25" s="352"/>
      <c r="C25" s="127">
        <v>0</v>
      </c>
      <c r="D25" s="127">
        <v>322.02999999999997</v>
      </c>
      <c r="E25" s="127">
        <v>0</v>
      </c>
      <c r="F25" s="127">
        <v>22.54</v>
      </c>
      <c r="G25" s="127">
        <v>278.14999999999998</v>
      </c>
      <c r="H25" s="127">
        <v>0</v>
      </c>
      <c r="I25" s="127">
        <v>2.04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1"/>
      <c r="Q25" s="169">
        <f>AVERAGE(D25:O25)</f>
        <v>52.063333333333333</v>
      </c>
    </row>
    <row r="26" spans="1:17" x14ac:dyDescent="0.15">
      <c r="A26" s="5"/>
      <c r="B26" s="16" t="s">
        <v>13</v>
      </c>
      <c r="C26" s="28">
        <v>144159.59</v>
      </c>
      <c r="D26" s="28">
        <v>483479.73</v>
      </c>
      <c r="E26" s="28">
        <v>79098.16</v>
      </c>
      <c r="F26" s="28">
        <v>83491.83</v>
      </c>
      <c r="G26" s="28">
        <v>56648.45</v>
      </c>
      <c r="H26" s="28">
        <v>158893.72999998927</v>
      </c>
      <c r="I26" s="28">
        <v>89494.82</v>
      </c>
      <c r="J26" s="28">
        <v>91142.950000000012</v>
      </c>
      <c r="K26" s="28">
        <v>156544.10999999999</v>
      </c>
      <c r="L26" s="28">
        <v>69663.989999999991</v>
      </c>
      <c r="M26" s="28">
        <v>-111152.67000000016</v>
      </c>
      <c r="N26" s="28">
        <v>79716.28</v>
      </c>
      <c r="O26" s="28">
        <v>513860.7</v>
      </c>
      <c r="P26" s="29"/>
      <c r="Q26" s="17">
        <f>AVERAGE(D26:O26)</f>
        <v>145906.83999999907</v>
      </c>
    </row>
    <row r="27" spans="1:17" x14ac:dyDescent="0.15">
      <c r="A27" s="3"/>
      <c r="B27" s="30" t="s">
        <v>14</v>
      </c>
      <c r="C27" s="31">
        <f t="shared" ref="C27:N27" si="5">C24+C25-C26</f>
        <v>-134195.76999999999</v>
      </c>
      <c r="D27" s="31">
        <f t="shared" si="5"/>
        <v>-461918</v>
      </c>
      <c r="E27" s="31">
        <f t="shared" si="5"/>
        <v>-73348.52</v>
      </c>
      <c r="F27" s="31">
        <f t="shared" si="5"/>
        <v>-76158.180000000008</v>
      </c>
      <c r="G27" s="31">
        <f t="shared" si="5"/>
        <v>-40175.849999999991</v>
      </c>
      <c r="H27" s="31">
        <f t="shared" si="5"/>
        <v>-145807.93999996781</v>
      </c>
      <c r="I27" s="31">
        <f t="shared" si="5"/>
        <v>-90001.86</v>
      </c>
      <c r="J27" s="31">
        <f t="shared" si="5"/>
        <v>-70920.550000000017</v>
      </c>
      <c r="K27" s="31">
        <f t="shared" si="5"/>
        <v>-147985.28</v>
      </c>
      <c r="L27" s="31">
        <f t="shared" si="5"/>
        <v>-64852.707999999991</v>
      </c>
      <c r="M27" s="31">
        <f t="shared" si="5"/>
        <v>126957.86800000016</v>
      </c>
      <c r="N27" s="31">
        <f t="shared" si="5"/>
        <v>-83534.100000000006</v>
      </c>
      <c r="O27" s="31">
        <f t="shared" ref="O27" si="6">O24+O25-O26</f>
        <v>-510104.28</v>
      </c>
      <c r="P27" s="23"/>
      <c r="Q27" s="32">
        <f>AVERAGE(D27:O27)</f>
        <v>-136487.4499999973</v>
      </c>
    </row>
    <row r="28" spans="1:17" x14ac:dyDescent="0.15">
      <c r="A28" s="3"/>
      <c r="B28" s="25" t="s">
        <v>11</v>
      </c>
      <c r="C28" s="26">
        <f t="shared" ref="C28:N28" si="7">C27/C17</f>
        <v>-7.3868555261495245E-2</v>
      </c>
      <c r="D28" s="26">
        <f t="shared" si="7"/>
        <v>-0.31152067480936085</v>
      </c>
      <c r="E28" s="26">
        <f t="shared" si="7"/>
        <v>-6.0478669427254134E-2</v>
      </c>
      <c r="F28" s="26">
        <f t="shared" si="7"/>
        <v>-7.5444222652237283E-2</v>
      </c>
      <c r="G28" s="26">
        <f t="shared" si="7"/>
        <v>-4.8894454956715766E-2</v>
      </c>
      <c r="H28" s="26">
        <f t="shared" si="7"/>
        <v>-0.21533679536066308</v>
      </c>
      <c r="I28" s="26">
        <f t="shared" si="7"/>
        <v>-0.16159988189806487</v>
      </c>
      <c r="J28" s="26">
        <f t="shared" si="7"/>
        <v>-0.16490011157875337</v>
      </c>
      <c r="K28" s="26">
        <f t="shared" si="7"/>
        <v>-0.41905195129996042</v>
      </c>
      <c r="L28" s="26">
        <f t="shared" si="7"/>
        <v>-0.2149896655782953</v>
      </c>
      <c r="M28" s="26">
        <f t="shared" si="7"/>
        <v>0.5344466140916615</v>
      </c>
      <c r="N28" s="26">
        <f t="shared" si="7"/>
        <v>-0.43334210038953747</v>
      </c>
      <c r="O28" s="26">
        <f t="shared" ref="O28" si="8">O27/O17</f>
        <v>-3.2014373146762423</v>
      </c>
      <c r="P28" s="26"/>
      <c r="Q28" s="27">
        <f>Q27/Q17</f>
        <v>-0.22027948154689775</v>
      </c>
    </row>
    <row r="29" spans="1:17" x14ac:dyDescent="0.15">
      <c r="A29" s="3"/>
      <c r="P29" s="3"/>
      <c r="Q29" s="27"/>
    </row>
    <row r="30" spans="1:17" x14ac:dyDescent="0.15">
      <c r="A30" s="3"/>
      <c r="B30" s="15" t="s">
        <v>17</v>
      </c>
      <c r="C30" s="13">
        <v>-156771.59999999998</v>
      </c>
      <c r="D30" s="13">
        <f t="shared" ref="D30" si="9">SUM(D22)-SUM(C22)+D27</f>
        <v>-491383.5</v>
      </c>
      <c r="E30" s="13">
        <f t="shared" ref="E30" si="10">SUM(E22)-SUM(D22)+E27</f>
        <v>-75670.760000000009</v>
      </c>
      <c r="F30" s="13">
        <f t="shared" ref="F30" si="11">SUM(F22)-SUM(E22)+F27</f>
        <v>-81834.060000000012</v>
      </c>
      <c r="G30" s="13">
        <f t="shared" ref="G30" si="12">SUM(G22)-SUM(F22)+G27</f>
        <v>-51845.099999999991</v>
      </c>
      <c r="H30" s="13">
        <f t="shared" ref="H30" si="13">SUM(H22)-SUM(G22)+H27</f>
        <v>-142708.9599999678</v>
      </c>
      <c r="I30" s="13">
        <f t="shared" ref="I30" si="14">SUM(I22)-SUM(H22)+I27</f>
        <v>-74287.819999999992</v>
      </c>
      <c r="J30" s="13">
        <f t="shared" ref="J30" si="15">SUM(J22)-SUM(I22)+J27</f>
        <v>-69393.340000000026</v>
      </c>
      <c r="K30" s="13">
        <f t="shared" ref="K30" si="16">SUM(K22)-SUM(J22)+K27</f>
        <v>-179087.03</v>
      </c>
      <c r="L30" s="13">
        <f t="shared" ref="L30" si="17">SUM(L22)-SUM(K22)+L27</f>
        <v>-43728.285999999993</v>
      </c>
      <c r="M30" s="13">
        <f t="shared" ref="M30" si="18">SUM(M22)-SUM(L22)+M27</f>
        <v>100324.94600000017</v>
      </c>
      <c r="N30" s="13">
        <f t="shared" ref="N30" si="19">SUM(N22)-SUM(M22)+N27</f>
        <v>-80262.78</v>
      </c>
      <c r="O30" s="13">
        <f t="shared" ref="O30" si="20">SUM(O22)-SUM(N22)+O27</f>
        <v>-515781.08</v>
      </c>
      <c r="P30" s="26"/>
      <c r="Q30" s="14">
        <f>AVERAGE(D30:O30)</f>
        <v>-142138.14749999731</v>
      </c>
    </row>
    <row r="31" spans="1:17" x14ac:dyDescent="0.15">
      <c r="A31" s="3"/>
      <c r="B31" s="15" t="s">
        <v>18</v>
      </c>
      <c r="C31" s="13">
        <v>-12612.00999999998</v>
      </c>
      <c r="D31" s="13">
        <f t="shared" ref="D31" si="21">SUM(D22)-SUM(C22)+SUM(D24:D25)</f>
        <v>-7903.7700000000077</v>
      </c>
      <c r="E31" s="13">
        <f t="shared" ref="E31" si="22">SUM(E22)-SUM(D22)+SUM(E24:E25)</f>
        <v>3427.4000000000015</v>
      </c>
      <c r="F31" s="13">
        <f t="shared" ref="F31" si="23">SUM(F22)-SUM(E22)+SUM(F24:F25)</f>
        <v>1657.7699999999959</v>
      </c>
      <c r="G31" s="13">
        <f t="shared" ref="G31" si="24">SUM(G22)-SUM(F22)+SUM(G24:G25)</f>
        <v>4803.3500000000022</v>
      </c>
      <c r="H31" s="13">
        <f t="shared" ref="H31" si="25">SUM(H22)-SUM(G22)+SUM(H24:H25)</f>
        <v>16184.770000021457</v>
      </c>
      <c r="I31" s="13">
        <f t="shared" ref="I31" si="26">SUM(I22)-SUM(H22)+SUM(I24:I25)</f>
        <v>15207.000000000005</v>
      </c>
      <c r="J31" s="13">
        <f t="shared" ref="J31" si="27">SUM(J22)-SUM(I22)+SUM(J24:J25)</f>
        <v>21749.61</v>
      </c>
      <c r="K31" s="13">
        <f t="shared" ref="K31" si="28">SUM(K22)-SUM(J22)+SUM(K24:K25)</f>
        <v>-22542.92</v>
      </c>
      <c r="L31" s="13">
        <f t="shared" ref="L31" si="29">SUM(L22)-SUM(K22)+SUM(L24:L25)</f>
        <v>25935.703999999998</v>
      </c>
      <c r="M31" s="13">
        <f t="shared" ref="M31" si="30">SUM(M22)-SUM(L22)+SUM(M24:M25)</f>
        <v>-10827.723999999995</v>
      </c>
      <c r="N31" s="13">
        <f t="shared" ref="N31" si="31">SUM(N22)-SUM(M22)+SUM(N24:N25)</f>
        <v>-546.50000000000045</v>
      </c>
      <c r="O31" s="13">
        <f t="shared" ref="O31" si="32">SUM(O22)-SUM(N22)+SUM(O24:O25)</f>
        <v>-1920.38</v>
      </c>
      <c r="P31" s="26"/>
      <c r="Q31" s="17">
        <f>AVERAGE(D31:O31)</f>
        <v>3768.6925000017886</v>
      </c>
    </row>
    <row r="32" spans="1:17" x14ac:dyDescent="0.15">
      <c r="A32" s="3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9" ht="11.25" thickBot="1" x14ac:dyDescent="0.2">
      <c r="A33" s="8"/>
      <c r="B33" s="8"/>
      <c r="C33" s="8">
        <f t="shared" ref="C33:N33" si="33">C11</f>
        <v>42094</v>
      </c>
      <c r="D33" s="8">
        <f t="shared" si="33"/>
        <v>42124</v>
      </c>
      <c r="E33" s="8">
        <f t="shared" si="33"/>
        <v>42155</v>
      </c>
      <c r="F33" s="8">
        <f t="shared" si="33"/>
        <v>42185</v>
      </c>
      <c r="G33" s="8">
        <f t="shared" si="33"/>
        <v>42216</v>
      </c>
      <c r="H33" s="8">
        <f t="shared" si="33"/>
        <v>42247</v>
      </c>
      <c r="I33" s="8">
        <f t="shared" si="33"/>
        <v>42277</v>
      </c>
      <c r="J33" s="8">
        <f t="shared" si="33"/>
        <v>42308</v>
      </c>
      <c r="K33" s="8">
        <f t="shared" si="33"/>
        <v>42338</v>
      </c>
      <c r="L33" s="8">
        <f t="shared" si="33"/>
        <v>42369</v>
      </c>
      <c r="M33" s="8">
        <f t="shared" si="33"/>
        <v>42400</v>
      </c>
      <c r="N33" s="8">
        <f t="shared" si="33"/>
        <v>42429</v>
      </c>
      <c r="O33" s="8">
        <f t="shared" ref="O33" si="34">O11</f>
        <v>42460</v>
      </c>
      <c r="P33" s="8"/>
      <c r="Q33" s="8" t="s">
        <v>4</v>
      </c>
    </row>
    <row r="34" spans="1:19" x14ac:dyDescent="0.15">
      <c r="A34" s="33" t="s">
        <v>50</v>
      </c>
      <c r="B34" s="9" t="s">
        <v>5</v>
      </c>
      <c r="C34" s="10">
        <v>373124.75</v>
      </c>
      <c r="D34" s="10">
        <v>335041.43</v>
      </c>
      <c r="E34" s="10">
        <v>285261.25</v>
      </c>
      <c r="F34" s="10">
        <v>254258.88</v>
      </c>
      <c r="G34" s="10">
        <v>209411.41</v>
      </c>
      <c r="H34" s="10">
        <v>159241.75</v>
      </c>
      <c r="I34" s="10">
        <v>138371.16</v>
      </c>
      <c r="J34" s="10">
        <v>100822.02</v>
      </c>
      <c r="K34" s="10">
        <v>82327.23</v>
      </c>
      <c r="L34" s="10">
        <v>70864.600000000006</v>
      </c>
      <c r="M34" s="10">
        <v>52009.49</v>
      </c>
      <c r="N34" s="10">
        <v>33857.279999999999</v>
      </c>
      <c r="O34" s="10">
        <v>35525.97</v>
      </c>
      <c r="P34" s="11"/>
      <c r="Q34" s="12">
        <f t="shared" ref="Q34:Q39" si="35">AVERAGE(D34:O34)</f>
        <v>146416.03916666665</v>
      </c>
    </row>
    <row r="35" spans="1:19" x14ac:dyDescent="0.15">
      <c r="A35" s="5"/>
      <c r="B35" s="6" t="s">
        <v>6</v>
      </c>
      <c r="C35" s="13">
        <v>117921.33</v>
      </c>
      <c r="D35" s="13">
        <v>98390.13</v>
      </c>
      <c r="E35" s="13">
        <v>120602.38</v>
      </c>
      <c r="F35" s="13">
        <v>106067.32</v>
      </c>
      <c r="G35" s="13">
        <v>103548.52</v>
      </c>
      <c r="H35" s="13">
        <v>98022.5</v>
      </c>
      <c r="I35" s="13">
        <v>59462.9</v>
      </c>
      <c r="J35" s="13">
        <v>51270.28</v>
      </c>
      <c r="K35" s="13">
        <v>53508.26</v>
      </c>
      <c r="L35" s="13">
        <v>37666.26</v>
      </c>
      <c r="M35" s="13">
        <v>24922.83</v>
      </c>
      <c r="N35" s="13">
        <v>16297.55</v>
      </c>
      <c r="O35" s="13">
        <v>10567.13</v>
      </c>
      <c r="P35" s="11"/>
      <c r="Q35" s="14">
        <f t="shared" si="35"/>
        <v>65027.171666666683</v>
      </c>
      <c r="S35" s="11"/>
    </row>
    <row r="36" spans="1:19" x14ac:dyDescent="0.15">
      <c r="B36" s="6" t="s">
        <v>7</v>
      </c>
      <c r="C36" s="13">
        <v>40509.57</v>
      </c>
      <c r="D36" s="13">
        <v>33676.519999999997</v>
      </c>
      <c r="E36" s="13">
        <v>20869.8</v>
      </c>
      <c r="F36" s="13">
        <v>27346.32</v>
      </c>
      <c r="G36" s="13">
        <v>18700.43</v>
      </c>
      <c r="H36" s="13">
        <v>13804.62</v>
      </c>
      <c r="I36" s="13">
        <v>25658.400000000001</v>
      </c>
      <c r="J36" s="13">
        <v>12099.91</v>
      </c>
      <c r="K36" s="13">
        <v>12724.97</v>
      </c>
      <c r="L36" s="13">
        <v>14548.56</v>
      </c>
      <c r="M36" s="13">
        <v>16008.46</v>
      </c>
      <c r="N36" s="13">
        <v>7401.03</v>
      </c>
      <c r="O36" s="13">
        <v>5722.23</v>
      </c>
      <c r="P36" s="11"/>
      <c r="Q36" s="14">
        <f t="shared" si="35"/>
        <v>17380.104166666664</v>
      </c>
      <c r="S36" s="11"/>
    </row>
    <row r="37" spans="1:19" x14ac:dyDescent="0.15">
      <c r="B37" s="15" t="s">
        <v>8</v>
      </c>
      <c r="C37" s="13">
        <v>1909.54</v>
      </c>
      <c r="D37" s="13">
        <v>0</v>
      </c>
      <c r="E37" s="13">
        <v>0</v>
      </c>
      <c r="F37" s="13">
        <v>286.73</v>
      </c>
      <c r="G37" s="13">
        <v>286.73</v>
      </c>
      <c r="H37" s="13">
        <v>781.04</v>
      </c>
      <c r="I37" s="13">
        <v>1945.36</v>
      </c>
      <c r="J37" s="13">
        <v>1942.73</v>
      </c>
      <c r="K37" s="13">
        <v>0</v>
      </c>
      <c r="L37" s="13">
        <v>879.59</v>
      </c>
      <c r="M37" s="13">
        <v>493.22</v>
      </c>
      <c r="N37" s="13">
        <v>0</v>
      </c>
      <c r="O37" s="13">
        <v>0</v>
      </c>
      <c r="P37" s="11"/>
      <c r="Q37" s="14">
        <f t="shared" si="35"/>
        <v>551.28333333333342</v>
      </c>
      <c r="S37" s="11"/>
    </row>
    <row r="38" spans="1:19" x14ac:dyDescent="0.15">
      <c r="A38" s="3"/>
      <c r="B38" s="18" t="s">
        <v>9</v>
      </c>
      <c r="C38" s="19">
        <f t="shared" ref="C38:N38" si="36">SUM(C34:C37)</f>
        <v>533465.19000000006</v>
      </c>
      <c r="D38" s="19">
        <f t="shared" si="36"/>
        <v>467108.08</v>
      </c>
      <c r="E38" s="19">
        <f t="shared" si="36"/>
        <v>426733.43</v>
      </c>
      <c r="F38" s="19">
        <f t="shared" si="36"/>
        <v>387959.25</v>
      </c>
      <c r="G38" s="19">
        <f t="shared" si="36"/>
        <v>331947.08999999997</v>
      </c>
      <c r="H38" s="19">
        <f t="shared" si="36"/>
        <v>271849.90999999997</v>
      </c>
      <c r="I38" s="19">
        <f t="shared" si="36"/>
        <v>225437.81999999998</v>
      </c>
      <c r="J38" s="19">
        <f t="shared" si="36"/>
        <v>166134.94</v>
      </c>
      <c r="K38" s="19">
        <f t="shared" si="36"/>
        <v>148560.46</v>
      </c>
      <c r="L38" s="19">
        <f t="shared" si="36"/>
        <v>123959.01000000001</v>
      </c>
      <c r="M38" s="19">
        <f t="shared" si="36"/>
        <v>93434</v>
      </c>
      <c r="N38" s="19">
        <f t="shared" si="36"/>
        <v>57555.86</v>
      </c>
      <c r="O38" s="19">
        <f t="shared" ref="O38" si="37">SUM(O34:O37)</f>
        <v>51815.33</v>
      </c>
      <c r="P38" s="11"/>
      <c r="Q38" s="20">
        <f t="shared" si="35"/>
        <v>229374.59833333336</v>
      </c>
      <c r="S38" s="11"/>
    </row>
    <row r="39" spans="1:19" x14ac:dyDescent="0.15">
      <c r="A39" s="3"/>
      <c r="B39" s="21" t="s">
        <v>10</v>
      </c>
      <c r="C39" s="22">
        <v>1497120.55</v>
      </c>
      <c r="D39" s="22">
        <v>1269619.6499999999</v>
      </c>
      <c r="E39" s="22">
        <v>1067093.9099999999</v>
      </c>
      <c r="F39" s="22">
        <v>880067.61</v>
      </c>
      <c r="G39" s="22">
        <v>724374.06</v>
      </c>
      <c r="H39" s="22">
        <v>587627.82999999996</v>
      </c>
      <c r="I39" s="22">
        <v>469251.80000000005</v>
      </c>
      <c r="J39" s="22">
        <v>353815.00999999995</v>
      </c>
      <c r="K39" s="22">
        <v>293002.09999999998</v>
      </c>
      <c r="L39" s="22">
        <v>243701.75000000003</v>
      </c>
      <c r="M39" s="22">
        <v>198175.27000000002</v>
      </c>
      <c r="N39" s="22">
        <v>149331.03999999998</v>
      </c>
      <c r="O39" s="22">
        <v>120858.77</v>
      </c>
      <c r="P39" s="23"/>
      <c r="Q39" s="24">
        <f t="shared" si="35"/>
        <v>529743.23333333316</v>
      </c>
    </row>
    <row r="40" spans="1:19" x14ac:dyDescent="0.15">
      <c r="A40" s="3"/>
      <c r="B40" s="25" t="s">
        <v>11</v>
      </c>
      <c r="C40" s="26">
        <f t="shared" ref="C40:N40" si="38">C38/C39</f>
        <v>0.35632747810455212</v>
      </c>
      <c r="D40" s="26">
        <f t="shared" si="38"/>
        <v>0.36791182304086112</v>
      </c>
      <c r="E40" s="26">
        <f t="shared" si="38"/>
        <v>0.39990241346237282</v>
      </c>
      <c r="F40" s="26">
        <f t="shared" si="38"/>
        <v>0.44082891540571528</v>
      </c>
      <c r="G40" s="26">
        <f t="shared" si="38"/>
        <v>0.45825369561135298</v>
      </c>
      <c r="H40" s="26">
        <f t="shared" si="38"/>
        <v>0.46262259226218061</v>
      </c>
      <c r="I40" s="26">
        <f t="shared" si="38"/>
        <v>0.48041972348321299</v>
      </c>
      <c r="J40" s="26">
        <f t="shared" si="38"/>
        <v>0.46955311477599559</v>
      </c>
      <c r="K40" s="26">
        <f t="shared" si="38"/>
        <v>0.50702865269566333</v>
      </c>
      <c r="L40" s="26">
        <f t="shared" si="38"/>
        <v>0.50865047132406715</v>
      </c>
      <c r="M40" s="26">
        <f t="shared" si="38"/>
        <v>0.47147154132803748</v>
      </c>
      <c r="N40" s="26">
        <f t="shared" si="38"/>
        <v>0.38542462437816016</v>
      </c>
      <c r="O40" s="26">
        <f t="shared" ref="O40" si="39">O38/O39</f>
        <v>0.42872627282240255</v>
      </c>
      <c r="P40" s="26"/>
      <c r="Q40" s="27">
        <f>Q38/Q39</f>
        <v>0.43299203066743613</v>
      </c>
    </row>
    <row r="41" spans="1:19" x14ac:dyDescent="0.15">
      <c r="A41" s="3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7"/>
    </row>
    <row r="42" spans="1:19" x14ac:dyDescent="0.15">
      <c r="A42" s="3"/>
      <c r="B42" s="25" t="s">
        <v>46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6"/>
      <c r="Q42" s="24">
        <f>AVERAGE(D42:O42)</f>
        <v>0</v>
      </c>
    </row>
    <row r="43" spans="1:19" x14ac:dyDescent="0.15">
      <c r="A43" s="3"/>
      <c r="B43" s="25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6"/>
      <c r="Q43" s="24"/>
    </row>
    <row r="44" spans="1:19" x14ac:dyDescent="0.15">
      <c r="A44" s="3"/>
      <c r="B44" s="25" t="s">
        <v>120</v>
      </c>
      <c r="C44" s="22">
        <v>42419.11</v>
      </c>
      <c r="D44" s="22">
        <v>33676.519999999997</v>
      </c>
      <c r="E44" s="22">
        <v>20869.8</v>
      </c>
      <c r="F44" s="22">
        <v>27633.05</v>
      </c>
      <c r="G44" s="22">
        <v>18987.16</v>
      </c>
      <c r="H44" s="22">
        <v>14585.66</v>
      </c>
      <c r="I44" s="22">
        <v>27603.760000000002</v>
      </c>
      <c r="J44" s="22">
        <v>14042.64</v>
      </c>
      <c r="K44" s="22">
        <v>12724.97</v>
      </c>
      <c r="L44" s="22">
        <v>15428.15</v>
      </c>
      <c r="M44" s="22">
        <v>16501.68</v>
      </c>
      <c r="N44" s="22">
        <v>7401.03</v>
      </c>
      <c r="O44" s="22">
        <v>5722.23</v>
      </c>
      <c r="P44" s="26"/>
      <c r="Q44" s="24">
        <f>AVERAGE(D44:O44)</f>
        <v>17931.387500000001</v>
      </c>
    </row>
    <row r="45" spans="1:19" x14ac:dyDescent="0.15">
      <c r="A45" s="3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</row>
    <row r="46" spans="1:19" x14ac:dyDescent="0.15">
      <c r="A46" s="3"/>
      <c r="B46" s="15" t="s">
        <v>12</v>
      </c>
      <c r="C46" s="11">
        <v>14014.779999999999</v>
      </c>
      <c r="D46" s="11">
        <v>-1611.8100000000004</v>
      </c>
      <c r="E46" s="11">
        <v>-14466.1</v>
      </c>
      <c r="F46" s="11">
        <v>4313.2900000000009</v>
      </c>
      <c r="G46" s="11">
        <v>4900</v>
      </c>
      <c r="H46" s="11">
        <v>-1583.9599999785423</v>
      </c>
      <c r="I46" s="11">
        <v>-5021.09</v>
      </c>
      <c r="J46" s="11">
        <v>6347.21</v>
      </c>
      <c r="K46" s="11">
        <v>-5302.07</v>
      </c>
      <c r="L46" s="11">
        <v>2668.67</v>
      </c>
      <c r="M46" s="11">
        <v>11491.850000000006</v>
      </c>
      <c r="N46" s="11">
        <v>-1724.14</v>
      </c>
      <c r="O46" s="11">
        <v>2104.08</v>
      </c>
      <c r="P46" s="11"/>
      <c r="Q46" s="14">
        <f>AVERAGE(D46:O46)</f>
        <v>176.32750000178862</v>
      </c>
    </row>
    <row r="47" spans="1:19" x14ac:dyDescent="0.15">
      <c r="A47" s="352" t="s">
        <v>47</v>
      </c>
      <c r="B47" s="352"/>
      <c r="C47" s="127">
        <v>370.96</v>
      </c>
      <c r="D47" s="127">
        <v>156.29</v>
      </c>
      <c r="E47" s="127">
        <v>275</v>
      </c>
      <c r="F47" s="127">
        <v>0</v>
      </c>
      <c r="G47" s="127">
        <v>200</v>
      </c>
      <c r="H47" s="127">
        <v>0</v>
      </c>
      <c r="I47" s="127">
        <v>86.98</v>
      </c>
      <c r="J47" s="127">
        <v>171.54</v>
      </c>
      <c r="K47" s="127">
        <v>300</v>
      </c>
      <c r="L47" s="127">
        <v>0</v>
      </c>
      <c r="M47" s="127">
        <v>0</v>
      </c>
      <c r="N47" s="127">
        <v>0</v>
      </c>
      <c r="O47" s="127">
        <v>0</v>
      </c>
      <c r="P47" s="11"/>
      <c r="Q47" s="169">
        <f>AVERAGE(D47:O47)</f>
        <v>99.150833333333324</v>
      </c>
    </row>
    <row r="48" spans="1:19" x14ac:dyDescent="0.15">
      <c r="A48" s="5"/>
      <c r="B48" s="16" t="s">
        <v>13</v>
      </c>
      <c r="C48" s="28">
        <v>150136.65</v>
      </c>
      <c r="D48" s="28">
        <v>153738.18</v>
      </c>
      <c r="E48" s="28">
        <v>90851.3</v>
      </c>
      <c r="F48" s="28">
        <v>93902.01</v>
      </c>
      <c r="G48" s="28">
        <v>122669.23</v>
      </c>
      <c r="H48" s="28">
        <v>114964.71999999136</v>
      </c>
      <c r="I48" s="28">
        <v>80686.350000000006</v>
      </c>
      <c r="J48" s="28">
        <v>80373.98</v>
      </c>
      <c r="K48" s="28">
        <v>77350.039999999994</v>
      </c>
      <c r="L48" s="28">
        <v>54515.35</v>
      </c>
      <c r="M48" s="28">
        <v>83570.130000000121</v>
      </c>
      <c r="N48" s="28">
        <v>57232.58</v>
      </c>
      <c r="O48" s="28">
        <v>61855.54</v>
      </c>
      <c r="P48" s="29"/>
      <c r="Q48" s="17">
        <f>AVERAGE(D48:O48)</f>
        <v>89309.11749999928</v>
      </c>
    </row>
    <row r="49" spans="1:17" x14ac:dyDescent="0.15">
      <c r="A49" s="3"/>
      <c r="B49" s="30" t="s">
        <v>14</v>
      </c>
      <c r="C49" s="31">
        <f t="shared" ref="C49:N49" si="40">C46+C47-C48</f>
        <v>-135750.91</v>
      </c>
      <c r="D49" s="31">
        <f t="shared" si="40"/>
        <v>-155193.69999999998</v>
      </c>
      <c r="E49" s="31">
        <f t="shared" si="40"/>
        <v>-105042.40000000001</v>
      </c>
      <c r="F49" s="31">
        <f t="shared" si="40"/>
        <v>-89588.72</v>
      </c>
      <c r="G49" s="31">
        <f t="shared" si="40"/>
        <v>-117569.23</v>
      </c>
      <c r="H49" s="31">
        <f t="shared" si="40"/>
        <v>-116548.6799999699</v>
      </c>
      <c r="I49" s="31">
        <f t="shared" si="40"/>
        <v>-85620.46</v>
      </c>
      <c r="J49" s="31">
        <f t="shared" si="40"/>
        <v>-73855.23</v>
      </c>
      <c r="K49" s="31">
        <f t="shared" si="40"/>
        <v>-82352.109999999986</v>
      </c>
      <c r="L49" s="31">
        <f t="shared" si="40"/>
        <v>-51846.68</v>
      </c>
      <c r="M49" s="31">
        <f t="shared" si="40"/>
        <v>-72078.280000000115</v>
      </c>
      <c r="N49" s="31">
        <f t="shared" si="40"/>
        <v>-58956.72</v>
      </c>
      <c r="O49" s="31">
        <f t="shared" ref="O49" si="41">O46+O47-O48</f>
        <v>-59751.46</v>
      </c>
      <c r="P49" s="23"/>
      <c r="Q49" s="32">
        <f>AVERAGE(D49:O49)</f>
        <v>-89033.639166664158</v>
      </c>
    </row>
    <row r="50" spans="1:17" x14ac:dyDescent="0.15">
      <c r="A50" s="3"/>
      <c r="B50" s="25" t="s">
        <v>11</v>
      </c>
      <c r="C50" s="26">
        <f t="shared" ref="C50:N50" si="42">C49/C39</f>
        <v>-9.0674668783352147E-2</v>
      </c>
      <c r="D50" s="26">
        <f t="shared" si="42"/>
        <v>-0.12223637212924358</v>
      </c>
      <c r="E50" s="26">
        <f t="shared" si="42"/>
        <v>-9.8437821653391322E-2</v>
      </c>
      <c r="F50" s="26">
        <f t="shared" si="42"/>
        <v>-0.10179754257743902</v>
      </c>
      <c r="G50" s="26">
        <f t="shared" si="42"/>
        <v>-0.16230458335297096</v>
      </c>
      <c r="H50" s="26">
        <f t="shared" si="42"/>
        <v>-0.19833757703403854</v>
      </c>
      <c r="I50" s="26">
        <f t="shared" si="42"/>
        <v>-0.18246165491533542</v>
      </c>
      <c r="J50" s="26">
        <f t="shared" si="42"/>
        <v>-0.20873967444173724</v>
      </c>
      <c r="K50" s="26">
        <f t="shared" si="42"/>
        <v>-0.28106320739680701</v>
      </c>
      <c r="L50" s="26">
        <f t="shared" si="42"/>
        <v>-0.21274644109039018</v>
      </c>
      <c r="M50" s="26">
        <f t="shared" si="42"/>
        <v>-0.36370976055690557</v>
      </c>
      <c r="N50" s="26">
        <f t="shared" si="42"/>
        <v>-0.39480552737059899</v>
      </c>
      <c r="O50" s="26">
        <f t="shared" ref="O50" si="43">O49/O39</f>
        <v>-0.49439076700846779</v>
      </c>
      <c r="P50" s="26"/>
      <c r="Q50" s="27">
        <f>Q49/Q39</f>
        <v>-0.16806942224902577</v>
      </c>
    </row>
    <row r="51" spans="1:17" x14ac:dyDescent="0.15">
      <c r="A51" s="3"/>
      <c r="P51" s="3"/>
      <c r="Q51" s="27"/>
    </row>
    <row r="52" spans="1:17" x14ac:dyDescent="0.15">
      <c r="A52" s="3"/>
      <c r="B52" s="15" t="s">
        <v>17</v>
      </c>
      <c r="C52" s="13">
        <v>-178129.33000000002</v>
      </c>
      <c r="D52" s="13">
        <f t="shared" ref="D52" si="44">SUM(D44)-SUM(C44)+D49</f>
        <v>-163936.28999999998</v>
      </c>
      <c r="E52" s="13">
        <f t="shared" ref="E52" si="45">SUM(E44)-SUM(D44)+E49</f>
        <v>-117849.12000000001</v>
      </c>
      <c r="F52" s="13">
        <f t="shared" ref="F52" si="46">SUM(F44)-SUM(E44)+F49</f>
        <v>-82825.47</v>
      </c>
      <c r="G52" s="13">
        <f t="shared" ref="G52" si="47">SUM(G44)-SUM(F44)+G49</f>
        <v>-126215.12</v>
      </c>
      <c r="H52" s="13">
        <f t="shared" ref="H52" si="48">SUM(H44)-SUM(G44)+H49</f>
        <v>-120950.1799999699</v>
      </c>
      <c r="I52" s="13">
        <f t="shared" ref="I52" si="49">SUM(I44)-SUM(H44)+I49</f>
        <v>-72602.36</v>
      </c>
      <c r="J52" s="13">
        <f t="shared" ref="J52" si="50">SUM(J44)-SUM(I44)+J49</f>
        <v>-87416.35</v>
      </c>
      <c r="K52" s="13">
        <f t="shared" ref="K52" si="51">SUM(K44)-SUM(J44)+K49</f>
        <v>-83669.779999999984</v>
      </c>
      <c r="L52" s="13">
        <f t="shared" ref="L52" si="52">SUM(L44)-SUM(K44)+L49</f>
        <v>-49143.5</v>
      </c>
      <c r="M52" s="13">
        <f t="shared" ref="M52" si="53">SUM(M44)-SUM(L44)+M49</f>
        <v>-71004.750000000116</v>
      </c>
      <c r="N52" s="13">
        <f t="shared" ref="N52" si="54">SUM(N44)-SUM(M44)+N49</f>
        <v>-68057.37</v>
      </c>
      <c r="O52" s="13">
        <f t="shared" ref="O52" si="55">SUM(O44)-SUM(N44)+O49</f>
        <v>-61430.26</v>
      </c>
      <c r="P52" s="26"/>
      <c r="Q52" s="14">
        <f>AVERAGE(D52:O52)</f>
        <v>-92091.712499997506</v>
      </c>
    </row>
    <row r="53" spans="1:17" x14ac:dyDescent="0.15">
      <c r="A53" s="3"/>
      <c r="B53" s="15" t="s">
        <v>18</v>
      </c>
      <c r="C53" s="13">
        <v>-27992.68</v>
      </c>
      <c r="D53" s="13">
        <f t="shared" ref="D53" si="56">SUM(D44)-SUM(C44)+SUM(D46:D47)</f>
        <v>-10198.110000000004</v>
      </c>
      <c r="E53" s="13">
        <f t="shared" ref="E53" si="57">SUM(E44)-SUM(D44)+SUM(E46:E47)</f>
        <v>-26997.82</v>
      </c>
      <c r="F53" s="13">
        <f t="shared" ref="F53" si="58">SUM(F44)-SUM(E44)+SUM(F46:F47)</f>
        <v>11076.54</v>
      </c>
      <c r="G53" s="13">
        <f t="shared" ref="G53" si="59">SUM(G44)-SUM(F44)+SUM(G46:G47)</f>
        <v>-3545.8899999999994</v>
      </c>
      <c r="H53" s="13">
        <f t="shared" ref="H53" si="60">SUM(H44)-SUM(G44)+SUM(H46:H47)</f>
        <v>-5985.4599999785423</v>
      </c>
      <c r="I53" s="13">
        <f t="shared" ref="I53" si="61">SUM(I44)-SUM(H44)+SUM(I46:I47)</f>
        <v>8083.9900000000016</v>
      </c>
      <c r="J53" s="13">
        <f t="shared" ref="J53" si="62">SUM(J44)-SUM(I44)+SUM(J46:J47)</f>
        <v>-7042.3700000000026</v>
      </c>
      <c r="K53" s="13">
        <f t="shared" ref="K53" si="63">SUM(K44)-SUM(J44)+SUM(K46:K47)</f>
        <v>-6319.74</v>
      </c>
      <c r="L53" s="13">
        <f t="shared" ref="L53" si="64">SUM(L44)-SUM(K44)+SUM(L46:L47)</f>
        <v>5371.85</v>
      </c>
      <c r="M53" s="13">
        <f t="shared" ref="M53" si="65">SUM(M44)-SUM(L44)+SUM(M46:M47)</f>
        <v>12565.380000000006</v>
      </c>
      <c r="N53" s="13">
        <f t="shared" ref="N53" si="66">SUM(N44)-SUM(M44)+SUM(N46:N47)</f>
        <v>-10824.79</v>
      </c>
      <c r="O53" s="13">
        <f t="shared" ref="O53" si="67">SUM(O44)-SUM(N44)+SUM(O46:O47)</f>
        <v>425.27999999999975</v>
      </c>
      <c r="P53" s="26"/>
      <c r="Q53" s="17">
        <f>AVERAGE(D53:O53)</f>
        <v>-2782.5949999982117</v>
      </c>
    </row>
    <row r="54" spans="1:17" x14ac:dyDescent="0.15">
      <c r="P54" s="3"/>
    </row>
    <row r="55" spans="1:17" s="122" customFormat="1" ht="11.25" thickBot="1" x14ac:dyDescent="0.2">
      <c r="A55" s="172"/>
      <c r="B55" s="172"/>
      <c r="C55" s="173">
        <f t="shared" ref="C55:M55" si="68">C11</f>
        <v>42094</v>
      </c>
      <c r="D55" s="173">
        <f t="shared" si="68"/>
        <v>42124</v>
      </c>
      <c r="E55" s="173">
        <f t="shared" si="68"/>
        <v>42155</v>
      </c>
      <c r="F55" s="173">
        <f t="shared" si="68"/>
        <v>42185</v>
      </c>
      <c r="G55" s="173">
        <f t="shared" si="68"/>
        <v>42216</v>
      </c>
      <c r="H55" s="173">
        <f t="shared" si="68"/>
        <v>42247</v>
      </c>
      <c r="I55" s="173">
        <f t="shared" si="68"/>
        <v>42277</v>
      </c>
      <c r="J55" s="173">
        <f t="shared" si="68"/>
        <v>42308</v>
      </c>
      <c r="K55" s="173">
        <f t="shared" si="68"/>
        <v>42338</v>
      </c>
      <c r="L55" s="173">
        <f t="shared" si="68"/>
        <v>42369</v>
      </c>
      <c r="M55" s="173">
        <f t="shared" si="68"/>
        <v>42400</v>
      </c>
      <c r="N55" s="173">
        <f t="shared" ref="N55:O55" si="69">N11</f>
        <v>42429</v>
      </c>
      <c r="O55" s="173">
        <f t="shared" si="69"/>
        <v>42460</v>
      </c>
      <c r="P55" s="145"/>
      <c r="Q55" s="145" t="s">
        <v>4</v>
      </c>
    </row>
    <row r="56" spans="1:17" s="122" customFormat="1" x14ac:dyDescent="0.15">
      <c r="A56" s="174" t="s">
        <v>51</v>
      </c>
      <c r="B56" s="175" t="s">
        <v>5</v>
      </c>
      <c r="C56" s="176">
        <f t="shared" ref="C56:N56" si="70">C12+C34</f>
        <v>829689.07000000007</v>
      </c>
      <c r="D56" s="176">
        <f t="shared" si="70"/>
        <v>694823.52</v>
      </c>
      <c r="E56" s="176">
        <f t="shared" si="70"/>
        <v>597783.89</v>
      </c>
      <c r="F56" s="176">
        <f t="shared" si="70"/>
        <v>515991.1</v>
      </c>
      <c r="G56" s="176">
        <f t="shared" si="70"/>
        <v>382176.78</v>
      </c>
      <c r="H56" s="176">
        <f t="shared" si="70"/>
        <v>359064.47</v>
      </c>
      <c r="I56" s="176">
        <f t="shared" si="70"/>
        <v>290390.79000000004</v>
      </c>
      <c r="J56" s="176">
        <f t="shared" si="70"/>
        <v>213312.18</v>
      </c>
      <c r="K56" s="176">
        <f t="shared" si="70"/>
        <v>212672.78</v>
      </c>
      <c r="L56" s="176">
        <f t="shared" si="70"/>
        <v>175193.55</v>
      </c>
      <c r="M56" s="176">
        <f t="shared" si="70"/>
        <v>130985.59</v>
      </c>
      <c r="N56" s="176">
        <f t="shared" si="70"/>
        <v>98781.34</v>
      </c>
      <c r="O56" s="176">
        <f t="shared" ref="O56:O59" si="71">O12+O34</f>
        <v>92378.47</v>
      </c>
      <c r="P56" s="119"/>
      <c r="Q56" s="181">
        <f t="shared" ref="Q56:Q61" si="72">AVERAGE(D56:O56)</f>
        <v>313629.53833333327</v>
      </c>
    </row>
    <row r="57" spans="1:17" s="122" customFormat="1" x14ac:dyDescent="0.15">
      <c r="A57" s="120"/>
      <c r="B57" s="149" t="s">
        <v>6</v>
      </c>
      <c r="C57" s="150">
        <f t="shared" ref="C57:N57" si="73">C13+C35</f>
        <v>249045.18</v>
      </c>
      <c r="D57" s="150">
        <f t="shared" si="73"/>
        <v>213992.78</v>
      </c>
      <c r="E57" s="150">
        <f t="shared" si="73"/>
        <v>221983.02000000002</v>
      </c>
      <c r="F57" s="150">
        <f t="shared" si="73"/>
        <v>202702.25</v>
      </c>
      <c r="G57" s="150">
        <f t="shared" si="73"/>
        <v>200665.78</v>
      </c>
      <c r="H57" s="150">
        <f t="shared" si="73"/>
        <v>177588.53999999998</v>
      </c>
      <c r="I57" s="150">
        <f t="shared" si="73"/>
        <v>142941.48000000001</v>
      </c>
      <c r="J57" s="150">
        <f t="shared" si="73"/>
        <v>93410.53</v>
      </c>
      <c r="K57" s="150">
        <f t="shared" si="73"/>
        <v>113475.92000000001</v>
      </c>
      <c r="L57" s="150">
        <f t="shared" si="73"/>
        <v>82297.790000000008</v>
      </c>
      <c r="M57" s="150">
        <f t="shared" si="73"/>
        <v>67895.760000000009</v>
      </c>
      <c r="N57" s="150">
        <f t="shared" si="73"/>
        <v>43681.91</v>
      </c>
      <c r="O57" s="150">
        <f t="shared" si="71"/>
        <v>33171.22</v>
      </c>
      <c r="P57" s="119"/>
      <c r="Q57" s="182">
        <f t="shared" si="72"/>
        <v>132817.24833333332</v>
      </c>
    </row>
    <row r="58" spans="1:17" s="122" customFormat="1" x14ac:dyDescent="0.15">
      <c r="A58" s="120"/>
      <c r="B58" s="149" t="s">
        <v>7</v>
      </c>
      <c r="C58" s="150">
        <f t="shared" ref="C58:N58" si="74">C14+C36</f>
        <v>112297.09</v>
      </c>
      <c r="D58" s="150">
        <f t="shared" si="74"/>
        <v>77466.42</v>
      </c>
      <c r="E58" s="150">
        <f t="shared" si="74"/>
        <v>62337.460000000006</v>
      </c>
      <c r="F58" s="150">
        <f t="shared" si="74"/>
        <v>63138.1</v>
      </c>
      <c r="G58" s="150">
        <f t="shared" si="74"/>
        <v>42822.96</v>
      </c>
      <c r="H58" s="150">
        <f t="shared" si="74"/>
        <v>41026.129999999997</v>
      </c>
      <c r="I58" s="150">
        <f t="shared" si="74"/>
        <v>68593.950000000012</v>
      </c>
      <c r="J58" s="150">
        <f t="shared" si="74"/>
        <v>55904.89</v>
      </c>
      <c r="K58" s="150">
        <f t="shared" si="74"/>
        <v>26085.98</v>
      </c>
      <c r="L58" s="150">
        <f t="shared" si="74"/>
        <v>49033.991999999998</v>
      </c>
      <c r="M58" s="150">
        <f t="shared" si="74"/>
        <v>23860.97</v>
      </c>
      <c r="N58" s="150">
        <f t="shared" si="74"/>
        <v>18524.86</v>
      </c>
      <c r="O58" s="150">
        <f t="shared" si="71"/>
        <v>11169.259999999998</v>
      </c>
      <c r="P58" s="119"/>
      <c r="Q58" s="182">
        <f t="shared" si="72"/>
        <v>44997.080999999998</v>
      </c>
    </row>
    <row r="59" spans="1:17" s="122" customFormat="1" x14ac:dyDescent="0.15">
      <c r="A59" s="120"/>
      <c r="B59" s="177" t="s">
        <v>8</v>
      </c>
      <c r="C59" s="178">
        <f t="shared" ref="C59:N59" si="75">C15+C37</f>
        <v>3377.42</v>
      </c>
      <c r="D59" s="178">
        <f t="shared" si="75"/>
        <v>0</v>
      </c>
      <c r="E59" s="178">
        <f t="shared" si="75"/>
        <v>0</v>
      </c>
      <c r="F59" s="178">
        <f t="shared" si="75"/>
        <v>286.73</v>
      </c>
      <c r="G59" s="178">
        <f t="shared" si="75"/>
        <v>286.73</v>
      </c>
      <c r="H59" s="178">
        <f t="shared" si="75"/>
        <v>781.04</v>
      </c>
      <c r="I59" s="178">
        <f t="shared" si="75"/>
        <v>1945.36</v>
      </c>
      <c r="J59" s="178">
        <f t="shared" si="75"/>
        <v>2600.5100000000002</v>
      </c>
      <c r="K59" s="178">
        <f t="shared" si="75"/>
        <v>0</v>
      </c>
      <c r="L59" s="178">
        <f t="shared" si="75"/>
        <v>879.59</v>
      </c>
      <c r="M59" s="178">
        <f t="shared" si="75"/>
        <v>493.22</v>
      </c>
      <c r="N59" s="178">
        <f t="shared" si="75"/>
        <v>0</v>
      </c>
      <c r="O59" s="178">
        <f t="shared" si="71"/>
        <v>0</v>
      </c>
      <c r="P59" s="119"/>
      <c r="Q59" s="182">
        <f t="shared" si="72"/>
        <v>606.09833333333336</v>
      </c>
    </row>
    <row r="60" spans="1:17" s="122" customFormat="1" x14ac:dyDescent="0.15">
      <c r="B60" s="170" t="s">
        <v>9</v>
      </c>
      <c r="C60" s="171">
        <f t="shared" ref="C60:N60" si="76">SUM(C56:C59)</f>
        <v>1194408.76</v>
      </c>
      <c r="D60" s="171">
        <f t="shared" si="76"/>
        <v>986282.72000000009</v>
      </c>
      <c r="E60" s="171">
        <f t="shared" si="76"/>
        <v>882104.37</v>
      </c>
      <c r="F60" s="171">
        <f t="shared" si="76"/>
        <v>782118.17999999993</v>
      </c>
      <c r="G60" s="171">
        <f t="shared" si="76"/>
        <v>625952.25</v>
      </c>
      <c r="H60" s="171">
        <f t="shared" si="76"/>
        <v>578460.18000000005</v>
      </c>
      <c r="I60" s="171">
        <f t="shared" si="76"/>
        <v>503871.58</v>
      </c>
      <c r="J60" s="171">
        <f t="shared" si="76"/>
        <v>365228.11</v>
      </c>
      <c r="K60" s="171">
        <f t="shared" si="76"/>
        <v>352234.68</v>
      </c>
      <c r="L60" s="171">
        <f t="shared" si="76"/>
        <v>307404.92200000002</v>
      </c>
      <c r="M60" s="171">
        <f t="shared" si="76"/>
        <v>223235.54</v>
      </c>
      <c r="N60" s="171">
        <f t="shared" si="76"/>
        <v>160988.10999999999</v>
      </c>
      <c r="O60" s="171">
        <f t="shared" ref="O60" si="77">SUM(O56:O59)</f>
        <v>136718.95000000001</v>
      </c>
      <c r="P60" s="119"/>
      <c r="Q60" s="182">
        <f t="shared" si="72"/>
        <v>492049.96600000007</v>
      </c>
    </row>
    <row r="61" spans="1:17" s="122" customFormat="1" x14ac:dyDescent="0.15">
      <c r="A61" s="120"/>
      <c r="B61" s="154" t="s">
        <v>10</v>
      </c>
      <c r="C61" s="155">
        <f t="shared" ref="C61:N61" si="78">C17+C39</f>
        <v>3313803.84</v>
      </c>
      <c r="D61" s="155">
        <f t="shared" si="78"/>
        <v>2752404.0599999996</v>
      </c>
      <c r="E61" s="155">
        <f t="shared" si="78"/>
        <v>2279893.7399999998</v>
      </c>
      <c r="F61" s="155">
        <f t="shared" si="78"/>
        <v>1889530.9899999998</v>
      </c>
      <c r="G61" s="155">
        <f t="shared" si="78"/>
        <v>1546059.2600000002</v>
      </c>
      <c r="H61" s="155">
        <f t="shared" si="78"/>
        <v>1264743.6000000001</v>
      </c>
      <c r="I61" s="155">
        <f t="shared" si="78"/>
        <v>1026194.41</v>
      </c>
      <c r="J61" s="155">
        <f t="shared" si="78"/>
        <v>783896.8899999999</v>
      </c>
      <c r="K61" s="155">
        <f t="shared" si="78"/>
        <v>646145.14</v>
      </c>
      <c r="L61" s="155">
        <f t="shared" si="78"/>
        <v>545356.75199999998</v>
      </c>
      <c r="M61" s="155">
        <f t="shared" si="78"/>
        <v>435725.41000000003</v>
      </c>
      <c r="N61" s="155">
        <f t="shared" si="78"/>
        <v>342098.14</v>
      </c>
      <c r="O61" s="155">
        <f t="shared" ref="O61" si="79">O17+O39</f>
        <v>280194.78999999998</v>
      </c>
      <c r="P61" s="124"/>
      <c r="Q61" s="183">
        <f t="shared" si="72"/>
        <v>1149353.5985000001</v>
      </c>
    </row>
    <row r="62" spans="1:17" s="122" customFormat="1" x14ac:dyDescent="0.15">
      <c r="A62" s="120"/>
      <c r="B62" s="123" t="s">
        <v>11</v>
      </c>
      <c r="C62" s="125">
        <f t="shared" ref="C62:N62" si="80">C60/C61</f>
        <v>0.36043435811819208</v>
      </c>
      <c r="D62" s="125">
        <f t="shared" si="80"/>
        <v>0.358335004054601</v>
      </c>
      <c r="E62" s="125">
        <f t="shared" si="80"/>
        <v>0.38690591343086017</v>
      </c>
      <c r="F62" s="125">
        <f t="shared" si="80"/>
        <v>0.41392185898999201</v>
      </c>
      <c r="G62" s="125">
        <f t="shared" si="80"/>
        <v>0.40486950674840233</v>
      </c>
      <c r="H62" s="125">
        <f t="shared" si="80"/>
        <v>0.45737347870350953</v>
      </c>
      <c r="I62" s="125">
        <f t="shared" si="80"/>
        <v>0.49100986624941761</v>
      </c>
      <c r="J62" s="125">
        <f t="shared" si="80"/>
        <v>0.46591345706193582</v>
      </c>
      <c r="K62" s="125">
        <f t="shared" si="80"/>
        <v>0.54513244501072933</v>
      </c>
      <c r="L62" s="125">
        <f t="shared" si="80"/>
        <v>0.56367675081063273</v>
      </c>
      <c r="M62" s="125">
        <f t="shared" si="80"/>
        <v>0.51233078190229941</v>
      </c>
      <c r="N62" s="125">
        <f t="shared" si="80"/>
        <v>0.47059042764745806</v>
      </c>
      <c r="O62" s="125">
        <f t="shared" ref="O62" si="81">O60/O61</f>
        <v>0.48794251313523718</v>
      </c>
      <c r="P62" s="125"/>
      <c r="Q62" s="184">
        <f>Q60/Q61</f>
        <v>0.42811017135385082</v>
      </c>
    </row>
    <row r="63" spans="1:17" s="122" customFormat="1" x14ac:dyDescent="0.15">
      <c r="A63" s="120"/>
      <c r="B63" s="123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84"/>
    </row>
    <row r="64" spans="1:17" s="122" customFormat="1" x14ac:dyDescent="0.15">
      <c r="A64" s="120"/>
      <c r="B64" s="25" t="s">
        <v>46</v>
      </c>
      <c r="C64" s="155">
        <f t="shared" ref="C64:N64" si="82">C20+C42</f>
        <v>0</v>
      </c>
      <c r="D64" s="155">
        <f t="shared" si="82"/>
        <v>0</v>
      </c>
      <c r="E64" s="155">
        <f t="shared" si="82"/>
        <v>0</v>
      </c>
      <c r="F64" s="155">
        <f t="shared" si="82"/>
        <v>0</v>
      </c>
      <c r="G64" s="155">
        <f t="shared" si="82"/>
        <v>0</v>
      </c>
      <c r="H64" s="155">
        <f t="shared" si="82"/>
        <v>0</v>
      </c>
      <c r="I64" s="155">
        <f t="shared" si="82"/>
        <v>0</v>
      </c>
      <c r="J64" s="155">
        <f t="shared" si="82"/>
        <v>0</v>
      </c>
      <c r="K64" s="155">
        <f t="shared" si="82"/>
        <v>0</v>
      </c>
      <c r="L64" s="155">
        <f t="shared" si="82"/>
        <v>0</v>
      </c>
      <c r="M64" s="155">
        <f t="shared" si="82"/>
        <v>0</v>
      </c>
      <c r="N64" s="155">
        <f t="shared" si="82"/>
        <v>0</v>
      </c>
      <c r="O64" s="155">
        <f t="shared" ref="O64" si="83">O20+O42</f>
        <v>0</v>
      </c>
      <c r="P64" s="125"/>
      <c r="Q64" s="183">
        <f>AVERAGE(D64:O64)</f>
        <v>0</v>
      </c>
    </row>
    <row r="65" spans="1:17" s="122" customFormat="1" x14ac:dyDescent="0.15">
      <c r="A65" s="120"/>
      <c r="B65" s="2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25"/>
      <c r="Q65" s="183"/>
    </row>
    <row r="66" spans="1:17" s="122" customFormat="1" x14ac:dyDescent="0.15">
      <c r="A66" s="120"/>
      <c r="B66" s="25" t="s">
        <v>120</v>
      </c>
      <c r="C66" s="155">
        <f t="shared" ref="C66:M66" si="84">SUM(C22,C44)</f>
        <v>115674.51000000001</v>
      </c>
      <c r="D66" s="155">
        <f t="shared" si="84"/>
        <v>77466.42</v>
      </c>
      <c r="E66" s="155">
        <f t="shared" si="84"/>
        <v>62337.460000000006</v>
      </c>
      <c r="F66" s="155">
        <f t="shared" si="84"/>
        <v>63424.83</v>
      </c>
      <c r="G66" s="155">
        <f t="shared" si="84"/>
        <v>43109.69</v>
      </c>
      <c r="H66" s="155">
        <f t="shared" si="84"/>
        <v>41807.17</v>
      </c>
      <c r="I66" s="155">
        <f t="shared" si="84"/>
        <v>70539.31</v>
      </c>
      <c r="J66" s="155">
        <f t="shared" si="84"/>
        <v>58505.4</v>
      </c>
      <c r="K66" s="155">
        <f t="shared" si="84"/>
        <v>26085.98</v>
      </c>
      <c r="L66" s="155">
        <f t="shared" si="84"/>
        <v>49913.582000000002</v>
      </c>
      <c r="M66" s="155">
        <f t="shared" si="84"/>
        <v>24354.190000000002</v>
      </c>
      <c r="N66" s="155">
        <f t="shared" ref="N66:O66" si="85">SUM(N22,N44)</f>
        <v>18524.86</v>
      </c>
      <c r="O66" s="155">
        <f t="shared" si="85"/>
        <v>11169.259999999998</v>
      </c>
      <c r="P66" s="125"/>
      <c r="Q66" s="183">
        <f>AVERAGE(D66:O66)</f>
        <v>45603.179333333333</v>
      </c>
    </row>
    <row r="67" spans="1:17" s="122" customFormat="1" x14ac:dyDescent="0.15">
      <c r="A67" s="120"/>
      <c r="B67" s="2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25"/>
      <c r="Q67" s="183"/>
    </row>
    <row r="68" spans="1:17" s="122" customFormat="1" x14ac:dyDescent="0.15">
      <c r="A68" s="120"/>
      <c r="B68" s="25" t="s">
        <v>19</v>
      </c>
      <c r="C68" s="155">
        <v>1463905.4300000002</v>
      </c>
      <c r="D68" s="155">
        <v>905479.10000000009</v>
      </c>
      <c r="E68" s="155">
        <v>394102.52</v>
      </c>
      <c r="F68" s="155">
        <v>4278.0900000000838</v>
      </c>
      <c r="G68" s="155">
        <v>-318875.16999999993</v>
      </c>
      <c r="H68" s="155">
        <v>-570150.66</v>
      </c>
      <c r="I68" s="155">
        <v>-856522.79</v>
      </c>
      <c r="J68" s="155">
        <v>-1136766.76</v>
      </c>
      <c r="K68" s="155">
        <v>-1282660.43</v>
      </c>
      <c r="L68" s="155">
        <v>-1324230.43</v>
      </c>
      <c r="M68" s="155">
        <v>-1438463.86</v>
      </c>
      <c r="N68" s="155">
        <v>-1437034.41</v>
      </c>
      <c r="O68" s="155">
        <v>-1523478.01</v>
      </c>
      <c r="P68" s="125"/>
      <c r="Q68" s="183">
        <f>AVERAGE(D68:O68)</f>
        <v>-715360.23416666675</v>
      </c>
    </row>
    <row r="69" spans="1:17" s="122" customFormat="1" x14ac:dyDescent="0.15">
      <c r="A69" s="120"/>
      <c r="B69" s="149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Q69" s="185"/>
    </row>
    <row r="70" spans="1:17" s="122" customFormat="1" x14ac:dyDescent="0.15">
      <c r="A70" s="126"/>
      <c r="B70" s="121" t="s">
        <v>12</v>
      </c>
      <c r="C70" s="119">
        <f t="shared" ref="C70:N70" si="86">C24+C46</f>
        <v>23978.600000000006</v>
      </c>
      <c r="D70" s="119">
        <f t="shared" si="86"/>
        <v>19627.89</v>
      </c>
      <c r="E70" s="119">
        <f t="shared" si="86"/>
        <v>-8716.4600000000009</v>
      </c>
      <c r="F70" s="119">
        <f t="shared" si="86"/>
        <v>11624.400000000001</v>
      </c>
      <c r="G70" s="119">
        <f t="shared" si="86"/>
        <v>21094.45</v>
      </c>
      <c r="H70" s="119">
        <f t="shared" si="86"/>
        <v>11501.830000042915</v>
      </c>
      <c r="I70" s="119">
        <f t="shared" si="86"/>
        <v>-5530.17</v>
      </c>
      <c r="J70" s="119">
        <f t="shared" si="86"/>
        <v>26569.61</v>
      </c>
      <c r="K70" s="119">
        <f t="shared" si="86"/>
        <v>3256.76</v>
      </c>
      <c r="L70" s="119">
        <f t="shared" si="86"/>
        <v>7479.9520000000002</v>
      </c>
      <c r="M70" s="119">
        <f t="shared" si="86"/>
        <v>27297.04800000001</v>
      </c>
      <c r="N70" s="119">
        <f t="shared" si="86"/>
        <v>-5541.96</v>
      </c>
      <c r="O70" s="119">
        <f t="shared" ref="O70:O72" si="87">O24+O46</f>
        <v>5860.5</v>
      </c>
      <c r="P70" s="119"/>
      <c r="Q70" s="182">
        <f>AVERAGE(D70:O70)</f>
        <v>9543.6541666702433</v>
      </c>
    </row>
    <row r="71" spans="1:17" s="122" customFormat="1" x14ac:dyDescent="0.15">
      <c r="A71" s="352" t="s">
        <v>47</v>
      </c>
      <c r="B71" s="352"/>
      <c r="C71" s="127">
        <f t="shared" ref="C71:N71" si="88">C25+C47</f>
        <v>370.96</v>
      </c>
      <c r="D71" s="127">
        <f t="shared" si="88"/>
        <v>478.31999999999994</v>
      </c>
      <c r="E71" s="127">
        <f t="shared" si="88"/>
        <v>275</v>
      </c>
      <c r="F71" s="127">
        <f t="shared" si="88"/>
        <v>22.54</v>
      </c>
      <c r="G71" s="127">
        <f t="shared" si="88"/>
        <v>478.15</v>
      </c>
      <c r="H71" s="127">
        <f t="shared" si="88"/>
        <v>0</v>
      </c>
      <c r="I71" s="127">
        <f t="shared" si="88"/>
        <v>89.02000000000001</v>
      </c>
      <c r="J71" s="127">
        <f t="shared" si="88"/>
        <v>171.54</v>
      </c>
      <c r="K71" s="127">
        <f t="shared" si="88"/>
        <v>300</v>
      </c>
      <c r="L71" s="127">
        <f t="shared" si="88"/>
        <v>0</v>
      </c>
      <c r="M71" s="127">
        <f t="shared" si="88"/>
        <v>0</v>
      </c>
      <c r="N71" s="127">
        <f t="shared" si="88"/>
        <v>0</v>
      </c>
      <c r="O71" s="127">
        <f t="shared" si="87"/>
        <v>0</v>
      </c>
      <c r="P71" s="127"/>
      <c r="Q71" s="182">
        <f>AVERAGE(D71:O71)</f>
        <v>151.21416666666664</v>
      </c>
    </row>
    <row r="72" spans="1:17" s="122" customFormat="1" x14ac:dyDescent="0.15">
      <c r="B72" s="177" t="s">
        <v>13</v>
      </c>
      <c r="C72" s="178">
        <f t="shared" ref="C72:N72" si="89">C26+C48</f>
        <v>294296.24</v>
      </c>
      <c r="D72" s="178">
        <f t="shared" si="89"/>
        <v>637217.90999999992</v>
      </c>
      <c r="E72" s="178">
        <f t="shared" si="89"/>
        <v>169949.46000000002</v>
      </c>
      <c r="F72" s="178">
        <f t="shared" si="89"/>
        <v>177393.84</v>
      </c>
      <c r="G72" s="178">
        <f t="shared" si="89"/>
        <v>179317.68</v>
      </c>
      <c r="H72" s="178">
        <f t="shared" si="89"/>
        <v>273858.44999998063</v>
      </c>
      <c r="I72" s="178">
        <f t="shared" si="89"/>
        <v>170181.17</v>
      </c>
      <c r="J72" s="178">
        <f t="shared" si="89"/>
        <v>171516.93</v>
      </c>
      <c r="K72" s="178">
        <f t="shared" si="89"/>
        <v>233894.14999999997</v>
      </c>
      <c r="L72" s="178">
        <f t="shared" si="89"/>
        <v>124179.34</v>
      </c>
      <c r="M72" s="178">
        <f t="shared" si="89"/>
        <v>-27582.540000000037</v>
      </c>
      <c r="N72" s="178">
        <f t="shared" si="89"/>
        <v>136948.85999999999</v>
      </c>
      <c r="O72" s="178">
        <f t="shared" si="87"/>
        <v>575716.24</v>
      </c>
      <c r="P72" s="119"/>
      <c r="Q72" s="186">
        <f>AVERAGE(D72:O72)</f>
        <v>235215.9574999983</v>
      </c>
    </row>
    <row r="73" spans="1:17" s="122" customFormat="1" x14ac:dyDescent="0.15">
      <c r="B73" s="179" t="s">
        <v>14</v>
      </c>
      <c r="C73" s="180">
        <f t="shared" ref="C73:N73" si="90">C70+C71-C72</f>
        <v>-269946.68</v>
      </c>
      <c r="D73" s="180">
        <f t="shared" si="90"/>
        <v>-617111.69999999995</v>
      </c>
      <c r="E73" s="180">
        <f t="shared" si="90"/>
        <v>-178390.92</v>
      </c>
      <c r="F73" s="180">
        <f t="shared" si="90"/>
        <v>-165746.9</v>
      </c>
      <c r="G73" s="180">
        <f t="shared" si="90"/>
        <v>-157745.07999999999</v>
      </c>
      <c r="H73" s="180">
        <f t="shared" si="90"/>
        <v>-262356.61999993771</v>
      </c>
      <c r="I73" s="180">
        <f t="shared" si="90"/>
        <v>-175622.32</v>
      </c>
      <c r="J73" s="180">
        <f t="shared" si="90"/>
        <v>-144775.78</v>
      </c>
      <c r="K73" s="180">
        <f t="shared" si="90"/>
        <v>-230337.38999999996</v>
      </c>
      <c r="L73" s="180">
        <f t="shared" si="90"/>
        <v>-116699.38799999999</v>
      </c>
      <c r="M73" s="180">
        <f t="shared" si="90"/>
        <v>54879.588000000047</v>
      </c>
      <c r="N73" s="180">
        <f t="shared" si="90"/>
        <v>-142490.81999999998</v>
      </c>
      <c r="O73" s="180">
        <f t="shared" ref="O73" si="91">O70+O71-O72</f>
        <v>-569855.74</v>
      </c>
      <c r="P73" s="124"/>
      <c r="Q73" s="187">
        <f>AVERAGE(D73:O73)</f>
        <v>-225521.08916666149</v>
      </c>
    </row>
    <row r="74" spans="1:17" s="122" customFormat="1" x14ac:dyDescent="0.15">
      <c r="B74" s="123" t="s">
        <v>11</v>
      </c>
      <c r="C74" s="125">
        <f t="shared" ref="C74:N74" si="92">C73/C61</f>
        <v>-8.14612732176688E-2</v>
      </c>
      <c r="D74" s="125">
        <f t="shared" si="92"/>
        <v>-0.22420825087723495</v>
      </c>
      <c r="E74" s="125">
        <f t="shared" si="92"/>
        <v>-7.8245278220729728E-2</v>
      </c>
      <c r="F74" s="125">
        <f t="shared" si="92"/>
        <v>-8.7718540144186799E-2</v>
      </c>
      <c r="G74" s="125">
        <f t="shared" si="92"/>
        <v>-0.1020304228183336</v>
      </c>
      <c r="H74" s="125">
        <f t="shared" si="92"/>
        <v>-0.20743858280835553</v>
      </c>
      <c r="I74" s="125">
        <f t="shared" si="92"/>
        <v>-0.17113942376669153</v>
      </c>
      <c r="J74" s="125">
        <f t="shared" si="92"/>
        <v>-0.18468727436844407</v>
      </c>
      <c r="K74" s="125">
        <f t="shared" si="92"/>
        <v>-0.35647933527751979</v>
      </c>
      <c r="L74" s="125">
        <f t="shared" si="92"/>
        <v>-0.21398724334488481</v>
      </c>
      <c r="M74" s="125">
        <f t="shared" si="92"/>
        <v>0.12594993714045744</v>
      </c>
      <c r="N74" s="125">
        <f t="shared" si="92"/>
        <v>-0.41652030028576004</v>
      </c>
      <c r="O74" s="125">
        <f t="shared" ref="O74" si="93">O73/O61</f>
        <v>-2.0337842113338369</v>
      </c>
      <c r="P74" s="125"/>
      <c r="Q74" s="184">
        <f>AVERAGE(D74:O74)</f>
        <v>-0.32919074384212671</v>
      </c>
    </row>
    <row r="75" spans="1:17" x14ac:dyDescent="0.15">
      <c r="A75" s="3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182"/>
    </row>
    <row r="76" spans="1:17" s="122" customFormat="1" x14ac:dyDescent="0.15">
      <c r="A76" s="120"/>
      <c r="B76" s="15" t="s">
        <v>17</v>
      </c>
      <c r="C76" s="13">
        <v>-334900.93</v>
      </c>
      <c r="D76" s="13">
        <f t="shared" ref="D76" si="94">SUM(D66)-SUM(C66)+D73</f>
        <v>-655319.78999999992</v>
      </c>
      <c r="E76" s="13">
        <f t="shared" ref="E76" si="95">SUM(E66)-SUM(D66)+E73</f>
        <v>-193519.88</v>
      </c>
      <c r="F76" s="13">
        <f t="shared" ref="F76" si="96">SUM(F66)-SUM(E66)+F73</f>
        <v>-164659.53</v>
      </c>
      <c r="G76" s="13">
        <f t="shared" ref="G76" si="97">SUM(G66)-SUM(F66)+G73</f>
        <v>-178060.21999999997</v>
      </c>
      <c r="H76" s="13">
        <f t="shared" ref="H76" si="98">SUM(H66)-SUM(G66)+H73</f>
        <v>-263659.13999993773</v>
      </c>
      <c r="I76" s="13">
        <f t="shared" ref="I76" si="99">SUM(I66)-SUM(H66)+I73</f>
        <v>-146890.18</v>
      </c>
      <c r="J76" s="13">
        <f t="shared" ref="J76" si="100">SUM(J66)-SUM(I66)+J73</f>
        <v>-156809.69</v>
      </c>
      <c r="K76" s="13">
        <f t="shared" ref="K76" si="101">SUM(K66)-SUM(J66)+K73</f>
        <v>-262756.80999999994</v>
      </c>
      <c r="L76" s="13">
        <f t="shared" ref="L76" si="102">SUM(L66)-SUM(K66)+L73</f>
        <v>-92871.785999999993</v>
      </c>
      <c r="M76" s="13">
        <f t="shared" ref="M76" si="103">SUM(M66)-SUM(L66)+M73</f>
        <v>29320.196000000047</v>
      </c>
      <c r="N76" s="13">
        <f t="shared" ref="N76" si="104">SUM(N66)-SUM(M66)+N73</f>
        <v>-148320.14999999997</v>
      </c>
      <c r="O76" s="13">
        <f t="shared" ref="O76" si="105">SUM(O66)-SUM(N66)+O73</f>
        <v>-577211.34</v>
      </c>
      <c r="P76" s="26"/>
      <c r="Q76" s="182">
        <f>AVERAGE(D76:O76)</f>
        <v>-234229.85999999475</v>
      </c>
    </row>
    <row r="77" spans="1:17" s="122" customFormat="1" x14ac:dyDescent="0.15">
      <c r="A77" s="120"/>
      <c r="B77" s="15" t="s">
        <v>18</v>
      </c>
      <c r="C77" s="13">
        <v>-40604.689999999995</v>
      </c>
      <c r="D77" s="13">
        <f t="shared" ref="D77" si="106">SUM(D66)-SUM(C66)+SUM(D70:D71)</f>
        <v>-18101.880000000012</v>
      </c>
      <c r="E77" s="13">
        <f t="shared" ref="E77" si="107">SUM(E66)-SUM(D66)+SUM(E70:E71)</f>
        <v>-23570.419999999991</v>
      </c>
      <c r="F77" s="13">
        <f t="shared" ref="F77" si="108">SUM(F66)-SUM(E66)+SUM(F70:F71)</f>
        <v>12734.309999999998</v>
      </c>
      <c r="G77" s="13">
        <f t="shared" ref="G77" si="109">SUM(G66)-SUM(F66)+SUM(G70:G71)</f>
        <v>1257.4600000000028</v>
      </c>
      <c r="H77" s="13">
        <f t="shared" ref="H77" si="110">SUM(H66)-SUM(G66)+SUM(H70:H71)</f>
        <v>10199.310000042911</v>
      </c>
      <c r="I77" s="13">
        <f t="shared" ref="I77" si="111">SUM(I66)-SUM(H66)+SUM(I70:I71)</f>
        <v>23290.989999999998</v>
      </c>
      <c r="J77" s="13">
        <f t="shared" ref="J77" si="112">SUM(J66)-SUM(I66)+SUM(J70:J71)</f>
        <v>14707.240000000005</v>
      </c>
      <c r="K77" s="13">
        <f t="shared" ref="K77" si="113">SUM(K66)-SUM(J66)+SUM(K70:K71)</f>
        <v>-28862.660000000003</v>
      </c>
      <c r="L77" s="13">
        <f t="shared" ref="L77" si="114">SUM(L66)-SUM(K66)+SUM(L70:L71)</f>
        <v>31307.554000000004</v>
      </c>
      <c r="M77" s="13">
        <f t="shared" ref="M77" si="115">SUM(M66)-SUM(L66)+SUM(M70:M71)</f>
        <v>1737.65600000001</v>
      </c>
      <c r="N77" s="13">
        <f t="shared" ref="N77" si="116">SUM(N66)-SUM(M66)+SUM(N70:N71)</f>
        <v>-11371.29</v>
      </c>
      <c r="O77" s="13">
        <f t="shared" ref="O77" si="117">SUM(O66)-SUM(N66)+SUM(O70:O71)</f>
        <v>-1495.1000000000022</v>
      </c>
      <c r="P77" s="26"/>
      <c r="Q77" s="186">
        <f>AVERAGE(D77:O77)</f>
        <v>986.09750000357656</v>
      </c>
    </row>
    <row r="78" spans="1:17" x14ac:dyDescent="0.15">
      <c r="A78" s="3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ht="11.25" thickBot="1" x14ac:dyDescent="0.2">
      <c r="A79" s="3"/>
      <c r="B79" s="25"/>
      <c r="C79" s="8">
        <f t="shared" ref="C79:N79" si="118">C11</f>
        <v>42094</v>
      </c>
      <c r="D79" s="8">
        <f t="shared" si="118"/>
        <v>42124</v>
      </c>
      <c r="E79" s="8">
        <f t="shared" si="118"/>
        <v>42155</v>
      </c>
      <c r="F79" s="8">
        <f t="shared" si="118"/>
        <v>42185</v>
      </c>
      <c r="G79" s="8">
        <f t="shared" si="118"/>
        <v>42216</v>
      </c>
      <c r="H79" s="8">
        <f t="shared" si="118"/>
        <v>42247</v>
      </c>
      <c r="I79" s="8">
        <f t="shared" si="118"/>
        <v>42277</v>
      </c>
      <c r="J79" s="8">
        <f t="shared" si="118"/>
        <v>42308</v>
      </c>
      <c r="K79" s="8">
        <f t="shared" si="118"/>
        <v>42338</v>
      </c>
      <c r="L79" s="8">
        <f t="shared" si="118"/>
        <v>42369</v>
      </c>
      <c r="M79" s="8">
        <f t="shared" si="118"/>
        <v>42400</v>
      </c>
      <c r="N79" s="8">
        <f t="shared" si="118"/>
        <v>42429</v>
      </c>
      <c r="O79" s="8">
        <f t="shared" ref="O79" si="119">O11</f>
        <v>42460</v>
      </c>
      <c r="P79" s="8"/>
      <c r="Q79" s="8" t="s">
        <v>4</v>
      </c>
    </row>
    <row r="80" spans="1:17" x14ac:dyDescent="0.15">
      <c r="A80" s="33" t="s">
        <v>52</v>
      </c>
      <c r="B80" s="9" t="s">
        <v>5</v>
      </c>
      <c r="C80" s="10">
        <v>650015.87</v>
      </c>
      <c r="D80" s="10">
        <v>146505.99</v>
      </c>
      <c r="E80" s="10">
        <v>628190.42000000004</v>
      </c>
      <c r="F80" s="10">
        <v>254433.67</v>
      </c>
      <c r="G80" s="10">
        <v>466628.64</v>
      </c>
      <c r="H80" s="10">
        <v>350718.78</v>
      </c>
      <c r="I80" s="10">
        <v>161432.21</v>
      </c>
      <c r="J80" s="10">
        <v>261826.77</v>
      </c>
      <c r="K80" s="10">
        <v>383887.17</v>
      </c>
      <c r="L80" s="10">
        <v>512161.54</v>
      </c>
      <c r="M80" s="10">
        <v>241729.47</v>
      </c>
      <c r="N80" s="10">
        <v>121553.5</v>
      </c>
      <c r="O80" s="10">
        <v>319450.13</v>
      </c>
      <c r="P80" s="11"/>
      <c r="Q80" s="12">
        <f t="shared" ref="Q80:Q85" si="120">AVERAGE(D80:O80)</f>
        <v>320709.85749999998</v>
      </c>
    </row>
    <row r="81" spans="1:20" x14ac:dyDescent="0.15">
      <c r="A81" s="5"/>
      <c r="B81" s="6" t="s">
        <v>6</v>
      </c>
      <c r="C81" s="13">
        <v>377318.71</v>
      </c>
      <c r="D81" s="13">
        <v>321089.62</v>
      </c>
      <c r="E81" s="13">
        <v>113352.71</v>
      </c>
      <c r="F81" s="13">
        <v>287708.11</v>
      </c>
      <c r="G81" s="13">
        <v>115439.56</v>
      </c>
      <c r="H81" s="13">
        <v>308915.51</v>
      </c>
      <c r="I81" s="13">
        <v>343539.66</v>
      </c>
      <c r="J81" s="13">
        <v>95684.68</v>
      </c>
      <c r="K81" s="13">
        <v>19246.36</v>
      </c>
      <c r="L81" s="13">
        <v>171020.29</v>
      </c>
      <c r="M81" s="13">
        <v>189338.94</v>
      </c>
      <c r="N81" s="13">
        <v>241353.07</v>
      </c>
      <c r="O81" s="13">
        <v>35980.230000000003</v>
      </c>
      <c r="P81" s="11"/>
      <c r="Q81" s="14">
        <f t="shared" si="120"/>
        <v>186889.06166666665</v>
      </c>
      <c r="S81" s="11"/>
    </row>
    <row r="82" spans="1:20" x14ac:dyDescent="0.15">
      <c r="B82" s="6" t="s">
        <v>7</v>
      </c>
      <c r="C82" s="13">
        <v>0</v>
      </c>
      <c r="D82" s="13">
        <v>133350.23000000001</v>
      </c>
      <c r="E82" s="13">
        <v>125499.43</v>
      </c>
      <c r="F82" s="13">
        <v>19990.14</v>
      </c>
      <c r="G82" s="13">
        <v>111202.85</v>
      </c>
      <c r="H82" s="13">
        <v>112881.33</v>
      </c>
      <c r="I82" s="13">
        <v>89820.85</v>
      </c>
      <c r="J82" s="13">
        <v>89494.33</v>
      </c>
      <c r="K82" s="13">
        <v>0</v>
      </c>
      <c r="L82" s="13">
        <v>80705.14</v>
      </c>
      <c r="M82" s="13">
        <v>78120.88</v>
      </c>
      <c r="N82" s="13">
        <v>84071.89</v>
      </c>
      <c r="O82" s="13">
        <v>45900.6</v>
      </c>
      <c r="P82" s="11"/>
      <c r="Q82" s="14">
        <f t="shared" si="120"/>
        <v>80919.805833333332</v>
      </c>
      <c r="S82" s="11"/>
    </row>
    <row r="83" spans="1:20" x14ac:dyDescent="0.15">
      <c r="B83" s="15" t="s">
        <v>8</v>
      </c>
      <c r="C83" s="13">
        <v>299875.57</v>
      </c>
      <c r="D83" s="13">
        <v>296521.57</v>
      </c>
      <c r="E83" s="13">
        <v>369522.73</v>
      </c>
      <c r="F83" s="13">
        <v>132607.87</v>
      </c>
      <c r="G83" s="13">
        <v>63721.120000000003</v>
      </c>
      <c r="H83" s="13">
        <v>166423.82999999999</v>
      </c>
      <c r="I83" s="13">
        <v>104149.61</v>
      </c>
      <c r="J83" s="13">
        <v>165920.46</v>
      </c>
      <c r="K83" s="13">
        <v>188878.18</v>
      </c>
      <c r="L83" s="13">
        <v>123228.03</v>
      </c>
      <c r="M83" s="13">
        <v>192806.45</v>
      </c>
      <c r="N83" s="13">
        <v>170070.49</v>
      </c>
      <c r="O83" s="13">
        <v>173889.49</v>
      </c>
      <c r="P83" s="11"/>
      <c r="Q83" s="14">
        <f t="shared" si="120"/>
        <v>178978.31916666668</v>
      </c>
      <c r="S83" s="11"/>
      <c r="T83" s="11"/>
    </row>
    <row r="84" spans="1:20" x14ac:dyDescent="0.15">
      <c r="A84" s="3"/>
      <c r="B84" s="18" t="s">
        <v>9</v>
      </c>
      <c r="C84" s="19">
        <f t="shared" ref="C84:N84" si="121">SUM(C80:C83)</f>
        <v>1327210.1500000001</v>
      </c>
      <c r="D84" s="19">
        <f t="shared" si="121"/>
        <v>897467.40999999992</v>
      </c>
      <c r="E84" s="19">
        <f t="shared" si="121"/>
        <v>1236565.29</v>
      </c>
      <c r="F84" s="19">
        <f t="shared" si="121"/>
        <v>694739.79</v>
      </c>
      <c r="G84" s="19">
        <f t="shared" si="121"/>
        <v>756992.16999999993</v>
      </c>
      <c r="H84" s="19">
        <f t="shared" si="121"/>
        <v>938939.45</v>
      </c>
      <c r="I84" s="19">
        <f t="shared" si="121"/>
        <v>698942.33</v>
      </c>
      <c r="J84" s="19">
        <f t="shared" si="121"/>
        <v>612926.24</v>
      </c>
      <c r="K84" s="19">
        <f t="shared" si="121"/>
        <v>592011.71</v>
      </c>
      <c r="L84" s="19">
        <f t="shared" si="121"/>
        <v>887115</v>
      </c>
      <c r="M84" s="19">
        <f t="shared" si="121"/>
        <v>701995.74</v>
      </c>
      <c r="N84" s="19">
        <f t="shared" si="121"/>
        <v>617048.94999999995</v>
      </c>
      <c r="O84" s="19">
        <f t="shared" ref="O84" si="122">SUM(O80:O83)</f>
        <v>575220.44999999995</v>
      </c>
      <c r="P84" s="11"/>
      <c r="Q84" s="20">
        <f t="shared" si="120"/>
        <v>767497.04416666657</v>
      </c>
      <c r="S84" s="11"/>
    </row>
    <row r="85" spans="1:20" x14ac:dyDescent="0.15">
      <c r="A85" s="3"/>
      <c r="B85" s="21" t="s">
        <v>10</v>
      </c>
      <c r="C85" s="22">
        <v>16381908.73</v>
      </c>
      <c r="D85" s="22">
        <v>16213422.41</v>
      </c>
      <c r="E85" s="22">
        <v>15896361.83</v>
      </c>
      <c r="F85" s="22">
        <v>15259859.659999998</v>
      </c>
      <c r="G85" s="22">
        <v>14834361.699999999</v>
      </c>
      <c r="H85" s="22">
        <v>14512582.789999999</v>
      </c>
      <c r="I85" s="22">
        <v>13947549.880000001</v>
      </c>
      <c r="J85" s="22">
        <v>13623270.51</v>
      </c>
      <c r="K85" s="22">
        <v>13229176.059999999</v>
      </c>
      <c r="L85" s="22">
        <v>12995054.519999998</v>
      </c>
      <c r="M85" s="22">
        <v>12715493.810000001</v>
      </c>
      <c r="N85" s="22">
        <v>12336772.32</v>
      </c>
      <c r="O85" s="22">
        <v>11962432.860000001</v>
      </c>
      <c r="P85" s="23"/>
      <c r="Q85" s="24">
        <f t="shared" si="120"/>
        <v>13960528.195833333</v>
      </c>
    </row>
    <row r="86" spans="1:20" x14ac:dyDescent="0.15">
      <c r="A86" s="3"/>
      <c r="B86" s="25" t="s">
        <v>11</v>
      </c>
      <c r="C86" s="26">
        <f t="shared" ref="C86:N86" si="123">C84/C85</f>
        <v>8.1016819949039004E-2</v>
      </c>
      <c r="D86" s="26">
        <f t="shared" si="123"/>
        <v>5.5353360154637453E-2</v>
      </c>
      <c r="E86" s="26">
        <f t="shared" si="123"/>
        <v>7.7789201279145778E-2</v>
      </c>
      <c r="F86" s="26">
        <f t="shared" si="123"/>
        <v>4.5527272562085941E-2</v>
      </c>
      <c r="G86" s="26">
        <f t="shared" si="123"/>
        <v>5.1029642212377761E-2</v>
      </c>
      <c r="H86" s="26">
        <f t="shared" si="123"/>
        <v>6.4698301025161623E-2</v>
      </c>
      <c r="I86" s="26">
        <f t="shared" si="123"/>
        <v>5.011219432900138E-2</v>
      </c>
      <c r="J86" s="26">
        <f t="shared" si="123"/>
        <v>4.4991123060361224E-2</v>
      </c>
      <c r="K86" s="26">
        <f t="shared" si="123"/>
        <v>4.4750459689626355E-2</v>
      </c>
      <c r="L86" s="26">
        <f t="shared" si="123"/>
        <v>6.826558508351685E-2</v>
      </c>
      <c r="M86" s="26">
        <f t="shared" si="123"/>
        <v>5.5207902303245272E-2</v>
      </c>
      <c r="N86" s="26">
        <f t="shared" si="123"/>
        <v>5.0017049354121497E-2</v>
      </c>
      <c r="O86" s="26">
        <f t="shared" ref="O86" si="124">O84/O85</f>
        <v>4.808557395740317E-2</v>
      </c>
      <c r="P86" s="26"/>
      <c r="Q86" s="27">
        <f>Q84/Q85</f>
        <v>5.4976218191782611E-2</v>
      </c>
    </row>
    <row r="87" spans="1:20" x14ac:dyDescent="0.15">
      <c r="A87" s="3"/>
      <c r="B87" s="2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7"/>
    </row>
    <row r="88" spans="1:20" x14ac:dyDescent="0.15">
      <c r="A88" s="3"/>
      <c r="B88" s="25" t="s">
        <v>46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6"/>
      <c r="Q88" s="24">
        <f>AVERAGE(D88:O88)</f>
        <v>0</v>
      </c>
    </row>
    <row r="89" spans="1:20" x14ac:dyDescent="0.15">
      <c r="A89" s="3"/>
      <c r="B89" s="25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6"/>
      <c r="Q89" s="24"/>
    </row>
    <row r="90" spans="1:20" x14ac:dyDescent="0.15">
      <c r="A90" s="3"/>
      <c r="B90" s="25" t="s">
        <v>120</v>
      </c>
      <c r="C90" s="22">
        <v>322801.5</v>
      </c>
      <c r="D90" s="22">
        <v>451487</v>
      </c>
      <c r="E90" s="22">
        <v>509379.52999999997</v>
      </c>
      <c r="F90" s="22">
        <v>165048.07</v>
      </c>
      <c r="G90" s="22">
        <v>186037.65</v>
      </c>
      <c r="H90" s="22">
        <v>289182.44</v>
      </c>
      <c r="I90" s="22">
        <v>202388.91999999998</v>
      </c>
      <c r="J90" s="22">
        <v>263008.48</v>
      </c>
      <c r="K90" s="22">
        <v>195661.02</v>
      </c>
      <c r="L90" s="22">
        <v>203933.16999999998</v>
      </c>
      <c r="M90" s="22">
        <v>270927.33</v>
      </c>
      <c r="N90" s="22">
        <v>254142.38</v>
      </c>
      <c r="O90" s="22">
        <v>219790.09</v>
      </c>
      <c r="P90" s="26"/>
      <c r="Q90" s="24">
        <f>AVERAGE(D90:O90)</f>
        <v>267582.17333333328</v>
      </c>
    </row>
    <row r="91" spans="1:20" x14ac:dyDescent="0.15">
      <c r="A91" s="3"/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7"/>
    </row>
    <row r="92" spans="1:20" x14ac:dyDescent="0.15">
      <c r="A92" s="3"/>
      <c r="B92" s="15" t="s">
        <v>12</v>
      </c>
      <c r="C92" s="11">
        <v>56464.08</v>
      </c>
      <c r="D92" s="11">
        <v>-902.7100000000064</v>
      </c>
      <c r="E92" s="11">
        <v>43304.150000000009</v>
      </c>
      <c r="F92" s="11">
        <v>253248.94</v>
      </c>
      <c r="G92" s="11">
        <v>36853.395999999986</v>
      </c>
      <c r="H92" s="11">
        <v>8267.4199999999983</v>
      </c>
      <c r="I92" s="11">
        <v>138782.45000000001</v>
      </c>
      <c r="J92" s="11">
        <v>0</v>
      </c>
      <c r="K92" s="11">
        <v>-289.4660000000149</v>
      </c>
      <c r="L92" s="11">
        <v>-84537.291999999987</v>
      </c>
      <c r="M92" s="11">
        <v>0</v>
      </c>
      <c r="N92" s="11">
        <v>56009.64</v>
      </c>
      <c r="O92" s="11">
        <v>0</v>
      </c>
      <c r="P92" s="11"/>
      <c r="Q92" s="14">
        <f>AVERAGE(D92:O92)</f>
        <v>37561.377333333337</v>
      </c>
    </row>
    <row r="93" spans="1:20" x14ac:dyDescent="0.15">
      <c r="A93" s="5"/>
      <c r="B93" s="16" t="s">
        <v>13</v>
      </c>
      <c r="C93" s="28">
        <v>0</v>
      </c>
      <c r="D93" s="28">
        <v>125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75</v>
      </c>
      <c r="K93" s="28">
        <v>0</v>
      </c>
      <c r="L93" s="28">
        <v>0</v>
      </c>
      <c r="M93" s="28">
        <v>344.49</v>
      </c>
      <c r="N93" s="28">
        <v>0</v>
      </c>
      <c r="O93" s="28">
        <v>0</v>
      </c>
      <c r="P93" s="29"/>
      <c r="Q93" s="17">
        <f>AVERAGE(D93:O93)</f>
        <v>45.374166666666667</v>
      </c>
    </row>
    <row r="94" spans="1:20" x14ac:dyDescent="0.15">
      <c r="A94" s="3"/>
      <c r="B94" s="30" t="s">
        <v>14</v>
      </c>
      <c r="C94" s="31">
        <f t="shared" ref="C94:N94" si="125">C92-C93</f>
        <v>56464.08</v>
      </c>
      <c r="D94" s="31">
        <f t="shared" si="125"/>
        <v>-1027.7100000000064</v>
      </c>
      <c r="E94" s="31">
        <f t="shared" si="125"/>
        <v>43304.150000000009</v>
      </c>
      <c r="F94" s="31">
        <f t="shared" si="125"/>
        <v>253248.94</v>
      </c>
      <c r="G94" s="31">
        <f t="shared" si="125"/>
        <v>36853.395999999986</v>
      </c>
      <c r="H94" s="31">
        <f t="shared" si="125"/>
        <v>8267.4199999999983</v>
      </c>
      <c r="I94" s="31">
        <f t="shared" si="125"/>
        <v>138782.45000000001</v>
      </c>
      <c r="J94" s="31">
        <f t="shared" si="125"/>
        <v>-75</v>
      </c>
      <c r="K94" s="31">
        <f t="shared" si="125"/>
        <v>-289.4660000000149</v>
      </c>
      <c r="L94" s="31">
        <f t="shared" si="125"/>
        <v>-84537.291999999987</v>
      </c>
      <c r="M94" s="31">
        <f t="shared" si="125"/>
        <v>-344.49</v>
      </c>
      <c r="N94" s="31">
        <f t="shared" si="125"/>
        <v>56009.64</v>
      </c>
      <c r="O94" s="31">
        <f t="shared" ref="O94" si="126">O92-O93</f>
        <v>0</v>
      </c>
      <c r="P94" s="23"/>
      <c r="Q94" s="32">
        <f>AVERAGE(D94:O94)</f>
        <v>37516.003166666669</v>
      </c>
    </row>
    <row r="95" spans="1:20" x14ac:dyDescent="0.15">
      <c r="A95" s="3"/>
      <c r="B95" s="25" t="s">
        <v>11</v>
      </c>
      <c r="C95" s="26">
        <f t="shared" ref="C95:N95" si="127">C94/C85</f>
        <v>3.4467338898426397E-3</v>
      </c>
      <c r="D95" s="26">
        <f t="shared" si="127"/>
        <v>-6.3386370502883018E-5</v>
      </c>
      <c r="E95" s="26">
        <f t="shared" si="127"/>
        <v>2.7241547759862491E-3</v>
      </c>
      <c r="F95" s="26">
        <f t="shared" si="127"/>
        <v>1.6595758129010214E-2</v>
      </c>
      <c r="G95" s="26">
        <f t="shared" si="127"/>
        <v>2.4843263731394649E-3</v>
      </c>
      <c r="H95" s="26">
        <f t="shared" si="127"/>
        <v>5.6967254689473503E-4</v>
      </c>
      <c r="I95" s="26">
        <f t="shared" si="127"/>
        <v>9.9503103551546509E-3</v>
      </c>
      <c r="J95" s="26">
        <f t="shared" si="127"/>
        <v>-5.5052859696904012E-6</v>
      </c>
      <c r="K95" s="26">
        <f t="shared" si="127"/>
        <v>-2.1880878951732307E-5</v>
      </c>
      <c r="L95" s="26">
        <f t="shared" si="127"/>
        <v>-6.5053433881245466E-3</v>
      </c>
      <c r="M95" s="26">
        <f t="shared" si="127"/>
        <v>-2.7092144839005665E-5</v>
      </c>
      <c r="N95" s="26">
        <f t="shared" si="127"/>
        <v>4.5400562276081621E-3</v>
      </c>
      <c r="O95" s="26">
        <f t="shared" ref="O95" si="128">O94/O85</f>
        <v>0</v>
      </c>
      <c r="P95" s="26"/>
      <c r="Q95" s="27">
        <f>Q94/Q85</f>
        <v>2.6872910996206946E-3</v>
      </c>
    </row>
    <row r="96" spans="1:20" x14ac:dyDescent="0.15">
      <c r="A96" s="3"/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7"/>
    </row>
    <row r="97" spans="1:20" x14ac:dyDescent="0.15">
      <c r="A97" s="3"/>
      <c r="B97" s="15" t="s">
        <v>17</v>
      </c>
      <c r="C97" s="13">
        <v>-19996.64999999998</v>
      </c>
      <c r="D97" s="13">
        <f t="shared" ref="D97" si="129">SUM(D90)-SUM(C90)+D94</f>
        <v>127657.79</v>
      </c>
      <c r="E97" s="13">
        <f t="shared" ref="E97" si="130">SUM(E90)-SUM(D90)+E94</f>
        <v>101196.67999999998</v>
      </c>
      <c r="F97" s="13">
        <f t="shared" ref="F97" si="131">SUM(F90)-SUM(E90)+F94</f>
        <v>-91082.51999999996</v>
      </c>
      <c r="G97" s="13">
        <f t="shared" ref="G97" si="132">SUM(G90)-SUM(F90)+G94</f>
        <v>57842.975999999973</v>
      </c>
      <c r="H97" s="13">
        <f t="shared" ref="H97" si="133">SUM(H90)-SUM(G90)+H94</f>
        <v>111412.21</v>
      </c>
      <c r="I97" s="13">
        <f t="shared" ref="I97" si="134">SUM(I90)-SUM(H90)+I94</f>
        <v>51988.929999999993</v>
      </c>
      <c r="J97" s="13">
        <f t="shared" ref="J97" si="135">SUM(J90)-SUM(I90)+J94</f>
        <v>60544.56</v>
      </c>
      <c r="K97" s="13">
        <f t="shared" ref="K97" si="136">SUM(K90)-SUM(J90)+K94</f>
        <v>-67636.926000000007</v>
      </c>
      <c r="L97" s="13">
        <f t="shared" ref="L97" si="137">SUM(L90)-SUM(K90)+L94</f>
        <v>-76265.141999999993</v>
      </c>
      <c r="M97" s="13">
        <f t="shared" ref="M97" si="138">SUM(M90)-SUM(L90)+M94</f>
        <v>66649.670000000027</v>
      </c>
      <c r="N97" s="13">
        <f t="shared" ref="N97" si="139">SUM(N90)-SUM(M90)+N94</f>
        <v>39224.689999999988</v>
      </c>
      <c r="O97" s="13">
        <f t="shared" ref="O97" si="140">SUM(O90)-SUM(N90)+O94</f>
        <v>-34352.290000000008</v>
      </c>
      <c r="P97" s="26"/>
      <c r="Q97" s="14">
        <f>AVERAGE(D97:O97)</f>
        <v>28931.719000000001</v>
      </c>
    </row>
    <row r="98" spans="1:20" x14ac:dyDescent="0.15">
      <c r="A98" s="3"/>
      <c r="B98" s="15" t="s">
        <v>18</v>
      </c>
      <c r="C98" s="13">
        <v>-19996.64999999998</v>
      </c>
      <c r="D98" s="13">
        <f t="shared" ref="D98" si="141">SUM(D90)-SUM(C90)+SUM(D92)</f>
        <v>127782.79</v>
      </c>
      <c r="E98" s="13">
        <f t="shared" ref="E98" si="142">SUM(E90)-SUM(D90)+SUM(E92)</f>
        <v>101196.67999999998</v>
      </c>
      <c r="F98" s="13">
        <f t="shared" ref="F98" si="143">SUM(F90)-SUM(E90)+SUM(F92)</f>
        <v>-91082.51999999996</v>
      </c>
      <c r="G98" s="13">
        <f t="shared" ref="G98" si="144">SUM(G90)-SUM(F90)+SUM(G92)</f>
        <v>57842.975999999973</v>
      </c>
      <c r="H98" s="13">
        <f t="shared" ref="H98" si="145">SUM(H90)-SUM(G90)+SUM(H92)</f>
        <v>111412.21</v>
      </c>
      <c r="I98" s="13">
        <f t="shared" ref="I98" si="146">SUM(I90)-SUM(H90)+SUM(I92)</f>
        <v>51988.929999999993</v>
      </c>
      <c r="J98" s="13">
        <f t="shared" ref="J98" si="147">SUM(J90)-SUM(I90)+SUM(J92)</f>
        <v>60619.56</v>
      </c>
      <c r="K98" s="13">
        <f t="shared" ref="K98" si="148">SUM(K90)-SUM(J90)+SUM(K92)</f>
        <v>-67636.926000000007</v>
      </c>
      <c r="L98" s="13">
        <f t="shared" ref="L98" si="149">SUM(L90)-SUM(K90)+SUM(L92)</f>
        <v>-76265.141999999993</v>
      </c>
      <c r="M98" s="13">
        <f t="shared" ref="M98" si="150">SUM(M90)-SUM(L90)+SUM(M92)</f>
        <v>66994.160000000033</v>
      </c>
      <c r="N98" s="13">
        <f t="shared" ref="N98" si="151">SUM(N90)-SUM(M90)+SUM(N92)</f>
        <v>39224.689999999988</v>
      </c>
      <c r="O98" s="13">
        <f t="shared" ref="O98" si="152">SUM(O90)-SUM(N90)+SUM(O92)</f>
        <v>-34352.290000000008</v>
      </c>
      <c r="P98" s="26"/>
      <c r="Q98" s="17">
        <f>AVERAGE(D98:O98)</f>
        <v>28977.093166666669</v>
      </c>
    </row>
    <row r="99" spans="1:20" x14ac:dyDescent="0.15">
      <c r="A99" s="3"/>
      <c r="B99" s="1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26"/>
      <c r="Q99" s="11"/>
    </row>
    <row r="100" spans="1:20" ht="11.25" thickBot="1" x14ac:dyDescent="0.2">
      <c r="A100" s="3"/>
      <c r="B100" s="25"/>
      <c r="C100" s="8">
        <f t="shared" ref="C100:N100" si="153">C11</f>
        <v>42094</v>
      </c>
      <c r="D100" s="8">
        <f t="shared" si="153"/>
        <v>42124</v>
      </c>
      <c r="E100" s="8">
        <f t="shared" si="153"/>
        <v>42155</v>
      </c>
      <c r="F100" s="8">
        <f t="shared" si="153"/>
        <v>42185</v>
      </c>
      <c r="G100" s="8">
        <f t="shared" si="153"/>
        <v>42216</v>
      </c>
      <c r="H100" s="8">
        <f t="shared" si="153"/>
        <v>42247</v>
      </c>
      <c r="I100" s="8">
        <f t="shared" si="153"/>
        <v>42277</v>
      </c>
      <c r="J100" s="8">
        <f t="shared" si="153"/>
        <v>42308</v>
      </c>
      <c r="K100" s="8">
        <f t="shared" si="153"/>
        <v>42338</v>
      </c>
      <c r="L100" s="8">
        <f t="shared" si="153"/>
        <v>42369</v>
      </c>
      <c r="M100" s="8">
        <f t="shared" si="153"/>
        <v>42400</v>
      </c>
      <c r="N100" s="8">
        <f t="shared" si="153"/>
        <v>42429</v>
      </c>
      <c r="O100" s="8">
        <f t="shared" ref="O100" si="154">O11</f>
        <v>42460</v>
      </c>
      <c r="P100" s="8"/>
      <c r="Q100" s="8" t="s">
        <v>4</v>
      </c>
    </row>
    <row r="101" spans="1:20" x14ac:dyDescent="0.15">
      <c r="A101" s="33" t="s">
        <v>44</v>
      </c>
      <c r="B101" s="9" t="s">
        <v>5</v>
      </c>
      <c r="C101" s="10">
        <v>600753.36</v>
      </c>
      <c r="D101" s="10">
        <v>1055176.31</v>
      </c>
      <c r="E101" s="10">
        <v>892919.72</v>
      </c>
      <c r="F101" s="10">
        <v>556114.55000000005</v>
      </c>
      <c r="G101" s="10">
        <v>698171.3</v>
      </c>
      <c r="H101" s="10">
        <v>315595.46999999997</v>
      </c>
      <c r="I101" s="10">
        <v>614399.4</v>
      </c>
      <c r="J101" s="10">
        <v>610732.23</v>
      </c>
      <c r="K101" s="10">
        <v>593799.73</v>
      </c>
      <c r="L101" s="10">
        <v>522683.97</v>
      </c>
      <c r="M101" s="10">
        <v>619944.978</v>
      </c>
      <c r="N101" s="10">
        <v>700591.53</v>
      </c>
      <c r="O101" s="10">
        <v>519815.16</v>
      </c>
      <c r="P101" s="11"/>
      <c r="Q101" s="12">
        <f t="shared" ref="Q101:Q106" si="155">AVERAGE(D101:O101)</f>
        <v>641662.02899999998</v>
      </c>
    </row>
    <row r="102" spans="1:20" x14ac:dyDescent="0.15">
      <c r="A102" s="5"/>
      <c r="B102" s="6" t="s">
        <v>6</v>
      </c>
      <c r="C102" s="13">
        <v>368354.42</v>
      </c>
      <c r="D102" s="13">
        <v>485906.28</v>
      </c>
      <c r="E102" s="13">
        <v>169592.03</v>
      </c>
      <c r="F102" s="13">
        <v>314724.09000000003</v>
      </c>
      <c r="G102" s="13">
        <v>267543.59000000003</v>
      </c>
      <c r="H102" s="13">
        <v>470248.78</v>
      </c>
      <c r="I102" s="13">
        <v>35102.839999999997</v>
      </c>
      <c r="J102" s="13">
        <v>287158.86</v>
      </c>
      <c r="K102" s="13">
        <v>28175.15</v>
      </c>
      <c r="L102" s="13">
        <v>385621.46</v>
      </c>
      <c r="M102" s="13">
        <v>147440.72</v>
      </c>
      <c r="N102" s="13">
        <v>173000.43</v>
      </c>
      <c r="O102" s="13">
        <v>15327.51</v>
      </c>
      <c r="P102" s="11"/>
      <c r="Q102" s="14">
        <f t="shared" si="155"/>
        <v>231653.47833333336</v>
      </c>
      <c r="S102" s="11"/>
    </row>
    <row r="103" spans="1:20" x14ac:dyDescent="0.15">
      <c r="B103" s="6" t="s">
        <v>7</v>
      </c>
      <c r="C103" s="13">
        <v>170360.43</v>
      </c>
      <c r="D103" s="13">
        <v>132728.4</v>
      </c>
      <c r="E103" s="13">
        <v>219080.94</v>
      </c>
      <c r="F103" s="13">
        <v>141068.76999999999</v>
      </c>
      <c r="G103" s="13">
        <v>221513.65</v>
      </c>
      <c r="H103" s="13">
        <v>260899.18</v>
      </c>
      <c r="I103" s="13">
        <v>486232.93</v>
      </c>
      <c r="J103" s="13">
        <v>21576.86</v>
      </c>
      <c r="K103" s="13">
        <v>261843.43</v>
      </c>
      <c r="L103" s="13">
        <v>16327.03</v>
      </c>
      <c r="M103" s="13">
        <v>9732.42</v>
      </c>
      <c r="N103" s="13">
        <v>30101.53</v>
      </c>
      <c r="O103" s="13">
        <v>114612.55</v>
      </c>
      <c r="P103" s="11"/>
      <c r="Q103" s="14">
        <f t="shared" si="155"/>
        <v>159643.14083333334</v>
      </c>
      <c r="S103" s="11"/>
    </row>
    <row r="104" spans="1:20" x14ac:dyDescent="0.15">
      <c r="B104" s="15" t="s">
        <v>8</v>
      </c>
      <c r="C104" s="13">
        <v>779256.25</v>
      </c>
      <c r="D104" s="13">
        <v>608116.65</v>
      </c>
      <c r="E104" s="13">
        <v>461893.92</v>
      </c>
      <c r="F104" s="13">
        <v>334680.17</v>
      </c>
      <c r="G104" s="13">
        <v>314381.71999999997</v>
      </c>
      <c r="H104" s="13">
        <v>333442.40000000002</v>
      </c>
      <c r="I104" s="13">
        <v>374748.62</v>
      </c>
      <c r="J104" s="13">
        <v>382929.68</v>
      </c>
      <c r="K104" s="13">
        <v>344755.48</v>
      </c>
      <c r="L104" s="13">
        <v>311679.49</v>
      </c>
      <c r="M104" s="13">
        <v>257006.16</v>
      </c>
      <c r="N104" s="13">
        <v>246229.13</v>
      </c>
      <c r="O104" s="13">
        <v>220527.24</v>
      </c>
      <c r="P104" s="11"/>
      <c r="Q104" s="14">
        <f t="shared" si="155"/>
        <v>349199.22166666668</v>
      </c>
      <c r="S104" s="11"/>
      <c r="T104" s="11"/>
    </row>
    <row r="105" spans="1:20" x14ac:dyDescent="0.15">
      <c r="A105" s="3"/>
      <c r="B105" s="18" t="s">
        <v>9</v>
      </c>
      <c r="C105" s="19">
        <f t="shared" ref="C105:N105" si="156">SUM(C101:C104)</f>
        <v>1918724.46</v>
      </c>
      <c r="D105" s="19">
        <f t="shared" si="156"/>
        <v>2281927.64</v>
      </c>
      <c r="E105" s="19">
        <f t="shared" si="156"/>
        <v>1743486.6099999999</v>
      </c>
      <c r="F105" s="19">
        <f t="shared" si="156"/>
        <v>1346587.58</v>
      </c>
      <c r="G105" s="19">
        <f t="shared" si="156"/>
        <v>1501610.26</v>
      </c>
      <c r="H105" s="19">
        <f t="shared" si="156"/>
        <v>1380185.83</v>
      </c>
      <c r="I105" s="19">
        <f t="shared" si="156"/>
        <v>1510483.79</v>
      </c>
      <c r="J105" s="19">
        <f t="shared" si="156"/>
        <v>1302397.6299999999</v>
      </c>
      <c r="K105" s="19">
        <f t="shared" si="156"/>
        <v>1228573.79</v>
      </c>
      <c r="L105" s="19">
        <f t="shared" si="156"/>
        <v>1236311.95</v>
      </c>
      <c r="M105" s="19">
        <f t="shared" si="156"/>
        <v>1034124.278</v>
      </c>
      <c r="N105" s="19">
        <f t="shared" si="156"/>
        <v>1149922.6200000001</v>
      </c>
      <c r="O105" s="19">
        <f t="shared" ref="O105" si="157">SUM(O101:O104)</f>
        <v>870282.46</v>
      </c>
      <c r="P105" s="11"/>
      <c r="Q105" s="20">
        <f t="shared" si="155"/>
        <v>1382157.8698333334</v>
      </c>
      <c r="S105" s="11"/>
    </row>
    <row r="106" spans="1:20" x14ac:dyDescent="0.15">
      <c r="A106" s="3"/>
      <c r="B106" s="21" t="s">
        <v>10</v>
      </c>
      <c r="C106" s="22">
        <v>46738051.030000001</v>
      </c>
      <c r="D106" s="22">
        <v>45426208.469999999</v>
      </c>
      <c r="E106" s="22">
        <v>44395533.850000001</v>
      </c>
      <c r="F106" s="22">
        <v>42990605.360000007</v>
      </c>
      <c r="G106" s="22">
        <v>41995520.350000001</v>
      </c>
      <c r="H106" s="22">
        <v>40867314.920000002</v>
      </c>
      <c r="I106" s="22">
        <v>39345771.100000001</v>
      </c>
      <c r="J106" s="22">
        <v>38269828.179999992</v>
      </c>
      <c r="K106" s="22">
        <v>36638268.599999994</v>
      </c>
      <c r="L106" s="22">
        <v>35945261.816</v>
      </c>
      <c r="M106" s="22">
        <v>35149657.895999998</v>
      </c>
      <c r="N106" s="22">
        <v>34647528.726000004</v>
      </c>
      <c r="O106" s="22">
        <v>33347038.696000002</v>
      </c>
      <c r="P106" s="23"/>
      <c r="Q106" s="24">
        <f t="shared" si="155"/>
        <v>39084878.163666658</v>
      </c>
    </row>
    <row r="107" spans="1:20" x14ac:dyDescent="0.15">
      <c r="A107" s="3"/>
      <c r="B107" s="25" t="s">
        <v>11</v>
      </c>
      <c r="C107" s="26">
        <f t="shared" ref="C107:N107" si="158">C105/C106</f>
        <v>4.1052727225797628E-2</v>
      </c>
      <c r="D107" s="26">
        <f t="shared" si="158"/>
        <v>5.0233724470027295E-2</v>
      </c>
      <c r="E107" s="26">
        <f t="shared" si="158"/>
        <v>3.9271666737711722E-2</v>
      </c>
      <c r="F107" s="26">
        <f t="shared" si="158"/>
        <v>3.132283364525295E-2</v>
      </c>
      <c r="G107" s="26">
        <f t="shared" si="158"/>
        <v>3.5756438960280676E-2</v>
      </c>
      <c r="H107" s="26">
        <f t="shared" si="158"/>
        <v>3.3772363873227032E-2</v>
      </c>
      <c r="I107" s="26">
        <f t="shared" si="158"/>
        <v>3.8389990786074593E-2</v>
      </c>
      <c r="J107" s="26">
        <f t="shared" si="158"/>
        <v>3.4031969620408165E-2</v>
      </c>
      <c r="K107" s="26">
        <f t="shared" si="158"/>
        <v>3.3532528608625357E-2</v>
      </c>
      <c r="L107" s="26">
        <f t="shared" si="158"/>
        <v>3.4394295312927481E-2</v>
      </c>
      <c r="M107" s="26">
        <f t="shared" si="158"/>
        <v>2.942060719508973E-2</v>
      </c>
      <c r="N107" s="26">
        <f t="shared" si="158"/>
        <v>3.3189167085878817E-2</v>
      </c>
      <c r="O107" s="26">
        <f t="shared" ref="O107" si="159">O105/O106</f>
        <v>2.6097743428845778E-2</v>
      </c>
      <c r="P107" s="26"/>
      <c r="Q107" s="27">
        <f>Q105/Q106</f>
        <v>3.5362982687206855E-2</v>
      </c>
    </row>
    <row r="108" spans="1:20" x14ac:dyDescent="0.15">
      <c r="A108" s="3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7"/>
    </row>
    <row r="109" spans="1:20" x14ac:dyDescent="0.15">
      <c r="A109" s="3"/>
      <c r="B109" s="25" t="s">
        <v>46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6"/>
      <c r="Q109" s="24">
        <f>AVERAGE(D109:O109)</f>
        <v>0</v>
      </c>
    </row>
    <row r="110" spans="1:20" x14ac:dyDescent="0.15">
      <c r="A110" s="3"/>
      <c r="B110" s="25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6"/>
      <c r="Q110" s="24"/>
    </row>
    <row r="111" spans="1:20" x14ac:dyDescent="0.15">
      <c r="A111" s="3"/>
      <c r="B111" s="25" t="s">
        <v>120</v>
      </c>
      <c r="C111" s="22">
        <v>1059057.75</v>
      </c>
      <c r="D111" s="22">
        <v>847730.4</v>
      </c>
      <c r="E111" s="22">
        <v>784438.27</v>
      </c>
      <c r="F111" s="22">
        <v>564500.40999999992</v>
      </c>
      <c r="G111" s="22">
        <v>621435.89999999991</v>
      </c>
      <c r="H111" s="22">
        <v>676901.41</v>
      </c>
      <c r="I111" s="22">
        <v>950788.62</v>
      </c>
      <c r="J111" s="22">
        <v>491465.83999999997</v>
      </c>
      <c r="K111" s="22">
        <v>690770.02</v>
      </c>
      <c r="L111" s="22">
        <v>337738.94</v>
      </c>
      <c r="M111" s="22">
        <v>266738.58</v>
      </c>
      <c r="N111" s="22">
        <v>276330.66000000003</v>
      </c>
      <c r="O111" s="22">
        <v>335139.78999999998</v>
      </c>
      <c r="P111" s="26"/>
      <c r="Q111" s="24">
        <f>AVERAGE(D111:O111)</f>
        <v>570331.56999999995</v>
      </c>
    </row>
    <row r="112" spans="1:20" x14ac:dyDescent="0.15">
      <c r="A112" s="3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7"/>
    </row>
    <row r="113" spans="1:20" x14ac:dyDescent="0.15">
      <c r="A113" s="3"/>
      <c r="B113" s="15" t="s">
        <v>12</v>
      </c>
      <c r="C113" s="11">
        <v>196305.57599999997</v>
      </c>
      <c r="D113" s="11">
        <v>133861.28</v>
      </c>
      <c r="E113" s="11">
        <v>51042.159999999916</v>
      </c>
      <c r="F113" s="11">
        <v>181987.44000000006</v>
      </c>
      <c r="G113" s="11">
        <v>60536.28</v>
      </c>
      <c r="H113" s="11">
        <v>88009.489999999991</v>
      </c>
      <c r="I113" s="11">
        <v>175194.63000000003</v>
      </c>
      <c r="J113" s="11">
        <v>279990.91199999995</v>
      </c>
      <c r="K113" s="11">
        <v>-2205.7999999999884</v>
      </c>
      <c r="L113" s="11">
        <v>96835.77599999978</v>
      </c>
      <c r="M113" s="11">
        <v>-1806.6839999998047</v>
      </c>
      <c r="N113" s="11">
        <v>431.81999999997788</v>
      </c>
      <c r="O113" s="11">
        <v>-1945.2699999999895</v>
      </c>
      <c r="P113" s="11"/>
      <c r="Q113" s="14">
        <f>AVERAGE(D113:O113)</f>
        <v>88494.336166666661</v>
      </c>
    </row>
    <row r="114" spans="1:20" x14ac:dyDescent="0.15">
      <c r="A114" s="5"/>
      <c r="B114" s="16" t="s">
        <v>13</v>
      </c>
      <c r="C114" s="28">
        <v>0</v>
      </c>
      <c r="D114" s="28">
        <v>0</v>
      </c>
      <c r="E114" s="28">
        <v>0</v>
      </c>
      <c r="F114" s="28">
        <v>0</v>
      </c>
      <c r="G114" s="28">
        <v>125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9"/>
      <c r="Q114" s="17">
        <f>AVERAGE(D114:O114)</f>
        <v>10.416666666666666</v>
      </c>
    </row>
    <row r="115" spans="1:20" x14ac:dyDescent="0.15">
      <c r="A115" s="3"/>
      <c r="B115" s="30" t="s">
        <v>14</v>
      </c>
      <c r="C115" s="31">
        <f t="shared" ref="C115:N115" si="160">C113-C114</f>
        <v>196305.57599999997</v>
      </c>
      <c r="D115" s="31">
        <f t="shared" si="160"/>
        <v>133861.28</v>
      </c>
      <c r="E115" s="31">
        <f t="shared" si="160"/>
        <v>51042.159999999916</v>
      </c>
      <c r="F115" s="31">
        <f t="shared" si="160"/>
        <v>181987.44000000006</v>
      </c>
      <c r="G115" s="31">
        <f t="shared" si="160"/>
        <v>60411.28</v>
      </c>
      <c r="H115" s="31">
        <f t="shared" si="160"/>
        <v>88009.489999999991</v>
      </c>
      <c r="I115" s="31">
        <f t="shared" si="160"/>
        <v>175194.63000000003</v>
      </c>
      <c r="J115" s="31">
        <f t="shared" si="160"/>
        <v>279990.91199999995</v>
      </c>
      <c r="K115" s="31">
        <f t="shared" si="160"/>
        <v>-2205.7999999999884</v>
      </c>
      <c r="L115" s="31">
        <f t="shared" si="160"/>
        <v>96835.77599999978</v>
      </c>
      <c r="M115" s="31">
        <f t="shared" si="160"/>
        <v>-1806.6839999998047</v>
      </c>
      <c r="N115" s="31">
        <f t="shared" si="160"/>
        <v>431.81999999997788</v>
      </c>
      <c r="O115" s="31">
        <f t="shared" ref="O115" si="161">O113-O114</f>
        <v>-1945.2699999999895</v>
      </c>
      <c r="P115" s="23"/>
      <c r="Q115" s="32">
        <f>AVERAGE(D115:O115)</f>
        <v>88483.919500000004</v>
      </c>
    </row>
    <row r="116" spans="1:20" x14ac:dyDescent="0.15">
      <c r="A116" s="3"/>
      <c r="B116" s="25" t="s">
        <v>11</v>
      </c>
      <c r="C116" s="26">
        <f t="shared" ref="C116:N116" si="162">C115/C106</f>
        <v>4.2001232758720787E-3</v>
      </c>
      <c r="D116" s="26">
        <f t="shared" si="162"/>
        <v>2.9467852261630765E-3</v>
      </c>
      <c r="E116" s="26">
        <f t="shared" si="162"/>
        <v>1.1497138467228931E-3</v>
      </c>
      <c r="F116" s="26">
        <f t="shared" si="162"/>
        <v>4.2331909140625327E-3</v>
      </c>
      <c r="G116" s="26">
        <f t="shared" si="162"/>
        <v>1.4385172393750324E-3</v>
      </c>
      <c r="H116" s="26">
        <f t="shared" si="162"/>
        <v>2.1535422665345978E-3</v>
      </c>
      <c r="I116" s="26">
        <f t="shared" si="162"/>
        <v>4.4526927571131025E-3</v>
      </c>
      <c r="J116" s="26">
        <f t="shared" si="162"/>
        <v>7.3162312274588324E-3</v>
      </c>
      <c r="K116" s="26">
        <f t="shared" si="162"/>
        <v>-6.0204810005677747E-5</v>
      </c>
      <c r="L116" s="26">
        <f t="shared" si="162"/>
        <v>2.6939788753158034E-3</v>
      </c>
      <c r="M116" s="26">
        <f t="shared" si="162"/>
        <v>-5.1399760570796448E-5</v>
      </c>
      <c r="N116" s="26">
        <f t="shared" si="162"/>
        <v>1.2463226552603562E-5</v>
      </c>
      <c r="O116" s="26">
        <f t="shared" ref="O116" si="163">O115/O106</f>
        <v>-5.8334115293821454E-5</v>
      </c>
      <c r="P116" s="26"/>
      <c r="Q116" s="27">
        <f>Q115/Q106</f>
        <v>2.2638913988544743E-3</v>
      </c>
    </row>
    <row r="117" spans="1:20" x14ac:dyDescent="0.15">
      <c r="A117" s="3"/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7"/>
    </row>
    <row r="118" spans="1:20" x14ac:dyDescent="0.15">
      <c r="A118" s="3"/>
      <c r="B118" s="15" t="s">
        <v>17</v>
      </c>
      <c r="C118" s="13">
        <v>-210420.06399999993</v>
      </c>
      <c r="D118" s="13">
        <f t="shared" ref="D118" si="164">SUM(D111)-SUM(C111)+D115</f>
        <v>-77466.069999999978</v>
      </c>
      <c r="E118" s="13">
        <f t="shared" ref="E118" si="165">SUM(E111)-SUM(D111)+E115</f>
        <v>-12249.970000000088</v>
      </c>
      <c r="F118" s="13">
        <f t="shared" ref="F118" si="166">SUM(F111)-SUM(E111)+F115</f>
        <v>-37950.420000000042</v>
      </c>
      <c r="G118" s="13">
        <f t="shared" ref="G118" si="167">SUM(G111)-SUM(F111)+G115</f>
        <v>117346.76999999999</v>
      </c>
      <c r="H118" s="13">
        <f t="shared" ref="H118" si="168">SUM(H111)-SUM(G111)+H115</f>
        <v>143475.00000000012</v>
      </c>
      <c r="I118" s="13">
        <f t="shared" ref="I118" si="169">SUM(I111)-SUM(H111)+I115</f>
        <v>449081.83999999997</v>
      </c>
      <c r="J118" s="13">
        <f t="shared" ref="J118" si="170">SUM(J111)-SUM(I111)+J115</f>
        <v>-179331.86800000007</v>
      </c>
      <c r="K118" s="13">
        <f t="shared" ref="K118" si="171">SUM(K111)-SUM(J111)+K115</f>
        <v>197098.38000000006</v>
      </c>
      <c r="L118" s="13">
        <f t="shared" ref="L118" si="172">SUM(L111)-SUM(K111)+L115</f>
        <v>-256195.30400000024</v>
      </c>
      <c r="M118" s="13">
        <f t="shared" ref="M118" si="173">SUM(M111)-SUM(L111)+M115</f>
        <v>-72807.043999999791</v>
      </c>
      <c r="N118" s="13">
        <f t="shared" ref="N118" si="174">SUM(N111)-SUM(M111)+N115</f>
        <v>10023.899999999994</v>
      </c>
      <c r="O118" s="13">
        <f t="shared" ref="O118" si="175">SUM(O111)-SUM(N111)+O115</f>
        <v>56863.859999999957</v>
      </c>
      <c r="P118" s="26"/>
      <c r="Q118" s="14">
        <f>AVERAGE(D118:O118)</f>
        <v>28157.422833333327</v>
      </c>
    </row>
    <row r="119" spans="1:20" x14ac:dyDescent="0.15">
      <c r="A119" s="3"/>
      <c r="B119" s="15" t="s">
        <v>18</v>
      </c>
      <c r="C119" s="13">
        <v>-210420.06399999993</v>
      </c>
      <c r="D119" s="13">
        <f t="shared" ref="D119" si="176">SUM(D111)-SUM(C111)+SUM(D113)</f>
        <v>-77466.069999999978</v>
      </c>
      <c r="E119" s="13">
        <f t="shared" ref="E119" si="177">SUM(E111)-SUM(D111)+SUM(E113)</f>
        <v>-12249.970000000088</v>
      </c>
      <c r="F119" s="13">
        <f t="shared" ref="F119" si="178">SUM(F111)-SUM(E111)+SUM(F113)</f>
        <v>-37950.420000000042</v>
      </c>
      <c r="G119" s="13">
        <f t="shared" ref="G119" si="179">SUM(G111)-SUM(F111)+SUM(G113)</f>
        <v>117471.76999999999</v>
      </c>
      <c r="H119" s="13">
        <f t="shared" ref="H119" si="180">SUM(H111)-SUM(G111)+SUM(H113)</f>
        <v>143475.00000000012</v>
      </c>
      <c r="I119" s="13">
        <f t="shared" ref="I119" si="181">SUM(I111)-SUM(H111)+SUM(I113)</f>
        <v>449081.83999999997</v>
      </c>
      <c r="J119" s="13">
        <f t="shared" ref="J119" si="182">SUM(J111)-SUM(I111)+SUM(J113)</f>
        <v>-179331.86800000007</v>
      </c>
      <c r="K119" s="13">
        <f t="shared" ref="K119" si="183">SUM(K111)-SUM(J111)+SUM(K113)</f>
        <v>197098.38000000006</v>
      </c>
      <c r="L119" s="13">
        <f t="shared" ref="L119" si="184">SUM(L111)-SUM(K111)+SUM(L113)</f>
        <v>-256195.30400000024</v>
      </c>
      <c r="M119" s="13">
        <f t="shared" ref="M119" si="185">SUM(M111)-SUM(L111)+SUM(M113)</f>
        <v>-72807.043999999791</v>
      </c>
      <c r="N119" s="13">
        <f t="shared" ref="N119" si="186">SUM(N111)-SUM(M111)+SUM(N113)</f>
        <v>10023.899999999994</v>
      </c>
      <c r="O119" s="13">
        <f t="shared" ref="O119" si="187">SUM(O111)-SUM(N111)+SUM(O113)</f>
        <v>56863.859999999957</v>
      </c>
      <c r="P119" s="26"/>
      <c r="Q119" s="17">
        <f>AVERAGE(D119:O119)</f>
        <v>28167.839499999991</v>
      </c>
    </row>
    <row r="120" spans="1:20" x14ac:dyDescent="0.15">
      <c r="A120" s="3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spans="1:20" ht="11.25" thickBot="1" x14ac:dyDescent="0.2">
      <c r="A121" s="3"/>
      <c r="B121" s="25"/>
      <c r="C121" s="8">
        <f t="shared" ref="C121:N121" si="188">C11</f>
        <v>42094</v>
      </c>
      <c r="D121" s="8">
        <f t="shared" si="188"/>
        <v>42124</v>
      </c>
      <c r="E121" s="8">
        <f t="shared" si="188"/>
        <v>42155</v>
      </c>
      <c r="F121" s="8">
        <f t="shared" si="188"/>
        <v>42185</v>
      </c>
      <c r="G121" s="8">
        <f t="shared" si="188"/>
        <v>42216</v>
      </c>
      <c r="H121" s="8">
        <f t="shared" si="188"/>
        <v>42247</v>
      </c>
      <c r="I121" s="8">
        <f t="shared" si="188"/>
        <v>42277</v>
      </c>
      <c r="J121" s="8">
        <f t="shared" si="188"/>
        <v>42308</v>
      </c>
      <c r="K121" s="8">
        <f t="shared" si="188"/>
        <v>42338</v>
      </c>
      <c r="L121" s="8">
        <f t="shared" si="188"/>
        <v>42369</v>
      </c>
      <c r="M121" s="8">
        <f t="shared" si="188"/>
        <v>42400</v>
      </c>
      <c r="N121" s="8">
        <f t="shared" si="188"/>
        <v>42429</v>
      </c>
      <c r="O121" s="8">
        <f t="shared" ref="O121" si="189">O11</f>
        <v>42460</v>
      </c>
      <c r="P121" s="8"/>
      <c r="Q121" s="8" t="s">
        <v>4</v>
      </c>
    </row>
    <row r="122" spans="1:20" x14ac:dyDescent="0.15">
      <c r="A122" s="33" t="s">
        <v>53</v>
      </c>
      <c r="B122" s="9" t="s">
        <v>5</v>
      </c>
      <c r="C122" s="10">
        <v>1010542.39</v>
      </c>
      <c r="D122" s="10">
        <v>1003622.5</v>
      </c>
      <c r="E122" s="10">
        <v>948609.83</v>
      </c>
      <c r="F122" s="10">
        <v>774146.01</v>
      </c>
      <c r="G122" s="10">
        <v>808337.32</v>
      </c>
      <c r="H122" s="10">
        <v>962355.78</v>
      </c>
      <c r="I122" s="10">
        <v>883096.26</v>
      </c>
      <c r="J122" s="10">
        <v>922731.91</v>
      </c>
      <c r="K122" s="10">
        <v>817280.99</v>
      </c>
      <c r="L122" s="10">
        <v>900580.55</v>
      </c>
      <c r="M122" s="10">
        <v>909102.89</v>
      </c>
      <c r="N122" s="10">
        <v>737097.74</v>
      </c>
      <c r="O122" s="10">
        <v>880630.47</v>
      </c>
      <c r="P122" s="11"/>
      <c r="Q122" s="12">
        <f t="shared" ref="Q122:Q127" si="190">AVERAGE(D122:O122)</f>
        <v>878966.02083333337</v>
      </c>
    </row>
    <row r="123" spans="1:20" x14ac:dyDescent="0.15">
      <c r="A123" s="5"/>
      <c r="B123" s="6" t="s">
        <v>6</v>
      </c>
      <c r="C123" s="13">
        <v>254706.37</v>
      </c>
      <c r="D123" s="13">
        <v>350336.82</v>
      </c>
      <c r="E123" s="13">
        <v>469086.5</v>
      </c>
      <c r="F123" s="13">
        <v>429127.99</v>
      </c>
      <c r="G123" s="13">
        <v>394411.98</v>
      </c>
      <c r="H123" s="13">
        <v>336266.52</v>
      </c>
      <c r="I123" s="13">
        <v>336693.47</v>
      </c>
      <c r="J123" s="13">
        <v>356236.03</v>
      </c>
      <c r="K123" s="13">
        <v>539434.23</v>
      </c>
      <c r="L123" s="13">
        <v>240111.25</v>
      </c>
      <c r="M123" s="13">
        <v>319823.69</v>
      </c>
      <c r="N123" s="13">
        <v>310077.32</v>
      </c>
      <c r="O123" s="13">
        <v>146167.29999999999</v>
      </c>
      <c r="P123" s="11"/>
      <c r="Q123" s="14">
        <f t="shared" si="190"/>
        <v>352314.42500000005</v>
      </c>
      <c r="S123" s="11"/>
    </row>
    <row r="124" spans="1:20" x14ac:dyDescent="0.15">
      <c r="B124" s="6" t="s">
        <v>7</v>
      </c>
      <c r="C124" s="13">
        <v>89343.77</v>
      </c>
      <c r="D124" s="13">
        <v>71764.28</v>
      </c>
      <c r="E124" s="13">
        <v>128558.43</v>
      </c>
      <c r="F124" s="13">
        <v>149672.32000000001</v>
      </c>
      <c r="G124" s="13">
        <v>74108.710000000006</v>
      </c>
      <c r="H124" s="13">
        <v>143875.82999999999</v>
      </c>
      <c r="I124" s="13">
        <v>90371.98</v>
      </c>
      <c r="J124" s="13">
        <v>92987.04</v>
      </c>
      <c r="K124" s="13">
        <v>65329.4</v>
      </c>
      <c r="L124" s="13">
        <v>198409.16</v>
      </c>
      <c r="M124" s="13">
        <v>206261.78</v>
      </c>
      <c r="N124" s="13">
        <v>101798.69</v>
      </c>
      <c r="O124" s="13">
        <v>0</v>
      </c>
      <c r="P124" s="11"/>
      <c r="Q124" s="14">
        <f t="shared" si="190"/>
        <v>110261.46833333334</v>
      </c>
      <c r="S124" s="11"/>
    </row>
    <row r="125" spans="1:20" x14ac:dyDescent="0.15">
      <c r="B125" s="15" t="s">
        <v>8</v>
      </c>
      <c r="C125" s="13">
        <v>50672.7</v>
      </c>
      <c r="D125" s="13">
        <v>57879.63</v>
      </c>
      <c r="E125" s="13">
        <v>51507.88</v>
      </c>
      <c r="F125" s="13">
        <v>63988.87</v>
      </c>
      <c r="G125" s="13">
        <v>62711.57</v>
      </c>
      <c r="H125" s="13">
        <v>63953.39</v>
      </c>
      <c r="I125" s="13">
        <v>87547.51</v>
      </c>
      <c r="J125" s="13">
        <v>92090.39</v>
      </c>
      <c r="K125" s="13">
        <v>175237.27</v>
      </c>
      <c r="L125" s="13">
        <v>117661.29</v>
      </c>
      <c r="M125" s="13">
        <v>139406.49</v>
      </c>
      <c r="N125" s="13">
        <v>59640.6</v>
      </c>
      <c r="O125" s="13">
        <v>93599.14</v>
      </c>
      <c r="P125" s="11"/>
      <c r="Q125" s="14">
        <f t="shared" si="190"/>
        <v>88768.669166666674</v>
      </c>
      <c r="S125" s="11"/>
      <c r="T125" s="11"/>
    </row>
    <row r="126" spans="1:20" x14ac:dyDescent="0.15">
      <c r="A126" s="3"/>
      <c r="B126" s="18" t="s">
        <v>9</v>
      </c>
      <c r="C126" s="19">
        <f t="shared" ref="C126:N126" si="191">SUM(C122:C125)</f>
        <v>1405265.23</v>
      </c>
      <c r="D126" s="19">
        <f t="shared" si="191"/>
        <v>1483603.23</v>
      </c>
      <c r="E126" s="19">
        <f t="shared" si="191"/>
        <v>1597762.64</v>
      </c>
      <c r="F126" s="19">
        <f t="shared" si="191"/>
        <v>1416935.1900000002</v>
      </c>
      <c r="G126" s="19">
        <f t="shared" si="191"/>
        <v>1339569.5799999998</v>
      </c>
      <c r="H126" s="19">
        <f t="shared" si="191"/>
        <v>1506451.52</v>
      </c>
      <c r="I126" s="19">
        <f t="shared" si="191"/>
        <v>1397709.22</v>
      </c>
      <c r="J126" s="19">
        <f t="shared" si="191"/>
        <v>1464045.3699999999</v>
      </c>
      <c r="K126" s="19">
        <f t="shared" si="191"/>
        <v>1597281.89</v>
      </c>
      <c r="L126" s="19">
        <f t="shared" si="191"/>
        <v>1456762.25</v>
      </c>
      <c r="M126" s="19">
        <f t="shared" si="191"/>
        <v>1574594.85</v>
      </c>
      <c r="N126" s="19">
        <f t="shared" si="191"/>
        <v>1208614.3500000001</v>
      </c>
      <c r="O126" s="19">
        <f t="shared" ref="O126" si="192">SUM(O122:O125)</f>
        <v>1120396.9099999999</v>
      </c>
      <c r="P126" s="11"/>
      <c r="Q126" s="20">
        <f t="shared" si="190"/>
        <v>1430310.5833333333</v>
      </c>
      <c r="S126" s="11"/>
    </row>
    <row r="127" spans="1:20" x14ac:dyDescent="0.15">
      <c r="A127" s="3"/>
      <c r="B127" s="21" t="s">
        <v>10</v>
      </c>
      <c r="C127" s="22">
        <v>16157328.529999999</v>
      </c>
      <c r="D127" s="22">
        <v>15924858.76</v>
      </c>
      <c r="E127" s="22">
        <v>15609370.640000001</v>
      </c>
      <c r="F127" s="22">
        <v>15348776.9</v>
      </c>
      <c r="G127" s="22">
        <v>15054793.700000001</v>
      </c>
      <c r="H127" s="22">
        <v>14721259.43</v>
      </c>
      <c r="I127" s="22">
        <v>14445983.860000001</v>
      </c>
      <c r="J127" s="22">
        <v>14157818.909999998</v>
      </c>
      <c r="K127" s="22">
        <v>13941450.120000001</v>
      </c>
      <c r="L127" s="22">
        <v>13964279.483999999</v>
      </c>
      <c r="M127" s="22">
        <v>13768592.214</v>
      </c>
      <c r="N127" s="22">
        <v>13296624.444</v>
      </c>
      <c r="O127" s="22">
        <v>13032408.644000001</v>
      </c>
      <c r="P127" s="23"/>
      <c r="Q127" s="24">
        <f t="shared" si="190"/>
        <v>14438851.4255</v>
      </c>
    </row>
    <row r="128" spans="1:20" x14ac:dyDescent="0.15">
      <c r="A128" s="3"/>
      <c r="B128" s="25" t="s">
        <v>11</v>
      </c>
      <c r="C128" s="26">
        <f t="shared" ref="C128:N128" si="193">C126/C127</f>
        <v>8.6973860028332295E-2</v>
      </c>
      <c r="D128" s="26">
        <f t="shared" si="193"/>
        <v>9.3162724540233222E-2</v>
      </c>
      <c r="E128" s="26">
        <f t="shared" si="193"/>
        <v>0.10235919671902927</v>
      </c>
      <c r="F128" s="26">
        <f t="shared" si="193"/>
        <v>9.2315837231304085E-2</v>
      </c>
      <c r="G128" s="26">
        <f t="shared" si="193"/>
        <v>8.8979603885239539E-2</v>
      </c>
      <c r="H128" s="26">
        <f t="shared" si="193"/>
        <v>0.10233170111315673</v>
      </c>
      <c r="I128" s="26">
        <f t="shared" si="193"/>
        <v>9.6754172893005003E-2</v>
      </c>
      <c r="J128" s="26">
        <f t="shared" si="193"/>
        <v>0.10340896287110371</v>
      </c>
      <c r="K128" s="26">
        <f t="shared" si="193"/>
        <v>0.11457071368125368</v>
      </c>
      <c r="L128" s="26">
        <f t="shared" si="193"/>
        <v>0.10432061687601783</v>
      </c>
      <c r="M128" s="26">
        <f t="shared" si="193"/>
        <v>0.1143613541258736</v>
      </c>
      <c r="N128" s="26">
        <f t="shared" si="193"/>
        <v>9.0896328996144429E-2</v>
      </c>
      <c r="O128" s="26">
        <f t="shared" ref="O128" si="194">O126/O127</f>
        <v>8.5970056695223424E-2</v>
      </c>
      <c r="P128" s="26"/>
      <c r="Q128" s="27">
        <f>Q126/Q127</f>
        <v>9.9059858792321029E-2</v>
      </c>
    </row>
    <row r="129" spans="1:19" x14ac:dyDescent="0.15">
      <c r="A129" s="3"/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7"/>
    </row>
    <row r="130" spans="1:19" x14ac:dyDescent="0.15">
      <c r="A130" s="3"/>
      <c r="B130" s="25" t="s">
        <v>46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6"/>
      <c r="Q130" s="24">
        <f>AVERAGE(D130:O130)</f>
        <v>0</v>
      </c>
    </row>
    <row r="131" spans="1:19" x14ac:dyDescent="0.15">
      <c r="A131" s="3"/>
      <c r="B131" s="25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6"/>
      <c r="Q131" s="24"/>
    </row>
    <row r="132" spans="1:19" x14ac:dyDescent="0.15">
      <c r="A132" s="3"/>
      <c r="B132" s="25" t="s">
        <v>120</v>
      </c>
      <c r="C132" s="22">
        <v>446031.23000000004</v>
      </c>
      <c r="D132" s="22">
        <v>444888.74</v>
      </c>
      <c r="E132" s="22">
        <v>490611.22</v>
      </c>
      <c r="F132" s="22">
        <v>508884.37999999995</v>
      </c>
      <c r="G132" s="22">
        <v>435773.75</v>
      </c>
      <c r="H132" s="22">
        <v>478876.66000000003</v>
      </c>
      <c r="I132" s="22">
        <v>455910.8</v>
      </c>
      <c r="J132" s="22">
        <v>458268.1</v>
      </c>
      <c r="K132" s="22">
        <v>507584.80000000005</v>
      </c>
      <c r="L132" s="22">
        <v>341911.99</v>
      </c>
      <c r="M132" s="22">
        <v>347875</v>
      </c>
      <c r="N132" s="22">
        <v>161439.29</v>
      </c>
      <c r="O132" s="22">
        <v>93599.14</v>
      </c>
      <c r="P132" s="26"/>
      <c r="Q132" s="24">
        <f>AVERAGE(D132:O132)</f>
        <v>393801.9891666667</v>
      </c>
    </row>
    <row r="133" spans="1:19" x14ac:dyDescent="0.15">
      <c r="A133" s="3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7"/>
    </row>
    <row r="134" spans="1:19" x14ac:dyDescent="0.15">
      <c r="A134" s="3"/>
      <c r="B134" s="15" t="s">
        <v>12</v>
      </c>
      <c r="C134" s="11">
        <v>329678.96000000002</v>
      </c>
      <c r="D134" s="11">
        <v>-4684.5820000000531</v>
      </c>
      <c r="E134" s="11">
        <v>471676.08999999991</v>
      </c>
      <c r="F134" s="11">
        <v>74825.85999999987</v>
      </c>
      <c r="G134" s="11">
        <v>223704.93999999994</v>
      </c>
      <c r="H134" s="11">
        <v>43564.34999999404</v>
      </c>
      <c r="I134" s="11">
        <v>99164.025999999983</v>
      </c>
      <c r="J134" s="11">
        <v>-356.38199999998324</v>
      </c>
      <c r="K134" s="11">
        <v>67806.349999999933</v>
      </c>
      <c r="L134" s="11">
        <v>-213466.01999999996</v>
      </c>
      <c r="M134" s="11">
        <v>131624.6240000003</v>
      </c>
      <c r="N134" s="11">
        <v>549371.98999999987</v>
      </c>
      <c r="O134" s="11">
        <v>-1977897.12</v>
      </c>
      <c r="P134" s="11"/>
      <c r="Q134" s="14">
        <f>AVERAGE(D134:O134)</f>
        <v>-44555.489500000527</v>
      </c>
    </row>
    <row r="135" spans="1:19" x14ac:dyDescent="0.15">
      <c r="A135" s="5"/>
      <c r="B135" s="16" t="s">
        <v>13</v>
      </c>
      <c r="C135" s="28">
        <v>558.61</v>
      </c>
      <c r="D135" s="28">
        <v>69.11</v>
      </c>
      <c r="E135" s="28">
        <v>353889.14</v>
      </c>
      <c r="F135" s="28">
        <v>232832.97999999998</v>
      </c>
      <c r="G135" s="28">
        <v>20436.960000000003</v>
      </c>
      <c r="H135" s="28">
        <v>76.389999999897555</v>
      </c>
      <c r="I135" s="28">
        <v>76.41</v>
      </c>
      <c r="J135" s="28">
        <v>21274.71</v>
      </c>
      <c r="K135" s="28">
        <v>76.38</v>
      </c>
      <c r="L135" s="28">
        <v>66039.930000000008</v>
      </c>
      <c r="M135" s="28">
        <v>260421.6</v>
      </c>
      <c r="N135" s="28">
        <v>312217.87</v>
      </c>
      <c r="O135" s="28">
        <v>70.61</v>
      </c>
      <c r="P135" s="29"/>
      <c r="Q135" s="17">
        <f>AVERAGE(D135:O135)</f>
        <v>105623.50750000001</v>
      </c>
    </row>
    <row r="136" spans="1:19" x14ac:dyDescent="0.15">
      <c r="A136" s="3"/>
      <c r="B136" s="30" t="s">
        <v>14</v>
      </c>
      <c r="C136" s="31">
        <f t="shared" ref="C136:N136" si="195">C134-C135</f>
        <v>329120.35000000003</v>
      </c>
      <c r="D136" s="31">
        <f t="shared" si="195"/>
        <v>-4753.6920000000528</v>
      </c>
      <c r="E136" s="31">
        <f t="shared" si="195"/>
        <v>117786.9499999999</v>
      </c>
      <c r="F136" s="31">
        <f t="shared" si="195"/>
        <v>-158007.12000000011</v>
      </c>
      <c r="G136" s="31">
        <f t="shared" si="195"/>
        <v>203267.97999999995</v>
      </c>
      <c r="H136" s="31">
        <f t="shared" si="195"/>
        <v>43487.959999994142</v>
      </c>
      <c r="I136" s="31">
        <f t="shared" si="195"/>
        <v>99087.61599999998</v>
      </c>
      <c r="J136" s="31">
        <f t="shared" si="195"/>
        <v>-21631.091999999982</v>
      </c>
      <c r="K136" s="31">
        <f t="shared" si="195"/>
        <v>67729.969999999928</v>
      </c>
      <c r="L136" s="31">
        <f t="shared" si="195"/>
        <v>-279505.94999999995</v>
      </c>
      <c r="M136" s="31">
        <f t="shared" si="195"/>
        <v>-128796.9759999997</v>
      </c>
      <c r="N136" s="31">
        <f t="shared" si="195"/>
        <v>237154.11999999988</v>
      </c>
      <c r="O136" s="31">
        <f t="shared" ref="O136" si="196">O134-O135</f>
        <v>-1977967.7300000002</v>
      </c>
      <c r="P136" s="23"/>
      <c r="Q136" s="32">
        <f>AVERAGE(D136:O136)</f>
        <v>-150178.99700000053</v>
      </c>
    </row>
    <row r="137" spans="1:19" x14ac:dyDescent="0.15">
      <c r="A137" s="3"/>
      <c r="B137" s="25" t="s">
        <v>11</v>
      </c>
      <c r="C137" s="26">
        <f t="shared" ref="C137:N137" si="197">C136/C127</f>
        <v>2.0369725687566995E-2</v>
      </c>
      <c r="D137" s="26">
        <f t="shared" si="197"/>
        <v>-2.9850763963699061E-4</v>
      </c>
      <c r="E137" s="26">
        <f t="shared" si="197"/>
        <v>7.5459128184299359E-3</v>
      </c>
      <c r="F137" s="26">
        <f t="shared" si="197"/>
        <v>-1.0294443722092287E-2</v>
      </c>
      <c r="G137" s="26">
        <f t="shared" si="197"/>
        <v>1.350187747840078E-2</v>
      </c>
      <c r="H137" s="26">
        <f t="shared" si="197"/>
        <v>2.9540923592020511E-3</v>
      </c>
      <c r="I137" s="26">
        <f t="shared" si="197"/>
        <v>6.859180860250523E-3</v>
      </c>
      <c r="J137" s="26">
        <f t="shared" si="197"/>
        <v>-1.5278548297239087E-3</v>
      </c>
      <c r="K137" s="26">
        <f t="shared" si="197"/>
        <v>4.8581725299032177E-3</v>
      </c>
      <c r="L137" s="26">
        <f t="shared" si="197"/>
        <v>-2.0015780285710584E-2</v>
      </c>
      <c r="M137" s="26">
        <f t="shared" si="197"/>
        <v>-9.3544041393743976E-3</v>
      </c>
      <c r="N137" s="26">
        <f t="shared" si="197"/>
        <v>1.7835663554971942E-2</v>
      </c>
      <c r="O137" s="26">
        <f t="shared" ref="O137" si="198">O136/O127</f>
        <v>-0.15177299791858798</v>
      </c>
      <c r="P137" s="26"/>
      <c r="Q137" s="27">
        <f>Q136/Q127</f>
        <v>-1.0401034858962129E-2</v>
      </c>
    </row>
    <row r="138" spans="1:19" x14ac:dyDescent="0.15">
      <c r="A138" s="3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7"/>
    </row>
    <row r="139" spans="1:19" x14ac:dyDescent="0.15">
      <c r="A139" s="3"/>
      <c r="B139" s="15" t="s">
        <v>17</v>
      </c>
      <c r="C139" s="13">
        <v>286198.11000000004</v>
      </c>
      <c r="D139" s="13">
        <f t="shared" ref="D139" si="199">SUM(D132)-SUM(C132)+D136</f>
        <v>-5896.1820000001017</v>
      </c>
      <c r="E139" s="13">
        <f t="shared" ref="E139" si="200">SUM(E132)-SUM(D132)+E136</f>
        <v>163509.42999999988</v>
      </c>
      <c r="F139" s="13">
        <f t="shared" ref="F139" si="201">SUM(F132)-SUM(E132)+F136</f>
        <v>-139733.96000000014</v>
      </c>
      <c r="G139" s="13">
        <f t="shared" ref="G139" si="202">SUM(G132)-SUM(F132)+G136</f>
        <v>130157.35</v>
      </c>
      <c r="H139" s="13">
        <f t="shared" ref="H139" si="203">SUM(H132)-SUM(G132)+H136</f>
        <v>86590.869999994175</v>
      </c>
      <c r="I139" s="13">
        <f t="shared" ref="I139" si="204">SUM(I132)-SUM(H132)+I136</f>
        <v>76121.755999999936</v>
      </c>
      <c r="J139" s="13">
        <f t="shared" ref="J139" si="205">SUM(J132)-SUM(I132)+J136</f>
        <v>-19273.791999999994</v>
      </c>
      <c r="K139" s="13">
        <f t="shared" ref="K139" si="206">SUM(K132)-SUM(J132)+K136</f>
        <v>117046.67</v>
      </c>
      <c r="L139" s="13">
        <f t="shared" ref="L139" si="207">SUM(L132)-SUM(K132)+L136</f>
        <v>-445178.76</v>
      </c>
      <c r="M139" s="13">
        <f t="shared" ref="M139" si="208">SUM(M132)-SUM(L132)+M136</f>
        <v>-122833.96599999969</v>
      </c>
      <c r="N139" s="13">
        <f t="shared" ref="N139" si="209">SUM(N132)-SUM(M132)+N136</f>
        <v>50718.409999999887</v>
      </c>
      <c r="O139" s="13">
        <f t="shared" ref="O139" si="210">SUM(O132)-SUM(N132)+O136</f>
        <v>-2045807.8800000001</v>
      </c>
      <c r="P139" s="26"/>
      <c r="Q139" s="14">
        <f>AVERAGE(D139:O139)</f>
        <v>-179548.33783333385</v>
      </c>
    </row>
    <row r="140" spans="1:19" x14ac:dyDescent="0.15">
      <c r="A140" s="3"/>
      <c r="B140" s="15" t="s">
        <v>18</v>
      </c>
      <c r="C140" s="13">
        <v>286756.72000000003</v>
      </c>
      <c r="D140" s="13">
        <f t="shared" ref="D140" si="211">SUM(D132)-SUM(C132)+SUM(D134)</f>
        <v>-5827.072000000102</v>
      </c>
      <c r="E140" s="13">
        <f t="shared" ref="E140" si="212">SUM(E132)-SUM(D132)+SUM(E134)</f>
        <v>517398.56999999989</v>
      </c>
      <c r="F140" s="13">
        <f t="shared" ref="F140" si="213">SUM(F132)-SUM(E132)+SUM(F134)</f>
        <v>93099.019999999844</v>
      </c>
      <c r="G140" s="13">
        <f t="shared" ref="G140" si="214">SUM(G132)-SUM(F132)+SUM(G134)</f>
        <v>150594.31</v>
      </c>
      <c r="H140" s="13">
        <f t="shared" ref="H140" si="215">SUM(H132)-SUM(G132)+SUM(H134)</f>
        <v>86667.259999994072</v>
      </c>
      <c r="I140" s="13">
        <f t="shared" ref="I140" si="216">SUM(I132)-SUM(H132)+SUM(I134)</f>
        <v>76198.165999999939</v>
      </c>
      <c r="J140" s="13">
        <f t="shared" ref="J140" si="217">SUM(J132)-SUM(I132)+SUM(J134)</f>
        <v>2000.9180000000051</v>
      </c>
      <c r="K140" s="13">
        <f t="shared" ref="K140" si="218">SUM(K132)-SUM(J132)+SUM(K134)</f>
        <v>117123.05</v>
      </c>
      <c r="L140" s="13">
        <f t="shared" ref="L140" si="219">SUM(L132)-SUM(K132)+SUM(L134)</f>
        <v>-379138.83</v>
      </c>
      <c r="M140" s="13">
        <f t="shared" ref="M140" si="220">SUM(M132)-SUM(L132)+SUM(M134)</f>
        <v>137587.63400000031</v>
      </c>
      <c r="N140" s="13">
        <f t="shared" ref="N140" si="221">SUM(N132)-SUM(M132)+SUM(N134)</f>
        <v>362936.27999999991</v>
      </c>
      <c r="O140" s="13">
        <f t="shared" ref="O140" si="222">SUM(O132)-SUM(N132)+SUM(O134)</f>
        <v>-2045737.27</v>
      </c>
      <c r="P140" s="26"/>
      <c r="Q140" s="17">
        <f>AVERAGE(D140:O140)</f>
        <v>-73924.830333333855</v>
      </c>
    </row>
    <row r="141" spans="1:19" x14ac:dyDescent="0.15">
      <c r="A141" s="3"/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spans="1:19" ht="11.25" thickBot="1" x14ac:dyDescent="0.2">
      <c r="A142" s="172"/>
      <c r="B142" s="172"/>
      <c r="C142" s="173">
        <f t="shared" ref="C142:M142" si="223">C11</f>
        <v>42094</v>
      </c>
      <c r="D142" s="173">
        <f t="shared" si="223"/>
        <v>42124</v>
      </c>
      <c r="E142" s="173">
        <f t="shared" si="223"/>
        <v>42155</v>
      </c>
      <c r="F142" s="173">
        <f t="shared" si="223"/>
        <v>42185</v>
      </c>
      <c r="G142" s="173">
        <f t="shared" si="223"/>
        <v>42216</v>
      </c>
      <c r="H142" s="173">
        <f t="shared" si="223"/>
        <v>42247</v>
      </c>
      <c r="I142" s="173">
        <f t="shared" si="223"/>
        <v>42277</v>
      </c>
      <c r="J142" s="173">
        <f t="shared" si="223"/>
        <v>42308</v>
      </c>
      <c r="K142" s="173">
        <f t="shared" si="223"/>
        <v>42338</v>
      </c>
      <c r="L142" s="173">
        <f t="shared" si="223"/>
        <v>42369</v>
      </c>
      <c r="M142" s="173">
        <f t="shared" si="223"/>
        <v>42400</v>
      </c>
      <c r="N142" s="173">
        <f t="shared" ref="N142:O142" si="224">N11</f>
        <v>42429</v>
      </c>
      <c r="O142" s="173">
        <f t="shared" si="224"/>
        <v>42460</v>
      </c>
      <c r="P142" s="145"/>
      <c r="Q142" s="145" t="s">
        <v>4</v>
      </c>
    </row>
    <row r="143" spans="1:19" x14ac:dyDescent="0.15">
      <c r="A143" s="174" t="s">
        <v>54</v>
      </c>
      <c r="B143" s="175" t="s">
        <v>5</v>
      </c>
      <c r="C143" s="176">
        <f t="shared" ref="C143:M143" si="225">C80+C101+C122</f>
        <v>2261311.62</v>
      </c>
      <c r="D143" s="176">
        <f t="shared" si="225"/>
        <v>2205304.7999999998</v>
      </c>
      <c r="E143" s="176">
        <f t="shared" si="225"/>
        <v>2469719.9700000002</v>
      </c>
      <c r="F143" s="176">
        <f t="shared" si="225"/>
        <v>1584694.23</v>
      </c>
      <c r="G143" s="176">
        <f t="shared" si="225"/>
        <v>1973137.2599999998</v>
      </c>
      <c r="H143" s="176">
        <f t="shared" si="225"/>
        <v>1628670.03</v>
      </c>
      <c r="I143" s="176">
        <f t="shared" si="225"/>
        <v>1658927.87</v>
      </c>
      <c r="J143" s="176">
        <f t="shared" si="225"/>
        <v>1795290.9100000001</v>
      </c>
      <c r="K143" s="176">
        <f t="shared" si="225"/>
        <v>1794967.89</v>
      </c>
      <c r="L143" s="176">
        <f t="shared" si="225"/>
        <v>1935426.06</v>
      </c>
      <c r="M143" s="176">
        <f t="shared" si="225"/>
        <v>1770777.338</v>
      </c>
      <c r="N143" s="176">
        <f t="shared" ref="N143:O146" si="226">N80+N101+N122</f>
        <v>1559242.77</v>
      </c>
      <c r="O143" s="176">
        <f t="shared" si="226"/>
        <v>1719895.76</v>
      </c>
      <c r="P143" s="119"/>
      <c r="Q143" s="181">
        <f t="shared" ref="Q143:Q148" si="227">AVERAGE(D143:O143)</f>
        <v>1841337.9073333333</v>
      </c>
    </row>
    <row r="144" spans="1:19" x14ac:dyDescent="0.15">
      <c r="A144" s="120"/>
      <c r="B144" s="149" t="s">
        <v>6</v>
      </c>
      <c r="C144" s="150">
        <f t="shared" ref="C144:M144" si="228">C81+C102+C123</f>
        <v>1000379.5</v>
      </c>
      <c r="D144" s="150">
        <f t="shared" si="228"/>
        <v>1157332.72</v>
      </c>
      <c r="E144" s="150">
        <f t="shared" si="228"/>
        <v>752031.24</v>
      </c>
      <c r="F144" s="150">
        <f t="shared" si="228"/>
        <v>1031560.19</v>
      </c>
      <c r="G144" s="150">
        <f t="shared" si="228"/>
        <v>777395.13</v>
      </c>
      <c r="H144" s="150">
        <f t="shared" si="228"/>
        <v>1115430.81</v>
      </c>
      <c r="I144" s="150">
        <f t="shared" si="228"/>
        <v>715335.97</v>
      </c>
      <c r="J144" s="150">
        <f t="shared" si="228"/>
        <v>739079.57000000007</v>
      </c>
      <c r="K144" s="150">
        <f t="shared" si="228"/>
        <v>586855.74</v>
      </c>
      <c r="L144" s="150">
        <f t="shared" si="228"/>
        <v>796753</v>
      </c>
      <c r="M144" s="150">
        <f t="shared" si="228"/>
        <v>656603.35000000009</v>
      </c>
      <c r="N144" s="150">
        <f t="shared" si="226"/>
        <v>724430.82000000007</v>
      </c>
      <c r="O144" s="150">
        <f t="shared" si="226"/>
        <v>197475.03999999998</v>
      </c>
      <c r="P144" s="119"/>
      <c r="Q144" s="182">
        <f t="shared" si="227"/>
        <v>770856.96499999997</v>
      </c>
      <c r="S144" s="11"/>
    </row>
    <row r="145" spans="1:20" x14ac:dyDescent="0.15">
      <c r="A145" s="120"/>
      <c r="B145" s="149" t="s">
        <v>7</v>
      </c>
      <c r="C145" s="150">
        <f t="shared" ref="C145:M145" si="229">C82+C103+C124</f>
        <v>259704.2</v>
      </c>
      <c r="D145" s="150">
        <f t="shared" si="229"/>
        <v>337842.91000000003</v>
      </c>
      <c r="E145" s="150">
        <f t="shared" si="229"/>
        <v>473138.8</v>
      </c>
      <c r="F145" s="150">
        <f t="shared" si="229"/>
        <v>310731.23</v>
      </c>
      <c r="G145" s="150">
        <f t="shared" si="229"/>
        <v>406825.21</v>
      </c>
      <c r="H145" s="150">
        <f t="shared" si="229"/>
        <v>517656.33999999997</v>
      </c>
      <c r="I145" s="150">
        <f t="shared" si="229"/>
        <v>666425.76</v>
      </c>
      <c r="J145" s="150">
        <f t="shared" si="229"/>
        <v>204058.22999999998</v>
      </c>
      <c r="K145" s="150">
        <f t="shared" si="229"/>
        <v>327172.83</v>
      </c>
      <c r="L145" s="150">
        <f t="shared" si="229"/>
        <v>295441.33</v>
      </c>
      <c r="M145" s="150">
        <f t="shared" si="229"/>
        <v>294115.08</v>
      </c>
      <c r="N145" s="150">
        <f t="shared" si="226"/>
        <v>215972.11</v>
      </c>
      <c r="O145" s="150">
        <f t="shared" si="226"/>
        <v>160513.15</v>
      </c>
      <c r="P145" s="119"/>
      <c r="Q145" s="182">
        <f t="shared" si="227"/>
        <v>350824.41500000004</v>
      </c>
      <c r="S145" s="11"/>
    </row>
    <row r="146" spans="1:20" x14ac:dyDescent="0.15">
      <c r="A146" s="120"/>
      <c r="B146" s="177" t="s">
        <v>8</v>
      </c>
      <c r="C146" s="178">
        <f t="shared" ref="C146:M146" si="230">C83+C104+C125</f>
        <v>1129804.52</v>
      </c>
      <c r="D146" s="178">
        <f t="shared" si="230"/>
        <v>962517.85</v>
      </c>
      <c r="E146" s="178">
        <f t="shared" si="230"/>
        <v>882924.52999999991</v>
      </c>
      <c r="F146" s="178">
        <f t="shared" si="230"/>
        <v>531276.91</v>
      </c>
      <c r="G146" s="178">
        <f t="shared" si="230"/>
        <v>440814.41</v>
      </c>
      <c r="H146" s="178">
        <f t="shared" si="230"/>
        <v>563819.62</v>
      </c>
      <c r="I146" s="178">
        <f t="shared" si="230"/>
        <v>566445.74</v>
      </c>
      <c r="J146" s="178">
        <f t="shared" si="230"/>
        <v>640940.53</v>
      </c>
      <c r="K146" s="178">
        <f t="shared" si="230"/>
        <v>708870.92999999993</v>
      </c>
      <c r="L146" s="178">
        <f t="shared" si="230"/>
        <v>552568.81000000006</v>
      </c>
      <c r="M146" s="178">
        <f t="shared" si="230"/>
        <v>589219.1</v>
      </c>
      <c r="N146" s="178">
        <f t="shared" si="226"/>
        <v>475940.22</v>
      </c>
      <c r="O146" s="178">
        <f t="shared" si="226"/>
        <v>488015.87</v>
      </c>
      <c r="P146" s="119"/>
      <c r="Q146" s="182">
        <f t="shared" si="227"/>
        <v>616946.21</v>
      </c>
      <c r="S146" s="11"/>
      <c r="T146" s="11"/>
    </row>
    <row r="147" spans="1:20" x14ac:dyDescent="0.15">
      <c r="A147" s="122"/>
      <c r="B147" s="170" t="s">
        <v>9</v>
      </c>
      <c r="C147" s="171">
        <f t="shared" ref="C147:M147" si="231">SUM(C143:C146)</f>
        <v>4651199.84</v>
      </c>
      <c r="D147" s="171">
        <f t="shared" si="231"/>
        <v>4662998.2799999993</v>
      </c>
      <c r="E147" s="171">
        <f t="shared" si="231"/>
        <v>4577814.54</v>
      </c>
      <c r="F147" s="171">
        <f t="shared" si="231"/>
        <v>3458262.56</v>
      </c>
      <c r="G147" s="171">
        <f t="shared" si="231"/>
        <v>3598172.01</v>
      </c>
      <c r="H147" s="171">
        <f t="shared" si="231"/>
        <v>3825576.8</v>
      </c>
      <c r="I147" s="171">
        <f t="shared" si="231"/>
        <v>3607135.34</v>
      </c>
      <c r="J147" s="171">
        <f t="shared" si="231"/>
        <v>3379369.24</v>
      </c>
      <c r="K147" s="171">
        <f t="shared" si="231"/>
        <v>3417867.3899999997</v>
      </c>
      <c r="L147" s="171">
        <f t="shared" si="231"/>
        <v>3580189.2</v>
      </c>
      <c r="M147" s="171">
        <f t="shared" si="231"/>
        <v>3310714.8680000002</v>
      </c>
      <c r="N147" s="171">
        <f t="shared" ref="N147:O147" si="232">SUM(N143:N146)</f>
        <v>2975585.92</v>
      </c>
      <c r="O147" s="171">
        <f t="shared" si="232"/>
        <v>2565899.8199999998</v>
      </c>
      <c r="P147" s="119"/>
      <c r="Q147" s="182">
        <f t="shared" si="227"/>
        <v>3579965.4973333343</v>
      </c>
      <c r="S147" s="11"/>
    </row>
    <row r="148" spans="1:20" x14ac:dyDescent="0.15">
      <c r="A148" s="120"/>
      <c r="B148" s="154" t="s">
        <v>10</v>
      </c>
      <c r="C148" s="155">
        <f t="shared" ref="C148:M148" si="233">C85+C106+C127</f>
        <v>79277288.290000007</v>
      </c>
      <c r="D148" s="155">
        <f t="shared" si="233"/>
        <v>77564489.640000001</v>
      </c>
      <c r="E148" s="155">
        <f t="shared" si="233"/>
        <v>75901266.319999993</v>
      </c>
      <c r="F148" s="155">
        <f t="shared" si="233"/>
        <v>73599241.920000002</v>
      </c>
      <c r="G148" s="155">
        <f t="shared" si="233"/>
        <v>71884675.75</v>
      </c>
      <c r="H148" s="155">
        <f t="shared" si="233"/>
        <v>70101157.140000001</v>
      </c>
      <c r="I148" s="155">
        <f t="shared" si="233"/>
        <v>67739304.840000004</v>
      </c>
      <c r="J148" s="155">
        <f t="shared" si="233"/>
        <v>66050917.599999987</v>
      </c>
      <c r="K148" s="155">
        <f t="shared" si="233"/>
        <v>63808894.780000001</v>
      </c>
      <c r="L148" s="155">
        <f t="shared" si="233"/>
        <v>62904595.819999993</v>
      </c>
      <c r="M148" s="155">
        <f t="shared" si="233"/>
        <v>61633743.920000002</v>
      </c>
      <c r="N148" s="155">
        <f t="shared" ref="N148:O148" si="234">N85+N106+N127</f>
        <v>60280925.490000002</v>
      </c>
      <c r="O148" s="155">
        <f t="shared" si="234"/>
        <v>58341880.200000003</v>
      </c>
      <c r="P148" s="124"/>
      <c r="Q148" s="183">
        <f t="shared" si="227"/>
        <v>67484257.784999996</v>
      </c>
    </row>
    <row r="149" spans="1:20" x14ac:dyDescent="0.15">
      <c r="A149" s="120"/>
      <c r="B149" s="123" t="s">
        <v>11</v>
      </c>
      <c r="C149" s="125">
        <f t="shared" ref="C149:M149" si="235">C147/C148</f>
        <v>5.8670016852565572E-2</v>
      </c>
      <c r="D149" s="125">
        <f t="shared" si="235"/>
        <v>6.0117694342377154E-2</v>
      </c>
      <c r="E149" s="125">
        <f t="shared" si="235"/>
        <v>6.0312755793821921E-2</v>
      </c>
      <c r="F149" s="125">
        <f t="shared" si="235"/>
        <v>4.6987747017272541E-2</v>
      </c>
      <c r="G149" s="125">
        <f t="shared" si="235"/>
        <v>5.0054785285722041E-2</v>
      </c>
      <c r="H149" s="125">
        <f t="shared" si="235"/>
        <v>5.4572234697351528E-2</v>
      </c>
      <c r="I149" s="125">
        <f t="shared" si="235"/>
        <v>5.325025623631717E-2</v>
      </c>
      <c r="J149" s="125">
        <f t="shared" si="235"/>
        <v>5.1163093001451367E-2</v>
      </c>
      <c r="K149" s="125">
        <f t="shared" si="235"/>
        <v>5.3564121456485127E-2</v>
      </c>
      <c r="L149" s="125">
        <f t="shared" si="235"/>
        <v>5.6914588724878333E-2</v>
      </c>
      <c r="M149" s="125">
        <f t="shared" si="235"/>
        <v>5.3715946126804755E-2</v>
      </c>
      <c r="N149" s="125">
        <f t="shared" ref="N149:O149" si="236">N147/N148</f>
        <v>4.9361981353348988E-2</v>
      </c>
      <c r="O149" s="125">
        <f t="shared" si="236"/>
        <v>4.3980410147974623E-2</v>
      </c>
      <c r="P149" s="125"/>
      <c r="Q149" s="184">
        <f>Q147/Q148</f>
        <v>5.3048897844277215E-2</v>
      </c>
    </row>
    <row r="150" spans="1:20" x14ac:dyDescent="0.15">
      <c r="A150" s="120"/>
      <c r="B150" s="123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84"/>
    </row>
    <row r="151" spans="1:20" x14ac:dyDescent="0.15">
      <c r="A151" s="120"/>
      <c r="B151" s="25" t="s">
        <v>46</v>
      </c>
      <c r="C151" s="155">
        <f t="shared" ref="C151:M151" si="237">C88+C109+C130</f>
        <v>0</v>
      </c>
      <c r="D151" s="155">
        <f t="shared" si="237"/>
        <v>0</v>
      </c>
      <c r="E151" s="155">
        <f t="shared" si="237"/>
        <v>0</v>
      </c>
      <c r="F151" s="155">
        <f t="shared" si="237"/>
        <v>0</v>
      </c>
      <c r="G151" s="155">
        <f t="shared" si="237"/>
        <v>0</v>
      </c>
      <c r="H151" s="155">
        <f t="shared" si="237"/>
        <v>0</v>
      </c>
      <c r="I151" s="155">
        <f t="shared" si="237"/>
        <v>0</v>
      </c>
      <c r="J151" s="155">
        <f t="shared" si="237"/>
        <v>0</v>
      </c>
      <c r="K151" s="155">
        <f t="shared" si="237"/>
        <v>0</v>
      </c>
      <c r="L151" s="155">
        <f t="shared" si="237"/>
        <v>0</v>
      </c>
      <c r="M151" s="155">
        <f t="shared" si="237"/>
        <v>0</v>
      </c>
      <c r="N151" s="155">
        <f t="shared" ref="N151:O151" si="238">N88+N109+N130</f>
        <v>0</v>
      </c>
      <c r="O151" s="155">
        <f t="shared" si="238"/>
        <v>0</v>
      </c>
      <c r="P151" s="125"/>
      <c r="Q151" s="183">
        <f>AVERAGE(D151:O151)</f>
        <v>0</v>
      </c>
    </row>
    <row r="152" spans="1:20" x14ac:dyDescent="0.15">
      <c r="A152" s="120"/>
      <c r="B152" s="2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25"/>
      <c r="Q152" s="183"/>
    </row>
    <row r="153" spans="1:20" x14ac:dyDescent="0.15">
      <c r="A153" s="120"/>
      <c r="B153" s="25" t="s">
        <v>19</v>
      </c>
      <c r="C153" s="155">
        <v>78887809.569999993</v>
      </c>
      <c r="D153" s="155">
        <v>77413308.540000007</v>
      </c>
      <c r="E153" s="155">
        <v>75706121.670000002</v>
      </c>
      <c r="F153" s="155">
        <v>73400351.900000006</v>
      </c>
      <c r="G153" s="155">
        <v>71563227.829999998</v>
      </c>
      <c r="H153" s="155">
        <v>69748906.849999994</v>
      </c>
      <c r="I153" s="155">
        <v>67289806.189999998</v>
      </c>
      <c r="J153" s="155">
        <v>65771548.160000004</v>
      </c>
      <c r="K153" s="155">
        <v>63548403.18</v>
      </c>
      <c r="L153" s="155">
        <v>62593373.159999996</v>
      </c>
      <c r="M153" s="155">
        <v>61273439.740000002</v>
      </c>
      <c r="N153" s="155">
        <v>59703402.75</v>
      </c>
      <c r="O153" s="155">
        <v>60566744.920000002</v>
      </c>
      <c r="P153" s="125"/>
      <c r="Q153" s="183">
        <f>AVERAGE(D153:O153)</f>
        <v>67381552.907499984</v>
      </c>
    </row>
    <row r="154" spans="1:20" x14ac:dyDescent="0.15">
      <c r="A154" s="120"/>
      <c r="B154" s="2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25"/>
      <c r="Q154" s="183"/>
    </row>
    <row r="155" spans="1:20" x14ac:dyDescent="0.15">
      <c r="A155" s="120"/>
      <c r="B155" s="25" t="s">
        <v>120</v>
      </c>
      <c r="C155" s="155">
        <f t="shared" ref="C155:M155" si="239">SUM(C90,C111,C132)</f>
        <v>1827890.48</v>
      </c>
      <c r="D155" s="155">
        <f t="shared" si="239"/>
        <v>1744106.14</v>
      </c>
      <c r="E155" s="155">
        <f t="shared" si="239"/>
        <v>1784429.02</v>
      </c>
      <c r="F155" s="155">
        <f t="shared" si="239"/>
        <v>1238432.8599999999</v>
      </c>
      <c r="G155" s="155">
        <f t="shared" si="239"/>
        <v>1243247.2999999998</v>
      </c>
      <c r="H155" s="155">
        <f t="shared" si="239"/>
        <v>1444960.5100000002</v>
      </c>
      <c r="I155" s="155">
        <f t="shared" si="239"/>
        <v>1609088.34</v>
      </c>
      <c r="J155" s="155">
        <f t="shared" si="239"/>
        <v>1212742.42</v>
      </c>
      <c r="K155" s="155">
        <f t="shared" si="239"/>
        <v>1394015.84</v>
      </c>
      <c r="L155" s="155">
        <f t="shared" si="239"/>
        <v>883584.1</v>
      </c>
      <c r="M155" s="155">
        <f t="shared" si="239"/>
        <v>885540.91</v>
      </c>
      <c r="N155" s="155">
        <f t="shared" ref="N155:O155" si="240">SUM(N90,N111,N132)</f>
        <v>691912.33000000007</v>
      </c>
      <c r="O155" s="155">
        <f t="shared" si="240"/>
        <v>648529.02</v>
      </c>
      <c r="P155" s="125"/>
      <c r="Q155" s="183">
        <f>AVERAGE(D155:O155)</f>
        <v>1231715.7324999999</v>
      </c>
    </row>
    <row r="156" spans="1:20" x14ac:dyDescent="0.15">
      <c r="A156" s="120"/>
      <c r="B156" s="149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2"/>
      <c r="Q156" s="185"/>
    </row>
    <row r="157" spans="1:20" x14ac:dyDescent="0.15">
      <c r="A157" s="126"/>
      <c r="B157" s="121" t="s">
        <v>12</v>
      </c>
      <c r="C157" s="119">
        <f t="shared" ref="C157:M157" si="241">C92+C113+C134</f>
        <v>582448.61599999992</v>
      </c>
      <c r="D157" s="119">
        <f t="shared" si="241"/>
        <v>128273.98799999995</v>
      </c>
      <c r="E157" s="119">
        <f t="shared" si="241"/>
        <v>566022.39999999979</v>
      </c>
      <c r="F157" s="119">
        <f t="shared" si="241"/>
        <v>510062.23999999993</v>
      </c>
      <c r="G157" s="119">
        <f t="shared" si="241"/>
        <v>321094.61599999992</v>
      </c>
      <c r="H157" s="119">
        <f t="shared" si="241"/>
        <v>139841.25999999401</v>
      </c>
      <c r="I157" s="119">
        <f t="shared" si="241"/>
        <v>413141.10600000003</v>
      </c>
      <c r="J157" s="119">
        <f t="shared" si="241"/>
        <v>279634.52999999997</v>
      </c>
      <c r="K157" s="119">
        <f t="shared" si="241"/>
        <v>65311.08399999993</v>
      </c>
      <c r="L157" s="119">
        <f t="shared" si="241"/>
        <v>-201167.53600000017</v>
      </c>
      <c r="M157" s="119">
        <f t="shared" si="241"/>
        <v>129817.9400000005</v>
      </c>
      <c r="N157" s="119">
        <f t="shared" ref="N157:O158" si="242">N92+N113+N134</f>
        <v>605813.44999999984</v>
      </c>
      <c r="O157" s="119">
        <f t="shared" si="242"/>
        <v>-1979842.3900000001</v>
      </c>
      <c r="P157" s="119"/>
      <c r="Q157" s="182">
        <f>AVERAGE(D157:O157)</f>
        <v>81500.22399999942</v>
      </c>
    </row>
    <row r="158" spans="1:20" x14ac:dyDescent="0.15">
      <c r="B158" s="3" t="s">
        <v>13</v>
      </c>
      <c r="C158" s="178">
        <f t="shared" ref="C158:M158" si="243">C93+C114+C135</f>
        <v>558.61</v>
      </c>
      <c r="D158" s="178">
        <f t="shared" si="243"/>
        <v>194.11</v>
      </c>
      <c r="E158" s="178">
        <f t="shared" si="243"/>
        <v>353889.14</v>
      </c>
      <c r="F158" s="178">
        <f t="shared" si="243"/>
        <v>232832.97999999998</v>
      </c>
      <c r="G158" s="178">
        <f t="shared" si="243"/>
        <v>20561.960000000003</v>
      </c>
      <c r="H158" s="178">
        <f t="shared" si="243"/>
        <v>76.389999999897555</v>
      </c>
      <c r="I158" s="178">
        <f t="shared" si="243"/>
        <v>76.41</v>
      </c>
      <c r="J158" s="178">
        <f t="shared" si="243"/>
        <v>21349.71</v>
      </c>
      <c r="K158" s="178">
        <f t="shared" si="243"/>
        <v>76.38</v>
      </c>
      <c r="L158" s="178">
        <f t="shared" si="243"/>
        <v>66039.930000000008</v>
      </c>
      <c r="M158" s="178">
        <f t="shared" si="243"/>
        <v>260766.09</v>
      </c>
      <c r="N158" s="178">
        <f t="shared" si="242"/>
        <v>312217.87</v>
      </c>
      <c r="O158" s="178">
        <f t="shared" si="242"/>
        <v>70.61</v>
      </c>
      <c r="P158" s="178"/>
      <c r="Q158" s="186">
        <f>AVERAGE(D158:O158)</f>
        <v>105679.29833333332</v>
      </c>
      <c r="R158" s="188"/>
    </row>
    <row r="159" spans="1:20" x14ac:dyDescent="0.15">
      <c r="A159" s="122"/>
      <c r="B159" s="30" t="s">
        <v>14</v>
      </c>
      <c r="C159" s="180">
        <f t="shared" ref="C159:M159" si="244">C157-C158</f>
        <v>581890.00599999994</v>
      </c>
      <c r="D159" s="180">
        <f t="shared" si="244"/>
        <v>128079.87799999995</v>
      </c>
      <c r="E159" s="180">
        <f t="shared" si="244"/>
        <v>212133.25999999978</v>
      </c>
      <c r="F159" s="180">
        <f t="shared" si="244"/>
        <v>277229.25999999995</v>
      </c>
      <c r="G159" s="180">
        <f t="shared" si="244"/>
        <v>300532.6559999999</v>
      </c>
      <c r="H159" s="180">
        <f t="shared" si="244"/>
        <v>139764.86999999412</v>
      </c>
      <c r="I159" s="180">
        <f t="shared" si="244"/>
        <v>413064.69600000005</v>
      </c>
      <c r="J159" s="180">
        <f t="shared" si="244"/>
        <v>258284.81999999998</v>
      </c>
      <c r="K159" s="180">
        <f t="shared" si="244"/>
        <v>65234.703999999932</v>
      </c>
      <c r="L159" s="180">
        <f t="shared" si="244"/>
        <v>-267207.46600000019</v>
      </c>
      <c r="M159" s="180">
        <f t="shared" si="244"/>
        <v>-130948.1499999995</v>
      </c>
      <c r="N159" s="180">
        <f t="shared" ref="N159:O159" si="245">N157-N158</f>
        <v>293595.57999999984</v>
      </c>
      <c r="O159" s="180">
        <f t="shared" si="245"/>
        <v>-1979913.0000000002</v>
      </c>
      <c r="P159" s="180"/>
      <c r="Q159" s="187">
        <f>AVERAGE(D159:O159)</f>
        <v>-24179.074333333876</v>
      </c>
      <c r="R159" s="189"/>
    </row>
    <row r="160" spans="1:20" x14ac:dyDescent="0.15">
      <c r="A160" s="122"/>
      <c r="B160" s="25" t="s">
        <v>11</v>
      </c>
      <c r="C160" s="125">
        <f t="shared" ref="C160:M160" si="246">C159/C148</f>
        <v>7.3399332715748207E-3</v>
      </c>
      <c r="D160" s="125">
        <f t="shared" si="246"/>
        <v>1.6512695254549728E-3</v>
      </c>
      <c r="E160" s="125">
        <f t="shared" si="246"/>
        <v>2.7948579817581071E-3</v>
      </c>
      <c r="F160" s="125">
        <f t="shared" si="246"/>
        <v>3.7667406996031183E-3</v>
      </c>
      <c r="G160" s="125">
        <f t="shared" si="246"/>
        <v>4.1807610991414943E-3</v>
      </c>
      <c r="H160" s="125">
        <f t="shared" si="246"/>
        <v>1.9937598137056102E-3</v>
      </c>
      <c r="I160" s="125">
        <f t="shared" si="246"/>
        <v>6.0978585029128566E-3</v>
      </c>
      <c r="J160" s="125">
        <f t="shared" si="246"/>
        <v>3.9103895810222635E-3</v>
      </c>
      <c r="K160" s="125">
        <f t="shared" si="246"/>
        <v>1.0223449916334679E-3</v>
      </c>
      <c r="L160" s="125">
        <f t="shared" si="246"/>
        <v>-4.247821045772363E-3</v>
      </c>
      <c r="M160" s="125">
        <f t="shared" si="246"/>
        <v>-2.1246178095227983E-3</v>
      </c>
      <c r="N160" s="125">
        <f t="shared" ref="N160:O160" si="247">N159/N148</f>
        <v>4.8704557472115185E-3</v>
      </c>
      <c r="O160" s="125">
        <f t="shared" si="247"/>
        <v>-3.3936393431489034E-2</v>
      </c>
      <c r="P160" s="125"/>
      <c r="Q160" s="184">
        <f>Q159/Q148</f>
        <v>-3.5829206880168518E-4</v>
      </c>
      <c r="R160" s="190"/>
    </row>
    <row r="161" spans="1:18" x14ac:dyDescent="0.15">
      <c r="A161" s="122"/>
      <c r="B161" s="123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182"/>
      <c r="R161" s="188"/>
    </row>
    <row r="162" spans="1:18" x14ac:dyDescent="0.15">
      <c r="A162" s="120"/>
      <c r="B162" s="15" t="s">
        <v>17</v>
      </c>
      <c r="C162" s="13">
        <v>55781.396000000066</v>
      </c>
      <c r="D162" s="13">
        <f t="shared" ref="D162" si="248">SUM(D155)-SUM(C155)+D159</f>
        <v>44295.537999999869</v>
      </c>
      <c r="E162" s="13">
        <f t="shared" ref="E162" si="249">SUM(E155)-SUM(D155)+E159</f>
        <v>252456.1399999999</v>
      </c>
      <c r="F162" s="13">
        <f t="shared" ref="F162" si="250">SUM(F155)-SUM(E155)+F159</f>
        <v>-268766.9000000002</v>
      </c>
      <c r="G162" s="13">
        <f t="shared" ref="G162" si="251">SUM(G155)-SUM(F155)+G159</f>
        <v>305347.09599999984</v>
      </c>
      <c r="H162" s="13">
        <f t="shared" ref="H162" si="252">SUM(H155)-SUM(G155)+H159</f>
        <v>341478.07999999454</v>
      </c>
      <c r="I162" s="13">
        <f t="shared" ref="I162" si="253">SUM(I155)-SUM(H155)+I159</f>
        <v>577192.52599999984</v>
      </c>
      <c r="J162" s="13">
        <f t="shared" ref="J162" si="254">SUM(J155)-SUM(I155)+J159</f>
        <v>-138061.10000000018</v>
      </c>
      <c r="K162" s="13">
        <f t="shared" ref="K162" si="255">SUM(K155)-SUM(J155)+K159</f>
        <v>246508.1240000001</v>
      </c>
      <c r="L162" s="13">
        <f t="shared" ref="L162" si="256">SUM(L155)-SUM(K155)+L159</f>
        <v>-777639.20600000024</v>
      </c>
      <c r="M162" s="13">
        <f t="shared" ref="M162" si="257">SUM(M155)-SUM(L155)+M159</f>
        <v>-128991.33999999944</v>
      </c>
      <c r="N162" s="13">
        <f t="shared" ref="N162" si="258">SUM(N155)-SUM(M155)+N159</f>
        <v>99966.999999999884</v>
      </c>
      <c r="O162" s="13">
        <f t="shared" ref="O162" si="259">SUM(O155)-SUM(N155)+O159</f>
        <v>-2023296.3100000003</v>
      </c>
      <c r="P162" s="13"/>
      <c r="Q162" s="182">
        <f>AVERAGE(D162:O162)</f>
        <v>-122459.19600000052</v>
      </c>
      <c r="R162" s="188"/>
    </row>
    <row r="163" spans="1:18" x14ac:dyDescent="0.15">
      <c r="A163" s="120"/>
      <c r="B163" s="15" t="s">
        <v>18</v>
      </c>
      <c r="C163" s="13">
        <v>56340.006000000052</v>
      </c>
      <c r="D163" s="13">
        <f t="shared" ref="D163" si="260">SUM(D155)-SUM(C155)+SUM(D157)</f>
        <v>44489.64799999987</v>
      </c>
      <c r="E163" s="13">
        <f t="shared" ref="E163" si="261">SUM(E155)-SUM(D155)+SUM(E157)</f>
        <v>606345.27999999991</v>
      </c>
      <c r="F163" s="13">
        <f t="shared" ref="F163" si="262">SUM(F155)-SUM(E155)+SUM(F157)</f>
        <v>-35933.920000000217</v>
      </c>
      <c r="G163" s="13">
        <f t="shared" ref="G163" si="263">SUM(G155)-SUM(F155)+SUM(G157)</f>
        <v>325909.05599999987</v>
      </c>
      <c r="H163" s="13">
        <f t="shared" ref="H163" si="264">SUM(H155)-SUM(G155)+SUM(H157)</f>
        <v>341554.46999999444</v>
      </c>
      <c r="I163" s="13">
        <f t="shared" ref="I163" si="265">SUM(I155)-SUM(H155)+SUM(I157)</f>
        <v>577268.93599999987</v>
      </c>
      <c r="J163" s="13">
        <f t="shared" ref="J163" si="266">SUM(J155)-SUM(I155)+SUM(J157)</f>
        <v>-116711.39000000019</v>
      </c>
      <c r="K163" s="13">
        <f t="shared" ref="K163" si="267">SUM(K155)-SUM(J155)+SUM(K157)</f>
        <v>246584.50400000007</v>
      </c>
      <c r="L163" s="13">
        <f t="shared" ref="L163" si="268">SUM(L155)-SUM(K155)+SUM(L157)</f>
        <v>-711599.2760000003</v>
      </c>
      <c r="M163" s="13">
        <f t="shared" ref="M163" si="269">SUM(M155)-SUM(L155)+SUM(M157)</f>
        <v>131774.75000000055</v>
      </c>
      <c r="N163" s="13">
        <f t="shared" ref="N163" si="270">SUM(N155)-SUM(M155)+SUM(N157)</f>
        <v>412184.86999999988</v>
      </c>
      <c r="O163" s="13">
        <f t="shared" ref="O163" si="271">SUM(O155)-SUM(N155)+SUM(O157)</f>
        <v>-2023225.7000000002</v>
      </c>
      <c r="P163" s="13"/>
      <c r="Q163" s="186">
        <f>AVERAGE(D163:O163)</f>
        <v>-16779.897666667199</v>
      </c>
      <c r="R163" s="188"/>
    </row>
    <row r="164" spans="1:18" x14ac:dyDescent="0.15">
      <c r="A164" s="120"/>
      <c r="B164" s="15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26"/>
      <c r="Q164" s="171"/>
    </row>
    <row r="165" spans="1:18" ht="11.25" thickBot="1" x14ac:dyDescent="0.2">
      <c r="A165" s="145"/>
      <c r="B165" s="145"/>
      <c r="C165" s="8">
        <f t="shared" ref="C165:N165" si="272">C11</f>
        <v>42094</v>
      </c>
      <c r="D165" s="8">
        <f t="shared" si="272"/>
        <v>42124</v>
      </c>
      <c r="E165" s="8">
        <f t="shared" si="272"/>
        <v>42155</v>
      </c>
      <c r="F165" s="8">
        <f t="shared" si="272"/>
        <v>42185</v>
      </c>
      <c r="G165" s="8">
        <f t="shared" si="272"/>
        <v>42216</v>
      </c>
      <c r="H165" s="8">
        <f t="shared" si="272"/>
        <v>42247</v>
      </c>
      <c r="I165" s="8">
        <f t="shared" si="272"/>
        <v>42277</v>
      </c>
      <c r="J165" s="8">
        <f t="shared" si="272"/>
        <v>42308</v>
      </c>
      <c r="K165" s="8">
        <f t="shared" si="272"/>
        <v>42338</v>
      </c>
      <c r="L165" s="8">
        <f t="shared" si="272"/>
        <v>42369</v>
      </c>
      <c r="M165" s="8">
        <f t="shared" si="272"/>
        <v>42400</v>
      </c>
      <c r="N165" s="8">
        <f t="shared" si="272"/>
        <v>42429</v>
      </c>
      <c r="O165" s="8">
        <f t="shared" ref="O165" si="273">O11</f>
        <v>42460</v>
      </c>
      <c r="P165" s="145"/>
      <c r="Q165" s="145" t="s">
        <v>4</v>
      </c>
    </row>
    <row r="166" spans="1:18" x14ac:dyDescent="0.15">
      <c r="A166" s="142" t="s">
        <v>66</v>
      </c>
      <c r="B166" s="146" t="s">
        <v>5</v>
      </c>
      <c r="C166" s="147">
        <f t="shared" ref="C166:N166" si="274">C143+C56</f>
        <v>3091000.6900000004</v>
      </c>
      <c r="D166" s="147">
        <f t="shared" si="274"/>
        <v>2900128.32</v>
      </c>
      <c r="E166" s="147">
        <f t="shared" si="274"/>
        <v>3067503.8600000003</v>
      </c>
      <c r="F166" s="147">
        <f t="shared" si="274"/>
        <v>2100685.33</v>
      </c>
      <c r="G166" s="147">
        <f t="shared" si="274"/>
        <v>2355314.04</v>
      </c>
      <c r="H166" s="147">
        <f t="shared" si="274"/>
        <v>1987734.5</v>
      </c>
      <c r="I166" s="147">
        <f t="shared" si="274"/>
        <v>1949318.6600000001</v>
      </c>
      <c r="J166" s="147">
        <f t="shared" si="274"/>
        <v>2008603.09</v>
      </c>
      <c r="K166" s="147">
        <f t="shared" si="274"/>
        <v>2007640.67</v>
      </c>
      <c r="L166" s="147">
        <f t="shared" si="274"/>
        <v>2110619.61</v>
      </c>
      <c r="M166" s="147">
        <f t="shared" si="274"/>
        <v>1901762.9280000001</v>
      </c>
      <c r="N166" s="147">
        <f t="shared" si="274"/>
        <v>1658024.11</v>
      </c>
      <c r="O166" s="147">
        <f t="shared" ref="O166:O169" si="275">O143+O56</f>
        <v>1812274.23</v>
      </c>
      <c r="P166" s="119"/>
      <c r="Q166" s="148">
        <f>AVERAGE(D166:O166)</f>
        <v>2154967.4456666666</v>
      </c>
    </row>
    <row r="167" spans="1:18" x14ac:dyDescent="0.15">
      <c r="A167" s="120"/>
      <c r="B167" s="149" t="s">
        <v>6</v>
      </c>
      <c r="C167" s="150">
        <f t="shared" ref="C167:N167" si="276">C144+C57</f>
        <v>1249424.68</v>
      </c>
      <c r="D167" s="150">
        <f t="shared" si="276"/>
        <v>1371325.5</v>
      </c>
      <c r="E167" s="150">
        <f t="shared" si="276"/>
        <v>974014.26</v>
      </c>
      <c r="F167" s="150">
        <f t="shared" si="276"/>
        <v>1234262.44</v>
      </c>
      <c r="G167" s="150">
        <f t="shared" si="276"/>
        <v>978060.91</v>
      </c>
      <c r="H167" s="150">
        <f t="shared" si="276"/>
        <v>1293019.3500000001</v>
      </c>
      <c r="I167" s="150">
        <f t="shared" si="276"/>
        <v>858277.45</v>
      </c>
      <c r="J167" s="150">
        <f t="shared" si="276"/>
        <v>832490.10000000009</v>
      </c>
      <c r="K167" s="150">
        <f t="shared" si="276"/>
        <v>700331.66</v>
      </c>
      <c r="L167" s="150">
        <f t="shared" si="276"/>
        <v>879050.79</v>
      </c>
      <c r="M167" s="150">
        <f t="shared" si="276"/>
        <v>724499.1100000001</v>
      </c>
      <c r="N167" s="150">
        <f t="shared" si="276"/>
        <v>768112.7300000001</v>
      </c>
      <c r="O167" s="150">
        <f t="shared" si="275"/>
        <v>230646.25999999998</v>
      </c>
      <c r="P167" s="119"/>
      <c r="Q167" s="151">
        <f>AVERAGE(D167:O167)</f>
        <v>903674.21333333338</v>
      </c>
    </row>
    <row r="168" spans="1:18" x14ac:dyDescent="0.15">
      <c r="A168" s="120"/>
      <c r="B168" s="149" t="s">
        <v>7</v>
      </c>
      <c r="C168" s="150">
        <f t="shared" ref="C168:N168" si="277">C145+C58</f>
        <v>372001.29000000004</v>
      </c>
      <c r="D168" s="150">
        <f t="shared" si="277"/>
        <v>415309.33</v>
      </c>
      <c r="E168" s="150">
        <f t="shared" si="277"/>
        <v>535476.26</v>
      </c>
      <c r="F168" s="150">
        <f t="shared" si="277"/>
        <v>373869.32999999996</v>
      </c>
      <c r="G168" s="150">
        <f t="shared" si="277"/>
        <v>449648.17000000004</v>
      </c>
      <c r="H168" s="150">
        <f t="shared" si="277"/>
        <v>558682.47</v>
      </c>
      <c r="I168" s="150">
        <f t="shared" si="277"/>
        <v>735019.71</v>
      </c>
      <c r="J168" s="150">
        <f t="shared" si="277"/>
        <v>259963.12</v>
      </c>
      <c r="K168" s="150">
        <f t="shared" si="277"/>
        <v>353258.81</v>
      </c>
      <c r="L168" s="150">
        <f t="shared" si="277"/>
        <v>344475.32200000004</v>
      </c>
      <c r="M168" s="150">
        <f t="shared" si="277"/>
        <v>317976.05000000005</v>
      </c>
      <c r="N168" s="150">
        <f t="shared" si="277"/>
        <v>234496.96999999997</v>
      </c>
      <c r="O168" s="150">
        <f t="shared" si="275"/>
        <v>171682.41</v>
      </c>
      <c r="P168" s="119"/>
      <c r="Q168" s="151">
        <f>AVERAGE(D168:O168)</f>
        <v>395821.49599999998</v>
      </c>
    </row>
    <row r="169" spans="1:18" x14ac:dyDescent="0.15">
      <c r="A169" s="120"/>
      <c r="B169" s="149" t="s">
        <v>8</v>
      </c>
      <c r="C169" s="150">
        <f t="shared" ref="C169:N169" si="278">C146+C59</f>
        <v>1133181.94</v>
      </c>
      <c r="D169" s="150">
        <f t="shared" si="278"/>
        <v>962517.85</v>
      </c>
      <c r="E169" s="150">
        <f t="shared" si="278"/>
        <v>882924.52999999991</v>
      </c>
      <c r="F169" s="150">
        <f t="shared" si="278"/>
        <v>531563.64</v>
      </c>
      <c r="G169" s="150">
        <f t="shared" si="278"/>
        <v>441101.13999999996</v>
      </c>
      <c r="H169" s="150">
        <f t="shared" si="278"/>
        <v>564600.66</v>
      </c>
      <c r="I169" s="150">
        <f t="shared" si="278"/>
        <v>568391.1</v>
      </c>
      <c r="J169" s="150">
        <f t="shared" si="278"/>
        <v>643541.04</v>
      </c>
      <c r="K169" s="150">
        <f t="shared" si="278"/>
        <v>708870.92999999993</v>
      </c>
      <c r="L169" s="150">
        <f t="shared" si="278"/>
        <v>553448.4</v>
      </c>
      <c r="M169" s="150">
        <f t="shared" si="278"/>
        <v>589712.31999999995</v>
      </c>
      <c r="N169" s="150">
        <f t="shared" si="278"/>
        <v>475940.22</v>
      </c>
      <c r="O169" s="150">
        <f t="shared" si="275"/>
        <v>488015.87</v>
      </c>
      <c r="P169" s="119"/>
      <c r="Q169" s="164">
        <f>AVERAGE(D169:O169)</f>
        <v>617552.30833333347</v>
      </c>
    </row>
    <row r="170" spans="1:18" x14ac:dyDescent="0.15">
      <c r="A170" s="122"/>
      <c r="B170" s="152" t="s">
        <v>9</v>
      </c>
      <c r="C170" s="153">
        <f t="shared" ref="C170:N170" si="279">SUM(C166:C169)</f>
        <v>5845608.5999999996</v>
      </c>
      <c r="D170" s="153">
        <f t="shared" si="279"/>
        <v>5649281</v>
      </c>
      <c r="E170" s="153">
        <f t="shared" si="279"/>
        <v>5459918.9100000001</v>
      </c>
      <c r="F170" s="153">
        <f t="shared" si="279"/>
        <v>4240380.74</v>
      </c>
      <c r="G170" s="153">
        <f t="shared" si="279"/>
        <v>4224124.26</v>
      </c>
      <c r="H170" s="153">
        <f t="shared" si="279"/>
        <v>4404036.9800000004</v>
      </c>
      <c r="I170" s="153">
        <f t="shared" si="279"/>
        <v>4111006.9200000004</v>
      </c>
      <c r="J170" s="153">
        <f t="shared" si="279"/>
        <v>3744597.3500000006</v>
      </c>
      <c r="K170" s="153">
        <f t="shared" si="279"/>
        <v>3770102.0700000003</v>
      </c>
      <c r="L170" s="153">
        <f t="shared" si="279"/>
        <v>3887594.122</v>
      </c>
      <c r="M170" s="153">
        <f t="shared" si="279"/>
        <v>3533950.4080000003</v>
      </c>
      <c r="N170" s="153">
        <f t="shared" si="279"/>
        <v>3136574.0300000003</v>
      </c>
      <c r="O170" s="153">
        <f t="shared" ref="O170" si="280">SUM(O166:O169)</f>
        <v>2702618.77</v>
      </c>
      <c r="P170" s="119"/>
      <c r="Q170" s="165">
        <f>SUM(Q166:Q169)</f>
        <v>4072015.4633333334</v>
      </c>
    </row>
    <row r="171" spans="1:18" x14ac:dyDescent="0.15">
      <c r="A171" s="120"/>
      <c r="B171" s="154" t="s">
        <v>10</v>
      </c>
      <c r="C171" s="155">
        <f t="shared" ref="C171:N171" si="281">C61+C148</f>
        <v>82591092.13000001</v>
      </c>
      <c r="D171" s="155">
        <f t="shared" si="281"/>
        <v>80316893.700000003</v>
      </c>
      <c r="E171" s="155">
        <f t="shared" si="281"/>
        <v>78181160.059999987</v>
      </c>
      <c r="F171" s="155">
        <f t="shared" si="281"/>
        <v>75488772.909999996</v>
      </c>
      <c r="G171" s="155">
        <f t="shared" si="281"/>
        <v>73430735.010000005</v>
      </c>
      <c r="H171" s="155">
        <f t="shared" si="281"/>
        <v>71365900.739999995</v>
      </c>
      <c r="I171" s="155">
        <f t="shared" si="281"/>
        <v>68765499.25</v>
      </c>
      <c r="J171" s="155">
        <f t="shared" si="281"/>
        <v>66834814.489999987</v>
      </c>
      <c r="K171" s="155">
        <f t="shared" si="281"/>
        <v>64455039.920000002</v>
      </c>
      <c r="L171" s="155">
        <f t="shared" si="281"/>
        <v>63449952.571999989</v>
      </c>
      <c r="M171" s="155">
        <f t="shared" si="281"/>
        <v>62069469.329999998</v>
      </c>
      <c r="N171" s="155">
        <f t="shared" si="281"/>
        <v>60623023.630000003</v>
      </c>
      <c r="O171" s="155">
        <f t="shared" ref="O171" si="282">O61+O148</f>
        <v>58622074.990000002</v>
      </c>
      <c r="P171" s="124"/>
      <c r="Q171" s="156">
        <f>AVERAGE(D171:O171)</f>
        <v>68633611.38350001</v>
      </c>
    </row>
    <row r="172" spans="1:18" x14ac:dyDescent="0.15">
      <c r="A172" s="120"/>
      <c r="B172" s="123" t="s">
        <v>11</v>
      </c>
      <c r="C172" s="125">
        <f t="shared" ref="C172:N172" si="283">C170/C171</f>
        <v>7.0777712816763538E-2</v>
      </c>
      <c r="D172" s="125">
        <f t="shared" si="283"/>
        <v>7.0337394036940948E-2</v>
      </c>
      <c r="E172" s="125">
        <f t="shared" si="283"/>
        <v>6.9836759979127902E-2</v>
      </c>
      <c r="F172" s="125">
        <f t="shared" si="283"/>
        <v>5.6172336316229574E-2</v>
      </c>
      <c r="G172" s="125">
        <f t="shared" si="283"/>
        <v>5.7525289096244873E-2</v>
      </c>
      <c r="H172" s="125">
        <f t="shared" si="283"/>
        <v>6.171066201552998E-2</v>
      </c>
      <c r="I172" s="125">
        <f t="shared" si="283"/>
        <v>5.9782986597017987E-2</v>
      </c>
      <c r="J172" s="125">
        <f t="shared" si="283"/>
        <v>5.6027646348300673E-2</v>
      </c>
      <c r="K172" s="125">
        <f t="shared" si="283"/>
        <v>5.8491967031272615E-2</v>
      </c>
      <c r="L172" s="125">
        <f t="shared" si="283"/>
        <v>6.1270244726952992E-2</v>
      </c>
      <c r="M172" s="125">
        <f t="shared" si="283"/>
        <v>5.6935405540706599E-2</v>
      </c>
      <c r="N172" s="125">
        <f t="shared" si="283"/>
        <v>5.1738990274444681E-2</v>
      </c>
      <c r="O172" s="125">
        <f t="shared" ref="O172" si="284">O170/O171</f>
        <v>4.6102407164212864E-2</v>
      </c>
      <c r="P172" s="125"/>
      <c r="Q172" s="157">
        <f>Q170/Q171</f>
        <v>5.932975667826032E-2</v>
      </c>
    </row>
    <row r="173" spans="1:18" x14ac:dyDescent="0.15">
      <c r="A173" s="120"/>
      <c r="B173" s="123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57"/>
    </row>
    <row r="174" spans="1:18" x14ac:dyDescent="0.15">
      <c r="A174" s="120"/>
      <c r="B174" s="25" t="s">
        <v>46</v>
      </c>
      <c r="C174" s="155">
        <f t="shared" ref="C174:N174" si="285">C64+C151</f>
        <v>0</v>
      </c>
      <c r="D174" s="155">
        <f t="shared" si="285"/>
        <v>0</v>
      </c>
      <c r="E174" s="155">
        <f t="shared" si="285"/>
        <v>0</v>
      </c>
      <c r="F174" s="155">
        <f t="shared" si="285"/>
        <v>0</v>
      </c>
      <c r="G174" s="155">
        <f t="shared" si="285"/>
        <v>0</v>
      </c>
      <c r="H174" s="155">
        <f t="shared" si="285"/>
        <v>0</v>
      </c>
      <c r="I174" s="155">
        <f t="shared" si="285"/>
        <v>0</v>
      </c>
      <c r="J174" s="155">
        <f t="shared" si="285"/>
        <v>0</v>
      </c>
      <c r="K174" s="155">
        <f t="shared" si="285"/>
        <v>0</v>
      </c>
      <c r="L174" s="155">
        <f t="shared" si="285"/>
        <v>0</v>
      </c>
      <c r="M174" s="155">
        <f t="shared" si="285"/>
        <v>0</v>
      </c>
      <c r="N174" s="155">
        <f t="shared" si="285"/>
        <v>0</v>
      </c>
      <c r="O174" s="155">
        <f t="shared" ref="O174" si="286">O64+O151</f>
        <v>0</v>
      </c>
      <c r="P174" s="125"/>
      <c r="Q174" s="156">
        <f>AVERAGE(D174:O174)</f>
        <v>0</v>
      </c>
    </row>
    <row r="175" spans="1:18" x14ac:dyDescent="0.15">
      <c r="A175" s="120"/>
      <c r="B175" s="2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25"/>
      <c r="Q175" s="156"/>
    </row>
    <row r="176" spans="1:18" x14ac:dyDescent="0.15">
      <c r="A176" s="120"/>
      <c r="B176" s="25" t="s">
        <v>19</v>
      </c>
      <c r="C176" s="155">
        <f t="shared" ref="C176:M176" si="287">C68+C153</f>
        <v>80351715</v>
      </c>
      <c r="D176" s="155">
        <f t="shared" si="287"/>
        <v>78318787.640000001</v>
      </c>
      <c r="E176" s="155">
        <f t="shared" si="287"/>
        <v>76100224.189999998</v>
      </c>
      <c r="F176" s="155">
        <f t="shared" si="287"/>
        <v>73404629.99000001</v>
      </c>
      <c r="G176" s="155">
        <f t="shared" si="287"/>
        <v>71244352.659999996</v>
      </c>
      <c r="H176" s="155">
        <f t="shared" si="287"/>
        <v>69178756.189999998</v>
      </c>
      <c r="I176" s="155">
        <f t="shared" si="287"/>
        <v>66433283.399999999</v>
      </c>
      <c r="J176" s="155">
        <f t="shared" si="287"/>
        <v>64634781.400000006</v>
      </c>
      <c r="K176" s="155">
        <f t="shared" si="287"/>
        <v>62265742.75</v>
      </c>
      <c r="L176" s="155">
        <f t="shared" si="287"/>
        <v>61269142.729999997</v>
      </c>
      <c r="M176" s="155">
        <f t="shared" si="287"/>
        <v>59834975.880000003</v>
      </c>
      <c r="N176" s="155">
        <f t="shared" ref="N176:O176" si="288">N68+N153</f>
        <v>58266368.340000004</v>
      </c>
      <c r="O176" s="155">
        <f t="shared" si="288"/>
        <v>59043266.910000004</v>
      </c>
      <c r="P176" s="125"/>
      <c r="Q176" s="156">
        <f>AVERAGE(D176:O176)</f>
        <v>66666192.673333339</v>
      </c>
    </row>
    <row r="177" spans="1:19" x14ac:dyDescent="0.15">
      <c r="A177" s="120"/>
      <c r="B177" s="2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25"/>
      <c r="Q177" s="156"/>
    </row>
    <row r="178" spans="1:19" x14ac:dyDescent="0.15">
      <c r="A178" s="120"/>
      <c r="B178" s="25" t="s">
        <v>120</v>
      </c>
      <c r="C178" s="155">
        <f t="shared" ref="C178:N178" si="289">SUM(C155,C66)</f>
        <v>1943564.99</v>
      </c>
      <c r="D178" s="155">
        <f t="shared" si="289"/>
        <v>1821572.5599999998</v>
      </c>
      <c r="E178" s="155">
        <f t="shared" si="289"/>
        <v>1846766.48</v>
      </c>
      <c r="F178" s="155">
        <f t="shared" si="289"/>
        <v>1301857.69</v>
      </c>
      <c r="G178" s="155">
        <f t="shared" si="289"/>
        <v>1286356.9899999998</v>
      </c>
      <c r="H178" s="155">
        <f t="shared" si="289"/>
        <v>1486767.6800000002</v>
      </c>
      <c r="I178" s="155">
        <f t="shared" si="289"/>
        <v>1679627.6500000001</v>
      </c>
      <c r="J178" s="155">
        <f t="shared" si="289"/>
        <v>1271247.8199999998</v>
      </c>
      <c r="K178" s="155">
        <f t="shared" si="289"/>
        <v>1420101.82</v>
      </c>
      <c r="L178" s="155">
        <f t="shared" si="289"/>
        <v>933497.68200000003</v>
      </c>
      <c r="M178" s="155">
        <f t="shared" si="289"/>
        <v>909895.10000000009</v>
      </c>
      <c r="N178" s="155">
        <f t="shared" si="289"/>
        <v>710437.19000000006</v>
      </c>
      <c r="O178" s="155">
        <f t="shared" ref="O178" si="290">SUM(O155,O66)</f>
        <v>659698.28</v>
      </c>
      <c r="P178" s="125"/>
      <c r="Q178" s="156">
        <f>AVERAGE(D178:O178)</f>
        <v>1277318.9118333333</v>
      </c>
    </row>
    <row r="179" spans="1:19" x14ac:dyDescent="0.15">
      <c r="A179" s="120"/>
      <c r="B179" s="149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2"/>
      <c r="Q179" s="158"/>
      <c r="S179" s="11"/>
    </row>
    <row r="180" spans="1:19" x14ac:dyDescent="0.15">
      <c r="A180" s="126"/>
      <c r="B180" s="121" t="s">
        <v>12</v>
      </c>
      <c r="C180" s="119">
        <f t="shared" ref="C180:N180" si="291">C70+C157</f>
        <v>606427.2159999999</v>
      </c>
      <c r="D180" s="119">
        <f t="shared" si="291"/>
        <v>147901.87799999997</v>
      </c>
      <c r="E180" s="119">
        <f t="shared" si="291"/>
        <v>557305.93999999983</v>
      </c>
      <c r="F180" s="119">
        <f t="shared" si="291"/>
        <v>521686.63999999996</v>
      </c>
      <c r="G180" s="119">
        <f t="shared" si="291"/>
        <v>342189.06599999993</v>
      </c>
      <c r="H180" s="119">
        <f t="shared" si="291"/>
        <v>151343.09000003693</v>
      </c>
      <c r="I180" s="119">
        <f t="shared" si="291"/>
        <v>407610.93600000005</v>
      </c>
      <c r="J180" s="119">
        <f t="shared" si="291"/>
        <v>306204.13999999996</v>
      </c>
      <c r="K180" s="119">
        <f t="shared" si="291"/>
        <v>68567.843999999925</v>
      </c>
      <c r="L180" s="119">
        <f t="shared" si="291"/>
        <v>-193687.58400000018</v>
      </c>
      <c r="M180" s="119">
        <f t="shared" si="291"/>
        <v>157114.98800000051</v>
      </c>
      <c r="N180" s="119">
        <f t="shared" si="291"/>
        <v>600271.48999999987</v>
      </c>
      <c r="O180" s="119">
        <f t="shared" ref="O180" si="292">O70+O157</f>
        <v>-1973981.8900000001</v>
      </c>
      <c r="P180" s="119"/>
      <c r="Q180" s="151">
        <f>AVERAGE(D180:O180)</f>
        <v>91043.878166669703</v>
      </c>
      <c r="S180" s="11"/>
    </row>
    <row r="181" spans="1:19" x14ac:dyDescent="0.15">
      <c r="A181" s="352" t="s">
        <v>47</v>
      </c>
      <c r="B181" s="352"/>
      <c r="C181" s="127">
        <f t="shared" ref="C181:N181" si="293">C71</f>
        <v>370.96</v>
      </c>
      <c r="D181" s="127">
        <f t="shared" si="293"/>
        <v>478.31999999999994</v>
      </c>
      <c r="E181" s="127">
        <f t="shared" si="293"/>
        <v>275</v>
      </c>
      <c r="F181" s="127">
        <f t="shared" si="293"/>
        <v>22.54</v>
      </c>
      <c r="G181" s="127">
        <f t="shared" si="293"/>
        <v>478.15</v>
      </c>
      <c r="H181" s="127">
        <f t="shared" si="293"/>
        <v>0</v>
      </c>
      <c r="I181" s="127">
        <f t="shared" si="293"/>
        <v>89.02000000000001</v>
      </c>
      <c r="J181" s="127">
        <f t="shared" si="293"/>
        <v>171.54</v>
      </c>
      <c r="K181" s="127">
        <f t="shared" si="293"/>
        <v>300</v>
      </c>
      <c r="L181" s="127">
        <f t="shared" si="293"/>
        <v>0</v>
      </c>
      <c r="M181" s="127">
        <f t="shared" si="293"/>
        <v>0</v>
      </c>
      <c r="N181" s="127">
        <f t="shared" si="293"/>
        <v>0</v>
      </c>
      <c r="O181" s="127">
        <f t="shared" ref="O181" si="294">O71</f>
        <v>0</v>
      </c>
      <c r="P181" s="127"/>
      <c r="Q181" s="166">
        <f>AVERAGE(D181:O181)</f>
        <v>151.21416666666664</v>
      </c>
    </row>
    <row r="182" spans="1:19" x14ac:dyDescent="0.15">
      <c r="A182" s="122"/>
      <c r="B182" s="159" t="s">
        <v>13</v>
      </c>
      <c r="C182" s="160">
        <f t="shared" ref="C182:N182" si="295">C72+C158</f>
        <v>294854.84999999998</v>
      </c>
      <c r="D182" s="160">
        <f t="shared" si="295"/>
        <v>637412.0199999999</v>
      </c>
      <c r="E182" s="160">
        <f t="shared" si="295"/>
        <v>523838.60000000003</v>
      </c>
      <c r="F182" s="160">
        <f t="shared" si="295"/>
        <v>410226.81999999995</v>
      </c>
      <c r="G182" s="160">
        <f t="shared" si="295"/>
        <v>199879.63999999998</v>
      </c>
      <c r="H182" s="160">
        <f t="shared" si="295"/>
        <v>273934.83999998053</v>
      </c>
      <c r="I182" s="160">
        <f t="shared" si="295"/>
        <v>170257.58000000002</v>
      </c>
      <c r="J182" s="160">
        <f t="shared" si="295"/>
        <v>192866.63999999998</v>
      </c>
      <c r="K182" s="160">
        <f t="shared" si="295"/>
        <v>233970.52999999997</v>
      </c>
      <c r="L182" s="160">
        <f t="shared" si="295"/>
        <v>190219.27000000002</v>
      </c>
      <c r="M182" s="160">
        <f t="shared" si="295"/>
        <v>233183.54999999996</v>
      </c>
      <c r="N182" s="160">
        <f t="shared" si="295"/>
        <v>449166.73</v>
      </c>
      <c r="O182" s="160">
        <f t="shared" ref="O182" si="296">O72+O158</f>
        <v>575786.85</v>
      </c>
      <c r="P182" s="119"/>
      <c r="Q182" s="161">
        <f>AVERAGE(D182:O182)</f>
        <v>340895.25583333167</v>
      </c>
    </row>
    <row r="183" spans="1:19" x14ac:dyDescent="0.15">
      <c r="A183" s="122"/>
      <c r="B183" s="162" t="s">
        <v>14</v>
      </c>
      <c r="C183" s="163">
        <f t="shared" ref="C183:D183" si="297">SUM(C180:C181)-C182</f>
        <v>311943.32599999988</v>
      </c>
      <c r="D183" s="163">
        <f t="shared" si="297"/>
        <v>-489031.82199999993</v>
      </c>
      <c r="E183" s="163">
        <f t="shared" ref="E183:N183" si="298">SUM(E180:E181)-E182</f>
        <v>33742.339999999793</v>
      </c>
      <c r="F183" s="163">
        <f t="shared" si="298"/>
        <v>111482.35999999999</v>
      </c>
      <c r="G183" s="163">
        <f t="shared" si="298"/>
        <v>142787.57599999997</v>
      </c>
      <c r="H183" s="163">
        <f t="shared" si="298"/>
        <v>-122591.7499999436</v>
      </c>
      <c r="I183" s="163">
        <f t="shared" si="298"/>
        <v>237442.37600000005</v>
      </c>
      <c r="J183" s="163">
        <f t="shared" si="298"/>
        <v>113509.03999999995</v>
      </c>
      <c r="K183" s="163">
        <f t="shared" si="298"/>
        <v>-165102.68600000005</v>
      </c>
      <c r="L183" s="163">
        <f t="shared" si="298"/>
        <v>-383906.85400000017</v>
      </c>
      <c r="M183" s="163">
        <f t="shared" si="298"/>
        <v>-76068.561999999452</v>
      </c>
      <c r="N183" s="163">
        <f t="shared" si="298"/>
        <v>151104.75999999989</v>
      </c>
      <c r="O183" s="163">
        <f t="shared" ref="O183" si="299">SUM(O180:O181)-O182</f>
        <v>-2549768.7400000002</v>
      </c>
      <c r="P183" s="124"/>
      <c r="Q183" s="156">
        <f>SUM(Q180:Q181)-Q182</f>
        <v>-249700.16349999531</v>
      </c>
    </row>
    <row r="184" spans="1:19" x14ac:dyDescent="0.15">
      <c r="A184" s="122"/>
      <c r="B184" s="123" t="s">
        <v>11</v>
      </c>
      <c r="C184" s="125">
        <f t="shared" ref="C184:N184" si="300">C183/C171</f>
        <v>3.7769609040766154E-3</v>
      </c>
      <c r="D184" s="125">
        <f t="shared" si="300"/>
        <v>-6.0887790783671694E-3</v>
      </c>
      <c r="E184" s="125">
        <f t="shared" si="300"/>
        <v>4.3159170283613466E-4</v>
      </c>
      <c r="F184" s="125">
        <f t="shared" si="300"/>
        <v>1.4768071555873962E-3</v>
      </c>
      <c r="G184" s="125">
        <f t="shared" si="300"/>
        <v>1.9445205877423773E-3</v>
      </c>
      <c r="H184" s="125">
        <f t="shared" si="300"/>
        <v>-1.7177916726164423E-3</v>
      </c>
      <c r="I184" s="125">
        <f t="shared" si="300"/>
        <v>3.4529288464374822E-3</v>
      </c>
      <c r="J184" s="125">
        <f t="shared" si="300"/>
        <v>1.6983519871515988E-3</v>
      </c>
      <c r="K184" s="125">
        <f t="shared" si="300"/>
        <v>-2.5615170854741756E-3</v>
      </c>
      <c r="L184" s="125">
        <f t="shared" si="300"/>
        <v>-6.0505459568998251E-3</v>
      </c>
      <c r="M184" s="125">
        <f t="shared" si="300"/>
        <v>-1.2255391067639318E-3</v>
      </c>
      <c r="N184" s="125">
        <f t="shared" si="300"/>
        <v>2.4925309057864933E-3</v>
      </c>
      <c r="O184" s="125">
        <f t="shared" ref="O184" si="301">O183/O171</f>
        <v>-4.3495027094058857E-2</v>
      </c>
      <c r="P184" s="125"/>
      <c r="Q184" s="157">
        <f>Q183/Q171</f>
        <v>-3.6381615139666821E-3</v>
      </c>
    </row>
    <row r="185" spans="1:19" x14ac:dyDescent="0.15">
      <c r="A185" s="3"/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151"/>
    </row>
    <row r="186" spans="1:19" x14ac:dyDescent="0.15">
      <c r="A186" s="120"/>
      <c r="B186" s="15" t="s">
        <v>17</v>
      </c>
      <c r="C186" s="13">
        <v>-279119.53399999975</v>
      </c>
      <c r="D186" s="13">
        <f t="shared" ref="D186" si="302">SUM(D178)-SUM(C178)+D183</f>
        <v>-611024.25200000009</v>
      </c>
      <c r="E186" s="13">
        <f t="shared" ref="E186" si="303">SUM(E178)-SUM(D178)+E183</f>
        <v>58936.259999999951</v>
      </c>
      <c r="F186" s="13">
        <f t="shared" ref="F186" si="304">SUM(F178)-SUM(E178)+F183</f>
        <v>-433426.43000000005</v>
      </c>
      <c r="G186" s="13">
        <f t="shared" ref="G186" si="305">SUM(G178)-SUM(F178)+G183</f>
        <v>127286.87599999979</v>
      </c>
      <c r="H186" s="13">
        <f t="shared" ref="H186" si="306">SUM(H178)-SUM(G178)+H183</f>
        <v>77818.940000056813</v>
      </c>
      <c r="I186" s="13">
        <f t="shared" ref="I186" si="307">SUM(I178)-SUM(H178)+I183</f>
        <v>430302.34600000002</v>
      </c>
      <c r="J186" s="13">
        <f t="shared" ref="J186" si="308">SUM(J178)-SUM(I178)+J183</f>
        <v>-294870.79000000039</v>
      </c>
      <c r="K186" s="13">
        <f t="shared" ref="K186" si="309">SUM(K178)-SUM(J178)+K183</f>
        <v>-16248.685999999812</v>
      </c>
      <c r="L186" s="13">
        <f t="shared" ref="L186" si="310">SUM(L178)-SUM(K178)+L183</f>
        <v>-870510.9920000002</v>
      </c>
      <c r="M186" s="13">
        <f t="shared" ref="M186" si="311">SUM(M178)-SUM(L178)+M183</f>
        <v>-99671.143999999389</v>
      </c>
      <c r="N186" s="13">
        <f t="shared" ref="N186" si="312">SUM(N178)-SUM(M178)+N183</f>
        <v>-48353.15000000014</v>
      </c>
      <c r="O186" s="13">
        <f t="shared" ref="O186" si="313">SUM(O178)-SUM(N178)+O183</f>
        <v>-2600507.6500000004</v>
      </c>
      <c r="P186" s="26"/>
      <c r="Q186" s="151">
        <f>AVERAGE(D186:O186)</f>
        <v>-356689.05599999527</v>
      </c>
    </row>
    <row r="187" spans="1:19" x14ac:dyDescent="0.15">
      <c r="A187" s="120"/>
      <c r="B187" s="15" t="s">
        <v>18</v>
      </c>
      <c r="C187" s="13">
        <v>15735.316000000224</v>
      </c>
      <c r="D187" s="13">
        <f t="shared" ref="D187" si="314">SUM(D178)-SUM(C178)+SUM(D180:D181)</f>
        <v>26387.767999999807</v>
      </c>
      <c r="E187" s="13">
        <f t="shared" ref="E187" si="315">SUM(E178)-SUM(D178)+SUM(E180:E181)</f>
        <v>582774.86</v>
      </c>
      <c r="F187" s="13">
        <f t="shared" ref="F187" si="316">SUM(F178)-SUM(E178)+SUM(F180:F181)</f>
        <v>-23199.610000000102</v>
      </c>
      <c r="G187" s="13">
        <f t="shared" ref="G187" si="317">SUM(G178)-SUM(F178)+SUM(G180:G181)</f>
        <v>327166.51599999977</v>
      </c>
      <c r="H187" s="13">
        <f t="shared" ref="H187" si="318">SUM(H178)-SUM(G178)+SUM(H180:H181)</f>
        <v>351753.78000003734</v>
      </c>
      <c r="I187" s="13">
        <f t="shared" ref="I187" si="319">SUM(I178)-SUM(H178)+SUM(I180:I181)</f>
        <v>600559.92599999998</v>
      </c>
      <c r="J187" s="13">
        <f t="shared" ref="J187" si="320">SUM(J178)-SUM(I178)+SUM(J180:J181)</f>
        <v>-102004.15000000037</v>
      </c>
      <c r="K187" s="13">
        <f t="shared" ref="K187" si="321">SUM(K178)-SUM(J178)+SUM(K180:K181)</f>
        <v>217721.84400000016</v>
      </c>
      <c r="L187" s="13">
        <f t="shared" ref="L187" si="322">SUM(L178)-SUM(K178)+SUM(L180:L181)</f>
        <v>-680291.72200000018</v>
      </c>
      <c r="M187" s="13">
        <f t="shared" ref="M187" si="323">SUM(M178)-SUM(L178)+SUM(M180:M181)</f>
        <v>133512.40600000057</v>
      </c>
      <c r="N187" s="13">
        <f t="shared" ref="N187" si="324">SUM(N178)-SUM(M178)+SUM(N180:N181)</f>
        <v>400813.57999999984</v>
      </c>
      <c r="O187" s="13">
        <f t="shared" ref="O187" si="325">SUM(O178)-SUM(N178)+SUM(O180:O181)</f>
        <v>-2024720.8000000003</v>
      </c>
      <c r="P187" s="26"/>
      <c r="Q187" s="161">
        <f>AVERAGE(D187:O187)</f>
        <v>-15793.800166663597</v>
      </c>
    </row>
    <row r="188" spans="1:19" x14ac:dyDescent="0.15">
      <c r="A188" s="120"/>
      <c r="B188" s="15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26"/>
      <c r="Q188" s="119"/>
    </row>
    <row r="189" spans="1:19" x14ac:dyDescent="0.15">
      <c r="A189" s="120"/>
      <c r="B189" s="15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26"/>
      <c r="Q189" s="119"/>
    </row>
    <row r="190" spans="1:19" ht="11.25" thickBot="1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9" ht="15.75" thickTop="1" x14ac:dyDescent="0.2">
      <c r="A191" s="195" t="s">
        <v>43</v>
      </c>
      <c r="B191" s="196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</row>
    <row r="192" spans="1:19" s="8" customFormat="1" ht="11.25" thickBot="1" x14ac:dyDescent="0.2">
      <c r="C192" s="8">
        <v>42094</v>
      </c>
      <c r="D192" s="8">
        <v>42124</v>
      </c>
      <c r="E192" s="8">
        <v>42155</v>
      </c>
      <c r="F192" s="8">
        <v>42185</v>
      </c>
      <c r="G192" s="8">
        <v>42216</v>
      </c>
      <c r="H192" s="8">
        <v>42247</v>
      </c>
      <c r="I192" s="8">
        <v>42277</v>
      </c>
      <c r="J192" s="8">
        <v>42308</v>
      </c>
      <c r="K192" s="8">
        <v>42338</v>
      </c>
      <c r="L192" s="8">
        <v>42369</v>
      </c>
      <c r="M192" s="8">
        <v>42400</v>
      </c>
      <c r="N192" s="8">
        <v>42429</v>
      </c>
      <c r="O192" s="8">
        <v>42460</v>
      </c>
      <c r="Q192" s="191" t="s">
        <v>4</v>
      </c>
    </row>
    <row r="193" spans="1:17" x14ac:dyDescent="0.15">
      <c r="A193" s="33" t="s">
        <v>55</v>
      </c>
      <c r="B193" s="9" t="s">
        <v>5</v>
      </c>
      <c r="C193" s="10">
        <v>9161690.3899999987</v>
      </c>
      <c r="D193" s="10">
        <v>555776.58000000007</v>
      </c>
      <c r="E193" s="10">
        <v>8224867.6400000006</v>
      </c>
      <c r="F193" s="10">
        <v>1371741.7</v>
      </c>
      <c r="G193" s="10">
        <v>9145298.6999999993</v>
      </c>
      <c r="H193" s="10">
        <v>9859960.879999999</v>
      </c>
      <c r="I193" s="10">
        <v>1137150.21</v>
      </c>
      <c r="J193" s="10">
        <v>7367746.8100000005</v>
      </c>
      <c r="K193" s="10">
        <v>1146797.71</v>
      </c>
      <c r="L193" s="10">
        <v>8673979.2775999997</v>
      </c>
      <c r="M193" s="10">
        <v>10451145.647599999</v>
      </c>
      <c r="N193" s="10">
        <v>2882964.04</v>
      </c>
      <c r="O193" s="10">
        <v>7811367.6776000001</v>
      </c>
      <c r="P193" s="11"/>
      <c r="Q193" s="12">
        <f t="shared" ref="Q193:Q204" si="326">AVERAGE(D193:O193)</f>
        <v>5719066.4060666664</v>
      </c>
    </row>
    <row r="194" spans="1:17" x14ac:dyDescent="0.15">
      <c r="A194" s="5"/>
      <c r="B194" s="6" t="s">
        <v>6</v>
      </c>
      <c r="C194" s="13">
        <v>1043036</v>
      </c>
      <c r="D194" s="13">
        <v>3177164.1799999997</v>
      </c>
      <c r="E194" s="13">
        <v>1734651.1999999997</v>
      </c>
      <c r="F194" s="13">
        <v>1518830.69</v>
      </c>
      <c r="G194" s="13">
        <v>1824771.1400000001</v>
      </c>
      <c r="H194" s="13">
        <v>1802952.6600000001</v>
      </c>
      <c r="I194" s="13">
        <v>2237370.73</v>
      </c>
      <c r="J194" s="13">
        <v>1717942</v>
      </c>
      <c r="K194" s="13">
        <v>2190132.5300000003</v>
      </c>
      <c r="L194" s="13">
        <v>2626523.36</v>
      </c>
      <c r="M194" s="13">
        <v>2385646.73</v>
      </c>
      <c r="N194" s="13">
        <v>390927.15</v>
      </c>
      <c r="O194" s="13">
        <v>480695.73</v>
      </c>
      <c r="P194" s="11"/>
      <c r="Q194" s="14">
        <f t="shared" si="326"/>
        <v>1840634.0083333331</v>
      </c>
    </row>
    <row r="195" spans="1:17" x14ac:dyDescent="0.15">
      <c r="B195" s="6" t="s">
        <v>7</v>
      </c>
      <c r="C195" s="13">
        <v>134513.09</v>
      </c>
      <c r="D195" s="13">
        <v>528365.19999999995</v>
      </c>
      <c r="E195" s="13">
        <v>1069455.02</v>
      </c>
      <c r="F195" s="13">
        <v>427620.83999999997</v>
      </c>
      <c r="G195" s="13">
        <v>506138.6</v>
      </c>
      <c r="H195" s="13">
        <v>614469.73</v>
      </c>
      <c r="I195" s="13">
        <v>278874.11</v>
      </c>
      <c r="J195" s="13">
        <v>987061.49</v>
      </c>
      <c r="K195" s="13">
        <v>785274.7</v>
      </c>
      <c r="L195" s="13">
        <v>603034.38</v>
      </c>
      <c r="M195" s="13">
        <v>1047959.01</v>
      </c>
      <c r="N195" s="13">
        <v>309166.16000000003</v>
      </c>
      <c r="O195" s="13">
        <v>456553.36</v>
      </c>
      <c r="P195" s="11"/>
      <c r="Q195" s="14">
        <f t="shared" si="326"/>
        <v>634497.71666666667</v>
      </c>
    </row>
    <row r="196" spans="1:17" x14ac:dyDescent="0.15">
      <c r="A196" s="3"/>
      <c r="B196" s="16" t="s">
        <v>8</v>
      </c>
      <c r="C196" s="192">
        <v>17217468.57</v>
      </c>
      <c r="D196" s="192">
        <v>16629961.850000001</v>
      </c>
      <c r="E196" s="192">
        <v>16459494.620000001</v>
      </c>
      <c r="F196" s="192">
        <v>15710869.25</v>
      </c>
      <c r="G196" s="192">
        <v>15321231.27</v>
      </c>
      <c r="H196" s="192">
        <v>14752980.120000001</v>
      </c>
      <c r="I196" s="192">
        <v>14373626.300000001</v>
      </c>
      <c r="J196" s="192">
        <v>14229597.140000001</v>
      </c>
      <c r="K196" s="192">
        <v>14584676.43</v>
      </c>
      <c r="L196" s="192">
        <v>14325583.25</v>
      </c>
      <c r="M196" s="192">
        <v>14114371.379999999</v>
      </c>
      <c r="N196" s="192">
        <v>14357315.040000001</v>
      </c>
      <c r="O196" s="192">
        <v>14106083.17</v>
      </c>
      <c r="P196" s="11"/>
      <c r="Q196" s="17">
        <f t="shared" si="326"/>
        <v>14913815.81833333</v>
      </c>
    </row>
    <row r="197" spans="1:17" x14ac:dyDescent="0.15">
      <c r="A197" s="3"/>
      <c r="B197" s="18" t="s">
        <v>9</v>
      </c>
      <c r="C197" s="19">
        <f t="shared" ref="C197:N197" si="327">SUM(C193:C196)</f>
        <v>27556708.049999997</v>
      </c>
      <c r="D197" s="19">
        <f t="shared" si="327"/>
        <v>20891267.810000002</v>
      </c>
      <c r="E197" s="19">
        <f t="shared" si="327"/>
        <v>27488468.48</v>
      </c>
      <c r="F197" s="19">
        <f t="shared" si="327"/>
        <v>19029062.48</v>
      </c>
      <c r="G197" s="19">
        <f t="shared" si="327"/>
        <v>26797439.710000001</v>
      </c>
      <c r="H197" s="19">
        <f t="shared" si="327"/>
        <v>27030363.390000001</v>
      </c>
      <c r="I197" s="19">
        <f t="shared" si="327"/>
        <v>18027021.350000001</v>
      </c>
      <c r="J197" s="19">
        <f t="shared" si="327"/>
        <v>24302347.440000001</v>
      </c>
      <c r="K197" s="19">
        <f t="shared" si="327"/>
        <v>18706881.370000001</v>
      </c>
      <c r="L197" s="19">
        <f t="shared" si="327"/>
        <v>26229120.2676</v>
      </c>
      <c r="M197" s="19">
        <f t="shared" si="327"/>
        <v>27999122.7676</v>
      </c>
      <c r="N197" s="19">
        <f t="shared" si="327"/>
        <v>17940372.390000001</v>
      </c>
      <c r="O197" s="19">
        <f t="shared" ref="O197" si="328">SUM(O193:O196)</f>
        <v>22854699.937600002</v>
      </c>
      <c r="P197" s="11"/>
      <c r="Q197" s="20">
        <f t="shared" si="326"/>
        <v>23108013.949400004</v>
      </c>
    </row>
    <row r="198" spans="1:17" x14ac:dyDescent="0.15">
      <c r="A198" s="3"/>
      <c r="B198" s="21" t="s">
        <v>10</v>
      </c>
      <c r="C198" s="22">
        <v>128569777.84</v>
      </c>
      <c r="D198" s="22">
        <v>126443368.56</v>
      </c>
      <c r="E198" s="22">
        <v>125048950.07000001</v>
      </c>
      <c r="F198" s="22">
        <v>122871378.68000001</v>
      </c>
      <c r="G198" s="22">
        <v>121640687.44999999</v>
      </c>
      <c r="H198" s="22">
        <v>120241805.38000001</v>
      </c>
      <c r="I198" s="22">
        <v>118227433.93000001</v>
      </c>
      <c r="J198" s="22">
        <v>116985971.84999999</v>
      </c>
      <c r="K198" s="22">
        <v>115417048.75999999</v>
      </c>
      <c r="L198" s="22">
        <v>113833692.8293</v>
      </c>
      <c r="M198" s="22">
        <v>112693931.1293</v>
      </c>
      <c r="N198" s="22">
        <v>112008232.82930002</v>
      </c>
      <c r="O198" s="22">
        <v>110831324.7183</v>
      </c>
      <c r="P198" s="23"/>
      <c r="Q198" s="24">
        <f t="shared" si="326"/>
        <v>118020318.84885</v>
      </c>
    </row>
    <row r="199" spans="1:17" x14ac:dyDescent="0.15">
      <c r="A199" s="3"/>
      <c r="B199" s="25" t="s">
        <v>11</v>
      </c>
      <c r="C199" s="26">
        <f t="shared" ref="C199:N199" si="329">C197/C198</f>
        <v>0.21433270332234086</v>
      </c>
      <c r="D199" s="26">
        <f t="shared" si="329"/>
        <v>0.16522232876203913</v>
      </c>
      <c r="E199" s="26">
        <f t="shared" si="329"/>
        <v>0.21982166555266944</v>
      </c>
      <c r="F199" s="26">
        <f t="shared" si="329"/>
        <v>0.15486977263890175</v>
      </c>
      <c r="G199" s="26">
        <f t="shared" si="329"/>
        <v>0.22029996929288156</v>
      </c>
      <c r="H199" s="26">
        <f t="shared" si="329"/>
        <v>0.22480004607861617</v>
      </c>
      <c r="I199" s="26">
        <f t="shared" si="329"/>
        <v>0.15247748133206904</v>
      </c>
      <c r="J199" s="26">
        <f t="shared" si="329"/>
        <v>0.20773727871543943</v>
      </c>
      <c r="K199" s="26">
        <f t="shared" si="329"/>
        <v>0.16208074605077957</v>
      </c>
      <c r="L199" s="26">
        <f t="shared" si="329"/>
        <v>0.23041614144005707</v>
      </c>
      <c r="M199" s="26">
        <f t="shared" si="329"/>
        <v>0.2484528003151745</v>
      </c>
      <c r="N199" s="26">
        <f t="shared" si="329"/>
        <v>0.16017012264929703</v>
      </c>
      <c r="O199" s="26">
        <f t="shared" ref="O199" si="330">O197/O198</f>
        <v>0.20621155612539863</v>
      </c>
      <c r="P199" s="26"/>
      <c r="Q199" s="27">
        <f>Q197/Q198</f>
        <v>0.19579691170801453</v>
      </c>
    </row>
    <row r="200" spans="1:17" x14ac:dyDescent="0.15">
      <c r="A200" s="3"/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7"/>
    </row>
    <row r="201" spans="1:17" x14ac:dyDescent="0.15">
      <c r="A201" s="3"/>
      <c r="B201" s="25" t="s">
        <v>120</v>
      </c>
      <c r="C201" s="22">
        <v>21317622.759999998</v>
      </c>
      <c r="D201" s="22">
        <v>20982081.450000003</v>
      </c>
      <c r="E201" s="22">
        <v>21035181.350000001</v>
      </c>
      <c r="F201" s="22">
        <v>19482880.240000002</v>
      </c>
      <c r="G201" s="22">
        <v>19172644.349999998</v>
      </c>
      <c r="H201" s="22">
        <v>18546420.380000003</v>
      </c>
      <c r="I201" s="22">
        <v>17818506.720000003</v>
      </c>
      <c r="J201" s="22">
        <v>18247527.170000002</v>
      </c>
      <c r="K201" s="22">
        <v>18388487.140000001</v>
      </c>
      <c r="L201" s="22">
        <v>15651954.470000001</v>
      </c>
      <c r="M201" s="22">
        <v>15988692.68</v>
      </c>
      <c r="N201" s="22">
        <v>15502485.830000002</v>
      </c>
      <c r="O201" s="22">
        <v>15510155.060000001</v>
      </c>
      <c r="P201" s="26"/>
      <c r="Q201" s="24">
        <f t="shared" si="326"/>
        <v>18027251.403333336</v>
      </c>
    </row>
    <row r="202" spans="1:17" x14ac:dyDescent="0.15">
      <c r="A202" s="3"/>
      <c r="B202" s="1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193"/>
    </row>
    <row r="203" spans="1:17" x14ac:dyDescent="0.15">
      <c r="A203" s="3"/>
      <c r="B203" s="6" t="s">
        <v>12</v>
      </c>
      <c r="C203" s="13">
        <v>258807.55</v>
      </c>
      <c r="D203" s="13">
        <v>20860.36</v>
      </c>
      <c r="E203" s="13">
        <v>15213.36</v>
      </c>
      <c r="F203" s="13">
        <v>140389.32</v>
      </c>
      <c r="G203" s="13">
        <v>58440.95</v>
      </c>
      <c r="H203" s="13">
        <v>37321.789999999106</v>
      </c>
      <c r="I203" s="13">
        <v>-59891.32</v>
      </c>
      <c r="J203" s="13">
        <v>102802.11</v>
      </c>
      <c r="K203" s="13">
        <v>-625.12</v>
      </c>
      <c r="L203" s="13">
        <v>48177.61</v>
      </c>
      <c r="M203" s="13">
        <v>16692.170000000086</v>
      </c>
      <c r="N203" s="13">
        <v>63740.87</v>
      </c>
      <c r="O203" s="13">
        <v>3914.15</v>
      </c>
      <c r="P203" s="11"/>
      <c r="Q203" s="14">
        <f t="shared" si="326"/>
        <v>37253.020833333263</v>
      </c>
    </row>
    <row r="204" spans="1:17" x14ac:dyDescent="0.15">
      <c r="A204" s="3"/>
      <c r="B204" s="16" t="s">
        <v>13</v>
      </c>
      <c r="C204" s="192">
        <v>0</v>
      </c>
      <c r="D204" s="192">
        <v>0</v>
      </c>
      <c r="E204" s="192">
        <v>0</v>
      </c>
      <c r="F204" s="192">
        <v>0</v>
      </c>
      <c r="G204" s="192">
        <v>0</v>
      </c>
      <c r="H204" s="192">
        <v>0</v>
      </c>
      <c r="I204" s="192">
        <v>0</v>
      </c>
      <c r="J204" s="192">
        <v>0</v>
      </c>
      <c r="K204" s="192">
        <v>0</v>
      </c>
      <c r="L204" s="192">
        <v>0</v>
      </c>
      <c r="M204" s="192">
        <v>0</v>
      </c>
      <c r="N204" s="192">
        <v>0</v>
      </c>
      <c r="O204" s="192">
        <v>0</v>
      </c>
      <c r="P204" s="11"/>
      <c r="Q204" s="17">
        <f t="shared" si="326"/>
        <v>0</v>
      </c>
    </row>
    <row r="205" spans="1:17" x14ac:dyDescent="0.15">
      <c r="A205" s="3"/>
      <c r="B205" s="30" t="s">
        <v>14</v>
      </c>
      <c r="C205" s="31">
        <f t="shared" ref="C205:N205" si="331">C203-C204</f>
        <v>258807.55</v>
      </c>
      <c r="D205" s="31">
        <f t="shared" si="331"/>
        <v>20860.36</v>
      </c>
      <c r="E205" s="31">
        <f t="shared" si="331"/>
        <v>15213.36</v>
      </c>
      <c r="F205" s="31">
        <f t="shared" si="331"/>
        <v>140389.32</v>
      </c>
      <c r="G205" s="31">
        <f t="shared" si="331"/>
        <v>58440.95</v>
      </c>
      <c r="H205" s="31">
        <f t="shared" si="331"/>
        <v>37321.789999999106</v>
      </c>
      <c r="I205" s="31">
        <f t="shared" si="331"/>
        <v>-59891.32</v>
      </c>
      <c r="J205" s="31">
        <f t="shared" si="331"/>
        <v>102802.11</v>
      </c>
      <c r="K205" s="31">
        <f t="shared" si="331"/>
        <v>-625.12</v>
      </c>
      <c r="L205" s="31">
        <f t="shared" si="331"/>
        <v>48177.61</v>
      </c>
      <c r="M205" s="31">
        <f t="shared" si="331"/>
        <v>16692.170000000086</v>
      </c>
      <c r="N205" s="31">
        <f t="shared" si="331"/>
        <v>63740.87</v>
      </c>
      <c r="O205" s="31">
        <f t="shared" ref="O205" si="332">O203-O204</f>
        <v>3914.15</v>
      </c>
      <c r="P205" s="23"/>
      <c r="Q205" s="24">
        <f>AVERAGE(D205:O205)</f>
        <v>37253.020833333263</v>
      </c>
    </row>
    <row r="206" spans="1:17" x14ac:dyDescent="0.15">
      <c r="A206" s="3"/>
      <c r="B206" s="25" t="s">
        <v>11</v>
      </c>
      <c r="C206" s="26">
        <f t="shared" ref="C206:N206" si="333">C205/C198</f>
        <v>2.0129734557220416E-3</v>
      </c>
      <c r="D206" s="26">
        <f t="shared" si="333"/>
        <v>1.6497788881748534E-4</v>
      </c>
      <c r="E206" s="26">
        <f t="shared" si="333"/>
        <v>1.2165923817420181E-4</v>
      </c>
      <c r="F206" s="26">
        <f t="shared" si="333"/>
        <v>1.142571374295578E-3</v>
      </c>
      <c r="G206" s="26">
        <f t="shared" si="333"/>
        <v>4.8043916246380932E-4</v>
      </c>
      <c r="H206" s="26">
        <f t="shared" si="333"/>
        <v>3.1038946797289931E-4</v>
      </c>
      <c r="I206" s="26">
        <f t="shared" si="333"/>
        <v>-5.065771793326784E-4</v>
      </c>
      <c r="J206" s="26">
        <f t="shared" si="333"/>
        <v>8.7875587452325812E-4</v>
      </c>
      <c r="K206" s="26">
        <f t="shared" si="333"/>
        <v>-5.4161842354839993E-6</v>
      </c>
      <c r="L206" s="26">
        <f t="shared" si="333"/>
        <v>4.2322803383217149E-4</v>
      </c>
      <c r="M206" s="26">
        <f t="shared" si="333"/>
        <v>1.481195112525468E-4</v>
      </c>
      <c r="N206" s="26">
        <f t="shared" si="333"/>
        <v>5.6907307962925156E-4</v>
      </c>
      <c r="O206" s="26">
        <f t="shared" ref="O206" si="334">O205/O198</f>
        <v>3.5316279129105387E-5</v>
      </c>
      <c r="P206" s="26"/>
      <c r="Q206" s="27">
        <f>Q205/Q198</f>
        <v>3.1564921359891973E-4</v>
      </c>
    </row>
    <row r="207" spans="1:17" x14ac:dyDescent="0.15">
      <c r="A207" s="3"/>
      <c r="P207" s="3"/>
      <c r="Q207" s="27"/>
    </row>
    <row r="208" spans="1:17" x14ac:dyDescent="0.15">
      <c r="A208" s="3"/>
      <c r="B208" s="15" t="s">
        <v>17</v>
      </c>
      <c r="C208" s="13">
        <v>308755.96000000014</v>
      </c>
      <c r="D208" s="13">
        <f t="shared" ref="D208" si="335">SUM(D201)-SUM(C201)+D205</f>
        <v>-314680.94999999495</v>
      </c>
      <c r="E208" s="13">
        <f t="shared" ref="E208" si="336">SUM(E201)-SUM(D201)+E205</f>
        <v>68313.25999999851</v>
      </c>
      <c r="F208" s="13">
        <f t="shared" ref="F208" si="337">SUM(F201)-SUM(E201)+F205</f>
        <v>-1411911.7899999993</v>
      </c>
      <c r="G208" s="13">
        <f t="shared" ref="G208" si="338">SUM(G201)-SUM(F201)+G205</f>
        <v>-251794.94000000431</v>
      </c>
      <c r="H208" s="13">
        <f t="shared" ref="H208" si="339">SUM(H201)-SUM(G201)+H205</f>
        <v>-588902.17999999598</v>
      </c>
      <c r="I208" s="13">
        <f t="shared" ref="I208" si="340">SUM(I201)-SUM(H201)+I205</f>
        <v>-787804.9800000001</v>
      </c>
      <c r="J208" s="13">
        <f t="shared" ref="J208" si="341">SUM(J201)-SUM(I201)+J205</f>
        <v>531822.55999999924</v>
      </c>
      <c r="K208" s="13">
        <f t="shared" ref="K208" si="342">SUM(K201)-SUM(J201)+K205</f>
        <v>140334.84999999881</v>
      </c>
      <c r="L208" s="13">
        <f t="shared" ref="L208" si="343">SUM(L201)-SUM(K201)+L205</f>
        <v>-2688355.06</v>
      </c>
      <c r="M208" s="13">
        <f t="shared" ref="M208" si="344">SUM(M201)-SUM(L201)+M205</f>
        <v>353430.37999999913</v>
      </c>
      <c r="N208" s="13">
        <f t="shared" ref="N208" si="345">SUM(N201)-SUM(M201)+N205</f>
        <v>-422465.97999999777</v>
      </c>
      <c r="O208" s="13">
        <f t="shared" ref="O208" si="346">SUM(O201)-SUM(N201)+O205</f>
        <v>11583.379999998584</v>
      </c>
      <c r="P208" s="26"/>
      <c r="Q208" s="14">
        <f>AVERAGE(D208:O208)</f>
        <v>-446702.62083333317</v>
      </c>
    </row>
    <row r="209" spans="1:17" x14ac:dyDescent="0.15">
      <c r="A209" s="3"/>
      <c r="B209" s="15" t="s">
        <v>18</v>
      </c>
      <c r="C209" s="13">
        <v>308755.96000000014</v>
      </c>
      <c r="D209" s="13">
        <f t="shared" ref="D209" si="347">SUM(D201)-SUM(C201)+SUM(D203)</f>
        <v>-314680.94999999495</v>
      </c>
      <c r="E209" s="13">
        <f t="shared" ref="E209" si="348">SUM(E201)-SUM(D201)+SUM(E203)</f>
        <v>68313.25999999851</v>
      </c>
      <c r="F209" s="13">
        <f t="shared" ref="F209" si="349">SUM(F201)-SUM(E201)+SUM(F203)</f>
        <v>-1411911.7899999993</v>
      </c>
      <c r="G209" s="13">
        <f t="shared" ref="G209" si="350">SUM(G201)-SUM(F201)+SUM(G203)</f>
        <v>-251794.94000000431</v>
      </c>
      <c r="H209" s="13">
        <f t="shared" ref="H209" si="351">SUM(H201)-SUM(G201)+SUM(H203)</f>
        <v>-588902.17999999598</v>
      </c>
      <c r="I209" s="13">
        <f t="shared" ref="I209" si="352">SUM(I201)-SUM(H201)+SUM(I203)</f>
        <v>-787804.9800000001</v>
      </c>
      <c r="J209" s="13">
        <f t="shared" ref="J209" si="353">SUM(J201)-SUM(I201)+SUM(J203)</f>
        <v>531822.55999999924</v>
      </c>
      <c r="K209" s="13">
        <f t="shared" ref="K209" si="354">SUM(K201)-SUM(J201)+SUM(K203)</f>
        <v>140334.84999999881</v>
      </c>
      <c r="L209" s="13">
        <f t="shared" ref="L209" si="355">SUM(L201)-SUM(K201)+SUM(L203)</f>
        <v>-2688355.06</v>
      </c>
      <c r="M209" s="13">
        <f t="shared" ref="M209" si="356">SUM(M201)-SUM(L201)+SUM(M203)</f>
        <v>353430.37999999913</v>
      </c>
      <c r="N209" s="13">
        <f t="shared" ref="N209" si="357">SUM(N201)-SUM(M201)+SUM(N203)</f>
        <v>-422465.97999999777</v>
      </c>
      <c r="O209" s="13">
        <f t="shared" ref="O209" si="358">SUM(O201)-SUM(N201)+SUM(O203)</f>
        <v>11583.379999998584</v>
      </c>
      <c r="P209" s="26"/>
      <c r="Q209" s="17">
        <f>AVERAGE(D209:O209)</f>
        <v>-446702.62083333317</v>
      </c>
    </row>
    <row r="210" spans="1:17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11"/>
    </row>
    <row r="211" spans="1:17" s="8" customFormat="1" ht="11.25" thickBot="1" x14ac:dyDescent="0.2">
      <c r="C211" s="8">
        <f t="shared" ref="C211:N211" si="359">C192</f>
        <v>42094</v>
      </c>
      <c r="D211" s="8">
        <f t="shared" si="359"/>
        <v>42124</v>
      </c>
      <c r="E211" s="8">
        <f t="shared" si="359"/>
        <v>42155</v>
      </c>
      <c r="F211" s="8">
        <f t="shared" si="359"/>
        <v>42185</v>
      </c>
      <c r="G211" s="8">
        <f t="shared" si="359"/>
        <v>42216</v>
      </c>
      <c r="H211" s="8">
        <f t="shared" si="359"/>
        <v>42247</v>
      </c>
      <c r="I211" s="8">
        <f t="shared" si="359"/>
        <v>42277</v>
      </c>
      <c r="J211" s="8">
        <f t="shared" si="359"/>
        <v>42308</v>
      </c>
      <c r="K211" s="8">
        <f t="shared" si="359"/>
        <v>42338</v>
      </c>
      <c r="L211" s="8">
        <f t="shared" si="359"/>
        <v>42369</v>
      </c>
      <c r="M211" s="8">
        <f t="shared" si="359"/>
        <v>42400</v>
      </c>
      <c r="N211" s="8">
        <f t="shared" si="359"/>
        <v>42429</v>
      </c>
      <c r="O211" s="8">
        <f t="shared" ref="O211" si="360">O192</f>
        <v>42460</v>
      </c>
      <c r="Q211" s="191" t="s">
        <v>4</v>
      </c>
    </row>
    <row r="212" spans="1:17" x14ac:dyDescent="0.15">
      <c r="A212" s="33" t="s">
        <v>56</v>
      </c>
      <c r="B212" s="9" t="s">
        <v>5</v>
      </c>
      <c r="C212" s="10">
        <v>521211.95</v>
      </c>
      <c r="D212" s="10">
        <v>211720.05</v>
      </c>
      <c r="E212" s="10">
        <v>174108.53</v>
      </c>
      <c r="F212" s="10">
        <v>168351.07</v>
      </c>
      <c r="G212" s="10">
        <v>541982.93999999994</v>
      </c>
      <c r="H212" s="10">
        <v>515261.93000000005</v>
      </c>
      <c r="I212" s="10">
        <v>269062.99</v>
      </c>
      <c r="J212" s="10">
        <v>615566.54999999993</v>
      </c>
      <c r="K212" s="10">
        <v>213572.59</v>
      </c>
      <c r="L212" s="10">
        <v>589615.52</v>
      </c>
      <c r="M212" s="10">
        <v>632158.04</v>
      </c>
      <c r="N212" s="10">
        <v>563380.59</v>
      </c>
      <c r="O212" s="10">
        <v>928307.07</v>
      </c>
      <c r="P212" s="11"/>
      <c r="Q212" s="12">
        <f t="shared" ref="Q212:Q217" si="361">AVERAGE(D212:O212)</f>
        <v>451923.9891666667</v>
      </c>
    </row>
    <row r="213" spans="1:17" x14ac:dyDescent="0.15">
      <c r="A213" s="5"/>
      <c r="B213" s="6" t="s">
        <v>6</v>
      </c>
      <c r="C213" s="13">
        <v>74213.11</v>
      </c>
      <c r="D213" s="13">
        <v>403312.62</v>
      </c>
      <c r="E213" s="13">
        <v>408026.74</v>
      </c>
      <c r="F213" s="13">
        <v>156334.78</v>
      </c>
      <c r="G213" s="13">
        <v>72691.39</v>
      </c>
      <c r="H213" s="13">
        <v>250988.13</v>
      </c>
      <c r="I213" s="13">
        <v>291112.19</v>
      </c>
      <c r="J213" s="13">
        <v>316987.27999999997</v>
      </c>
      <c r="K213" s="13">
        <v>65614.570000000007</v>
      </c>
      <c r="L213" s="13">
        <v>110566.5</v>
      </c>
      <c r="M213" s="13">
        <v>330315.16999999993</v>
      </c>
      <c r="N213" s="13">
        <v>31014.35</v>
      </c>
      <c r="O213" s="13">
        <v>0</v>
      </c>
      <c r="P213" s="11"/>
      <c r="Q213" s="14">
        <f t="shared" si="361"/>
        <v>203080.31000000003</v>
      </c>
    </row>
    <row r="214" spans="1:17" x14ac:dyDescent="0.15">
      <c r="B214" s="6" t="s">
        <v>7</v>
      </c>
      <c r="C214" s="13">
        <v>43973.03</v>
      </c>
      <c r="D214" s="13">
        <v>0</v>
      </c>
      <c r="E214" s="13">
        <v>32683.86</v>
      </c>
      <c r="F214" s="13">
        <v>70459.67</v>
      </c>
      <c r="G214" s="13">
        <v>77378.69</v>
      </c>
      <c r="H214" s="13">
        <v>0</v>
      </c>
      <c r="I214" s="13">
        <v>55026.490000000005</v>
      </c>
      <c r="J214" s="13">
        <v>70307.22</v>
      </c>
      <c r="K214" s="13">
        <v>89890.11</v>
      </c>
      <c r="L214" s="13">
        <v>0</v>
      </c>
      <c r="M214" s="13">
        <v>70778.48</v>
      </c>
      <c r="N214" s="13">
        <v>209.72</v>
      </c>
      <c r="O214" s="13">
        <v>40558.89</v>
      </c>
      <c r="P214" s="11"/>
      <c r="Q214" s="14">
        <f t="shared" si="361"/>
        <v>42274.427499999998</v>
      </c>
    </row>
    <row r="215" spans="1:17" x14ac:dyDescent="0.15">
      <c r="A215" s="3"/>
      <c r="B215" s="16" t="s">
        <v>8</v>
      </c>
      <c r="C215" s="192">
        <v>600477.4800000001</v>
      </c>
      <c r="D215" s="192">
        <v>584898.31000000006</v>
      </c>
      <c r="E215" s="192">
        <v>389341.29000000004</v>
      </c>
      <c r="F215" s="192">
        <v>253902.90999999997</v>
      </c>
      <c r="G215" s="192">
        <v>324259.62</v>
      </c>
      <c r="H215" s="192">
        <v>374105.37</v>
      </c>
      <c r="I215" s="192">
        <v>373724.3</v>
      </c>
      <c r="J215" s="192">
        <v>340980.34</v>
      </c>
      <c r="K215" s="192">
        <v>335284.56000000006</v>
      </c>
      <c r="L215" s="192">
        <v>374978.17</v>
      </c>
      <c r="M215" s="192">
        <v>332237.52</v>
      </c>
      <c r="N215" s="192">
        <v>364762.93000000005</v>
      </c>
      <c r="O215" s="192">
        <v>230744.83000000002</v>
      </c>
      <c r="P215" s="11"/>
      <c r="Q215" s="17">
        <f t="shared" si="361"/>
        <v>356601.67916666664</v>
      </c>
    </row>
    <row r="216" spans="1:17" x14ac:dyDescent="0.15">
      <c r="A216" s="3"/>
      <c r="B216" s="18" t="s">
        <v>9</v>
      </c>
      <c r="C216" s="19">
        <f t="shared" ref="C216:N216" si="362">SUM(C212:C215)</f>
        <v>1239875.5700000003</v>
      </c>
      <c r="D216" s="19">
        <f t="shared" si="362"/>
        <v>1199930.98</v>
      </c>
      <c r="E216" s="19">
        <f t="shared" si="362"/>
        <v>1004160.42</v>
      </c>
      <c r="F216" s="19">
        <f t="shared" si="362"/>
        <v>649048.42999999993</v>
      </c>
      <c r="G216" s="19">
        <f t="shared" si="362"/>
        <v>1016312.64</v>
      </c>
      <c r="H216" s="19">
        <f t="shared" si="362"/>
        <v>1140355.4300000002</v>
      </c>
      <c r="I216" s="19">
        <f t="shared" si="362"/>
        <v>988925.97</v>
      </c>
      <c r="J216" s="19">
        <f t="shared" si="362"/>
        <v>1343841.39</v>
      </c>
      <c r="K216" s="19">
        <f t="shared" si="362"/>
        <v>704361.83000000007</v>
      </c>
      <c r="L216" s="19">
        <f t="shared" si="362"/>
        <v>1075160.19</v>
      </c>
      <c r="M216" s="19">
        <f t="shared" si="362"/>
        <v>1365489.21</v>
      </c>
      <c r="N216" s="19">
        <f t="shared" si="362"/>
        <v>959367.59</v>
      </c>
      <c r="O216" s="19">
        <f t="shared" ref="O216" si="363">SUM(O212:O215)</f>
        <v>1199610.79</v>
      </c>
      <c r="P216" s="11"/>
      <c r="Q216" s="20">
        <f t="shared" si="361"/>
        <v>1053880.405833333</v>
      </c>
    </row>
    <row r="217" spans="1:17" x14ac:dyDescent="0.15">
      <c r="A217" s="3"/>
      <c r="B217" s="21" t="s">
        <v>10</v>
      </c>
      <c r="C217" s="22">
        <v>20887471.610000003</v>
      </c>
      <c r="D217" s="22">
        <v>20485710.399999999</v>
      </c>
      <c r="E217" s="22">
        <v>20241751.889999997</v>
      </c>
      <c r="F217" s="22">
        <v>19543238.830000002</v>
      </c>
      <c r="G217" s="22">
        <v>19231859.070000004</v>
      </c>
      <c r="H217" s="22">
        <v>19131276.600000001</v>
      </c>
      <c r="I217" s="22">
        <v>18734318.939999998</v>
      </c>
      <c r="J217" s="22">
        <v>18440628.369999997</v>
      </c>
      <c r="K217" s="22">
        <v>18272200.93</v>
      </c>
      <c r="L217" s="22">
        <v>17899602.819500003</v>
      </c>
      <c r="M217" s="22">
        <v>17577652.729500003</v>
      </c>
      <c r="N217" s="22">
        <v>17202582.6195</v>
      </c>
      <c r="O217" s="22">
        <v>16968732.659499999</v>
      </c>
      <c r="P217" s="23"/>
      <c r="Q217" s="24">
        <f t="shared" si="361"/>
        <v>18644129.654833335</v>
      </c>
    </row>
    <row r="218" spans="1:17" x14ac:dyDescent="0.15">
      <c r="A218" s="3"/>
      <c r="B218" s="25" t="s">
        <v>11</v>
      </c>
      <c r="C218" s="26">
        <f t="shared" ref="C218:N218" si="364">C216/C217</f>
        <v>5.935977284136211E-2</v>
      </c>
      <c r="D218" s="26">
        <f t="shared" si="364"/>
        <v>5.8574047790893306E-2</v>
      </c>
      <c r="E218" s="26">
        <f t="shared" si="364"/>
        <v>4.9608375078250215E-2</v>
      </c>
      <c r="F218" s="26">
        <f t="shared" si="364"/>
        <v>3.3210893836270017E-2</v>
      </c>
      <c r="G218" s="26">
        <f t="shared" si="364"/>
        <v>5.2845262452310589E-2</v>
      </c>
      <c r="H218" s="26">
        <f t="shared" si="364"/>
        <v>5.9606865440437994E-2</v>
      </c>
      <c r="I218" s="26">
        <f t="shared" si="364"/>
        <v>5.2786865280089017E-2</v>
      </c>
      <c r="J218" s="26">
        <f t="shared" si="364"/>
        <v>7.2873947841507317E-2</v>
      </c>
      <c r="K218" s="26">
        <f t="shared" si="364"/>
        <v>3.8548275202225465E-2</v>
      </c>
      <c r="L218" s="26">
        <f t="shared" si="364"/>
        <v>6.0066147882829553E-2</v>
      </c>
      <c r="M218" s="26">
        <f t="shared" si="364"/>
        <v>7.7683251058222574E-2</v>
      </c>
      <c r="N218" s="26">
        <f t="shared" si="364"/>
        <v>5.5768811649973306E-2</v>
      </c>
      <c r="O218" s="26">
        <f t="shared" ref="O218" si="365">O216/O217</f>
        <v>7.069536741910977E-2</v>
      </c>
      <c r="P218" s="26"/>
      <c r="Q218" s="27">
        <f>Q216/Q217</f>
        <v>5.6526125131302299E-2</v>
      </c>
    </row>
    <row r="219" spans="1:17" x14ac:dyDescent="0.15">
      <c r="A219" s="3"/>
      <c r="B219" s="25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7"/>
    </row>
    <row r="220" spans="1:17" x14ac:dyDescent="0.15">
      <c r="A220" s="3"/>
      <c r="B220" s="25" t="s">
        <v>120</v>
      </c>
      <c r="C220" s="22">
        <v>1953593.58</v>
      </c>
      <c r="D220" s="22">
        <v>1872776.7200000002</v>
      </c>
      <c r="E220" s="22">
        <v>1888805.5200000003</v>
      </c>
      <c r="F220" s="22">
        <v>1431641.4499999997</v>
      </c>
      <c r="G220" s="22">
        <v>1163600.8399999999</v>
      </c>
      <c r="H220" s="22">
        <v>1119795.6599999999</v>
      </c>
      <c r="I220" s="22">
        <v>1238925.42</v>
      </c>
      <c r="J220" s="22">
        <v>1340568.99</v>
      </c>
      <c r="K220" s="22">
        <v>1351598.06</v>
      </c>
      <c r="L220" s="22">
        <v>789699.49120000005</v>
      </c>
      <c r="M220" s="22">
        <v>666277.57120000001</v>
      </c>
      <c r="N220" s="22">
        <v>515510.96120000002</v>
      </c>
      <c r="O220" s="22">
        <v>325637.44</v>
      </c>
      <c r="P220" s="26"/>
      <c r="Q220" s="24">
        <f>AVERAGE(D220:O220)</f>
        <v>1142069.8436333335</v>
      </c>
    </row>
    <row r="221" spans="1:17" x14ac:dyDescent="0.15">
      <c r="A221" s="3"/>
      <c r="B221" s="1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193"/>
    </row>
    <row r="222" spans="1:17" x14ac:dyDescent="0.15">
      <c r="A222" s="3"/>
      <c r="B222" s="6" t="s">
        <v>12</v>
      </c>
      <c r="C222" s="13">
        <v>-36401.998600000516</v>
      </c>
      <c r="D222" s="13">
        <v>19411.496800000314</v>
      </c>
      <c r="E222" s="13">
        <v>96280.600000000093</v>
      </c>
      <c r="F222" s="13">
        <v>8729.2046000000555</v>
      </c>
      <c r="G222" s="13">
        <v>-15005.232000000076</v>
      </c>
      <c r="H222" s="13">
        <v>-8638.1528999209404</v>
      </c>
      <c r="I222" s="13">
        <v>-100604.90969999996</v>
      </c>
      <c r="J222" s="13">
        <v>58533.232099999674</v>
      </c>
      <c r="K222" s="13">
        <v>49460.500499999849</v>
      </c>
      <c r="L222" s="13">
        <v>1633.8516813854221</v>
      </c>
      <c r="M222" s="13">
        <v>16211.228718615137</v>
      </c>
      <c r="N222" s="13">
        <v>186116.66999999993</v>
      </c>
      <c r="O222" s="13">
        <v>140414.78103237506</v>
      </c>
      <c r="P222" s="11"/>
      <c r="Q222" s="14">
        <f>AVERAGE(D222:O222)</f>
        <v>37711.939236037877</v>
      </c>
    </row>
    <row r="223" spans="1:17" x14ac:dyDescent="0.15">
      <c r="A223" s="3"/>
      <c r="B223" s="16" t="s">
        <v>13</v>
      </c>
      <c r="C223" s="192">
        <v>1175.8599999999999</v>
      </c>
      <c r="D223" s="192">
        <v>1312.83</v>
      </c>
      <c r="E223" s="192">
        <v>2909.07</v>
      </c>
      <c r="F223" s="192">
        <v>606.84</v>
      </c>
      <c r="G223" s="192">
        <v>344</v>
      </c>
      <c r="H223" s="192">
        <v>493.99999999813735</v>
      </c>
      <c r="I223" s="192">
        <v>12000</v>
      </c>
      <c r="J223" s="192">
        <v>-54482.51</v>
      </c>
      <c r="K223" s="192">
        <v>350.12</v>
      </c>
      <c r="L223" s="192">
        <v>2168.87</v>
      </c>
      <c r="M223" s="192">
        <v>439.98999999999796</v>
      </c>
      <c r="N223" s="192">
        <v>344</v>
      </c>
      <c r="O223" s="192">
        <v>344</v>
      </c>
      <c r="P223" s="11"/>
      <c r="Q223" s="17">
        <f>AVERAGE(D223:O223)</f>
        <v>-2764.0658333334886</v>
      </c>
    </row>
    <row r="224" spans="1:17" x14ac:dyDescent="0.15">
      <c r="A224" s="3"/>
      <c r="B224" s="30" t="s">
        <v>14</v>
      </c>
      <c r="C224" s="31">
        <f t="shared" ref="C224:N224" si="366">C222-C223</f>
        <v>-37577.858600000516</v>
      </c>
      <c r="D224" s="31">
        <f t="shared" si="366"/>
        <v>18098.666800000312</v>
      </c>
      <c r="E224" s="31">
        <f t="shared" si="366"/>
        <v>93371.530000000086</v>
      </c>
      <c r="F224" s="31">
        <f t="shared" si="366"/>
        <v>8122.3646000000554</v>
      </c>
      <c r="G224" s="31">
        <f t="shared" si="366"/>
        <v>-15349.232000000076</v>
      </c>
      <c r="H224" s="31">
        <f t="shared" si="366"/>
        <v>-9132.1528999190778</v>
      </c>
      <c r="I224" s="31">
        <f t="shared" si="366"/>
        <v>-112604.90969999996</v>
      </c>
      <c r="J224" s="31">
        <f t="shared" si="366"/>
        <v>113015.74209999968</v>
      </c>
      <c r="K224" s="31">
        <f t="shared" si="366"/>
        <v>49110.380499999847</v>
      </c>
      <c r="L224" s="31">
        <f t="shared" si="366"/>
        <v>-535.01831861457777</v>
      </c>
      <c r="M224" s="31">
        <f t="shared" si="366"/>
        <v>15771.238718615139</v>
      </c>
      <c r="N224" s="31">
        <f t="shared" si="366"/>
        <v>185772.66999999993</v>
      </c>
      <c r="O224" s="31">
        <f t="shared" ref="O224" si="367">O222-O223</f>
        <v>140070.78103237506</v>
      </c>
      <c r="P224" s="23"/>
      <c r="Q224" s="24">
        <f>AVERAGE(D224:O224)</f>
        <v>40476.005069371371</v>
      </c>
    </row>
    <row r="225" spans="1:17" x14ac:dyDescent="0.15">
      <c r="A225" s="3"/>
      <c r="B225" s="25" t="s">
        <v>11</v>
      </c>
      <c r="C225" s="26">
        <f t="shared" ref="C225:N225" si="368">C224/C217</f>
        <v>-1.7990621029502628E-3</v>
      </c>
      <c r="D225" s="26">
        <f t="shared" si="368"/>
        <v>8.8347762643370734E-4</v>
      </c>
      <c r="E225" s="26">
        <f t="shared" si="368"/>
        <v>4.6128186190311071E-3</v>
      </c>
      <c r="F225" s="26">
        <f t="shared" si="368"/>
        <v>4.1560995445298225E-4</v>
      </c>
      <c r="G225" s="26">
        <f t="shared" si="368"/>
        <v>-7.9811483352347967E-4</v>
      </c>
      <c r="H225" s="26">
        <f t="shared" si="368"/>
        <v>-4.7734153297010386E-4</v>
      </c>
      <c r="I225" s="26">
        <f t="shared" si="368"/>
        <v>-6.0106220066305747E-3</v>
      </c>
      <c r="J225" s="26">
        <f t="shared" si="368"/>
        <v>6.1286274975238114E-3</v>
      </c>
      <c r="K225" s="26">
        <f t="shared" si="368"/>
        <v>2.6877101827053871E-3</v>
      </c>
      <c r="L225" s="26">
        <f t="shared" si="368"/>
        <v>-2.9889954766578594E-5</v>
      </c>
      <c r="M225" s="26">
        <f t="shared" si="368"/>
        <v>8.9723235299482172E-4</v>
      </c>
      <c r="N225" s="26">
        <f t="shared" si="368"/>
        <v>1.0799115115972016E-2</v>
      </c>
      <c r="O225" s="26">
        <f t="shared" ref="O225" si="369">O224/O217</f>
        <v>8.2546400985318135E-3</v>
      </c>
      <c r="P225" s="26"/>
      <c r="Q225" s="27">
        <f>Q224/Q217</f>
        <v>2.1709785234666776E-3</v>
      </c>
    </row>
    <row r="226" spans="1:17" x14ac:dyDescent="0.15">
      <c r="A226" s="3"/>
      <c r="B226" s="25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7"/>
    </row>
    <row r="227" spans="1:17" x14ac:dyDescent="0.15">
      <c r="A227" s="3"/>
      <c r="B227" s="15" t="s">
        <v>17</v>
      </c>
      <c r="C227" s="13">
        <v>97585.321399999651</v>
      </c>
      <c r="D227" s="13">
        <f t="shared" ref="D227" si="370">SUM(D220)-SUM(C220)+D224</f>
        <v>-62718.193199999558</v>
      </c>
      <c r="E227" s="13">
        <f t="shared" ref="E227" si="371">SUM(E220)-SUM(D220)+E224</f>
        <v>109400.33000000013</v>
      </c>
      <c r="F227" s="13">
        <f t="shared" ref="F227" si="372">SUM(F220)-SUM(E220)+F224</f>
        <v>-449041.7054000005</v>
      </c>
      <c r="G227" s="13">
        <f t="shared" ref="G227" si="373">SUM(G220)-SUM(F220)+G224</f>
        <v>-283389.84199999995</v>
      </c>
      <c r="H227" s="13">
        <f t="shared" ref="H227" si="374">SUM(H220)-SUM(G220)+H224</f>
        <v>-52937.332899919013</v>
      </c>
      <c r="I227" s="13">
        <f t="shared" ref="I227" si="375">SUM(I220)-SUM(H220)+I224</f>
        <v>6524.8503000000492</v>
      </c>
      <c r="J227" s="13">
        <f t="shared" ref="J227" si="376">SUM(J220)-SUM(I220)+J224</f>
        <v>214659.31209999975</v>
      </c>
      <c r="K227" s="13">
        <f t="shared" ref="K227" si="377">SUM(K220)-SUM(J220)+K224</f>
        <v>60139.450499999912</v>
      </c>
      <c r="L227" s="13">
        <f t="shared" ref="L227" si="378">SUM(L220)-SUM(K220)+L224</f>
        <v>-562433.58711861458</v>
      </c>
      <c r="M227" s="13">
        <f t="shared" ref="M227" si="379">SUM(M220)-SUM(L220)+M224</f>
        <v>-107650.6812813849</v>
      </c>
      <c r="N227" s="13">
        <f t="shared" ref="N227" si="380">SUM(N220)-SUM(M220)+N224</f>
        <v>35006.059999999939</v>
      </c>
      <c r="O227" s="13">
        <f t="shared" ref="O227" si="381">SUM(O220)-SUM(N220)+O224</f>
        <v>-49802.740167624957</v>
      </c>
      <c r="P227" s="26"/>
      <c r="Q227" s="14">
        <f>AVERAGE(D227:O227)</f>
        <v>-95187.006597295302</v>
      </c>
    </row>
    <row r="228" spans="1:17" x14ac:dyDescent="0.15">
      <c r="A228" s="3"/>
      <c r="B228" s="15" t="s">
        <v>18</v>
      </c>
      <c r="C228" s="13">
        <v>98761.181399999652</v>
      </c>
      <c r="D228" s="13">
        <f t="shared" ref="D228" si="382">SUM(D220)-SUM(C220)+SUM(D222)</f>
        <v>-61405.363199999556</v>
      </c>
      <c r="E228" s="13">
        <f t="shared" ref="E228" si="383">SUM(E220)-SUM(D220)+SUM(E222)</f>
        <v>112309.40000000014</v>
      </c>
      <c r="F228" s="13">
        <f t="shared" ref="F228" si="384">SUM(F220)-SUM(E220)+SUM(F222)</f>
        <v>-448434.86540000048</v>
      </c>
      <c r="G228" s="13">
        <f t="shared" ref="G228" si="385">SUM(G220)-SUM(F220)+SUM(G222)</f>
        <v>-283045.84199999995</v>
      </c>
      <c r="H228" s="13">
        <f t="shared" ref="H228" si="386">SUM(H220)-SUM(G220)+SUM(H222)</f>
        <v>-52443.332899920875</v>
      </c>
      <c r="I228" s="13">
        <f t="shared" ref="I228" si="387">SUM(I220)-SUM(H220)+SUM(I222)</f>
        <v>18524.850300000049</v>
      </c>
      <c r="J228" s="13">
        <f t="shared" ref="J228" si="388">SUM(J220)-SUM(I220)+SUM(J222)</f>
        <v>160176.80209999974</v>
      </c>
      <c r="K228" s="13">
        <f t="shared" ref="K228" si="389">SUM(K220)-SUM(J220)+SUM(K222)</f>
        <v>60489.570499999914</v>
      </c>
      <c r="L228" s="13">
        <f t="shared" ref="L228" si="390">SUM(L220)-SUM(K220)+SUM(L222)</f>
        <v>-560264.71711861459</v>
      </c>
      <c r="M228" s="13">
        <f t="shared" ref="M228" si="391">SUM(M220)-SUM(L220)+SUM(M222)</f>
        <v>-107210.6912813849</v>
      </c>
      <c r="N228" s="13">
        <f t="shared" ref="N228" si="392">SUM(N220)-SUM(M220)+SUM(N222)</f>
        <v>35350.059999999939</v>
      </c>
      <c r="O228" s="13">
        <f t="shared" ref="O228" si="393">SUM(O220)-SUM(N220)+SUM(O222)</f>
        <v>-49458.740167624957</v>
      </c>
      <c r="P228" s="26"/>
      <c r="Q228" s="17">
        <f>AVERAGE(D228:O228)</f>
        <v>-97951.072430628803</v>
      </c>
    </row>
    <row r="229" spans="1:17" x14ac:dyDescent="0.15">
      <c r="A229" s="3"/>
      <c r="B229" s="25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19"/>
    </row>
    <row r="230" spans="1:17" ht="11.25" thickBot="1" x14ac:dyDescent="0.2">
      <c r="A230" s="8"/>
      <c r="B230" s="8"/>
      <c r="C230" s="8">
        <f t="shared" ref="C230:N230" si="394">C192</f>
        <v>42094</v>
      </c>
      <c r="D230" s="8">
        <f t="shared" si="394"/>
        <v>42124</v>
      </c>
      <c r="E230" s="8">
        <f t="shared" si="394"/>
        <v>42155</v>
      </c>
      <c r="F230" s="8">
        <f t="shared" si="394"/>
        <v>42185</v>
      </c>
      <c r="G230" s="8">
        <f t="shared" si="394"/>
        <v>42216</v>
      </c>
      <c r="H230" s="8">
        <f t="shared" si="394"/>
        <v>42247</v>
      </c>
      <c r="I230" s="8">
        <f t="shared" si="394"/>
        <v>42277</v>
      </c>
      <c r="J230" s="8">
        <f t="shared" si="394"/>
        <v>42308</v>
      </c>
      <c r="K230" s="8">
        <f t="shared" si="394"/>
        <v>42338</v>
      </c>
      <c r="L230" s="8">
        <f t="shared" si="394"/>
        <v>42369</v>
      </c>
      <c r="M230" s="8">
        <f t="shared" si="394"/>
        <v>42400</v>
      </c>
      <c r="N230" s="8">
        <f t="shared" si="394"/>
        <v>42429</v>
      </c>
      <c r="O230" s="8">
        <f t="shared" ref="O230" si="395">O192</f>
        <v>42460</v>
      </c>
      <c r="P230" s="8"/>
      <c r="Q230" s="191" t="s">
        <v>4</v>
      </c>
    </row>
    <row r="231" spans="1:17" x14ac:dyDescent="0.15">
      <c r="A231" s="33" t="s">
        <v>57</v>
      </c>
      <c r="B231" s="9" t="s">
        <v>5</v>
      </c>
      <c r="C231" s="10">
        <v>890947.64</v>
      </c>
      <c r="D231" s="10">
        <v>1156829.49</v>
      </c>
      <c r="E231" s="10">
        <v>1460050.0799999998</v>
      </c>
      <c r="F231" s="10">
        <v>1312311.2799999998</v>
      </c>
      <c r="G231" s="10">
        <v>1218420.94</v>
      </c>
      <c r="H231" s="10">
        <v>745749.66</v>
      </c>
      <c r="I231" s="10">
        <v>846653</v>
      </c>
      <c r="J231" s="10">
        <v>1276273.2</v>
      </c>
      <c r="K231" s="10">
        <v>971282.35000000009</v>
      </c>
      <c r="L231" s="10">
        <v>852465.88</v>
      </c>
      <c r="M231" s="10">
        <v>1211094.6099999999</v>
      </c>
      <c r="N231" s="10">
        <v>1458285.22</v>
      </c>
      <c r="O231" s="10">
        <v>854769.81330000004</v>
      </c>
      <c r="P231" s="11"/>
      <c r="Q231" s="12">
        <f t="shared" ref="Q231:Q243" si="396">AVERAGE(D231:O231)</f>
        <v>1113682.1269416667</v>
      </c>
    </row>
    <row r="232" spans="1:17" x14ac:dyDescent="0.15">
      <c r="A232" s="5"/>
      <c r="B232" s="6" t="s">
        <v>6</v>
      </c>
      <c r="C232" s="13">
        <v>449754.58999999997</v>
      </c>
      <c r="D232" s="13">
        <v>392450.9</v>
      </c>
      <c r="E232" s="13">
        <v>491624.64999999997</v>
      </c>
      <c r="F232" s="13">
        <v>735185.83</v>
      </c>
      <c r="G232" s="13">
        <v>1036968.23</v>
      </c>
      <c r="H232" s="13">
        <v>908802.90999999992</v>
      </c>
      <c r="I232" s="13">
        <v>188100.97</v>
      </c>
      <c r="J232" s="13">
        <v>763597.54</v>
      </c>
      <c r="K232" s="13">
        <v>627220.64</v>
      </c>
      <c r="L232" s="13">
        <v>613251.83000000007</v>
      </c>
      <c r="M232" s="13">
        <v>347115.37</v>
      </c>
      <c r="N232" s="13">
        <v>509744.08</v>
      </c>
      <c r="O232" s="13">
        <v>479526.61</v>
      </c>
      <c r="P232" s="11"/>
      <c r="Q232" s="14">
        <f t="shared" si="396"/>
        <v>591132.46333333326</v>
      </c>
    </row>
    <row r="233" spans="1:17" x14ac:dyDescent="0.15">
      <c r="B233" s="6" t="s">
        <v>7</v>
      </c>
      <c r="C233" s="13">
        <v>473281.7</v>
      </c>
      <c r="D233" s="13">
        <v>259081.37</v>
      </c>
      <c r="E233" s="13">
        <v>230272.53</v>
      </c>
      <c r="F233" s="13">
        <v>227489.65</v>
      </c>
      <c r="G233" s="13">
        <v>233432.99</v>
      </c>
      <c r="H233" s="13">
        <v>837900.03</v>
      </c>
      <c r="I233" s="13">
        <v>621687.31000000006</v>
      </c>
      <c r="J233" s="13">
        <v>60220.69</v>
      </c>
      <c r="K233" s="13">
        <v>664666.05000000005</v>
      </c>
      <c r="L233" s="13">
        <v>518815.32</v>
      </c>
      <c r="M233" s="13">
        <v>204902.64</v>
      </c>
      <c r="N233" s="13">
        <v>4674.8999999999996</v>
      </c>
      <c r="O233" s="13">
        <v>228234.69</v>
      </c>
      <c r="P233" s="11"/>
      <c r="Q233" s="14">
        <f t="shared" si="396"/>
        <v>340948.18083333335</v>
      </c>
    </row>
    <row r="234" spans="1:17" x14ac:dyDescent="0.15">
      <c r="A234" s="3"/>
      <c r="B234" s="16" t="s">
        <v>8</v>
      </c>
      <c r="C234" s="192">
        <v>4448461.2300000004</v>
      </c>
      <c r="D234" s="192">
        <v>4531423.33</v>
      </c>
      <c r="E234" s="192">
        <v>4405064.34</v>
      </c>
      <c r="F234" s="192">
        <v>4413703.01</v>
      </c>
      <c r="G234" s="192">
        <v>4234949.62</v>
      </c>
      <c r="H234" s="192">
        <v>3699168.89</v>
      </c>
      <c r="I234" s="192">
        <v>3959210.3200000003</v>
      </c>
      <c r="J234" s="192">
        <v>4057376.88</v>
      </c>
      <c r="K234" s="192">
        <v>3557753.75</v>
      </c>
      <c r="L234" s="192">
        <v>3532185.6000000001</v>
      </c>
      <c r="M234" s="192">
        <v>3646245.0599999996</v>
      </c>
      <c r="N234" s="192">
        <v>3327304.88</v>
      </c>
      <c r="O234" s="192">
        <v>3136121.6399999997</v>
      </c>
      <c r="P234" s="11"/>
      <c r="Q234" s="17">
        <f t="shared" si="396"/>
        <v>3875042.2766666673</v>
      </c>
    </row>
    <row r="235" spans="1:17" s="8" customFormat="1" x14ac:dyDescent="0.15">
      <c r="A235" s="3"/>
      <c r="B235" s="18" t="s">
        <v>9</v>
      </c>
      <c r="C235" s="19">
        <f t="shared" ref="C235:N235" si="397">SUM(C231:C234)</f>
        <v>6262445.1600000001</v>
      </c>
      <c r="D235" s="19">
        <f t="shared" si="397"/>
        <v>6339785.0899999999</v>
      </c>
      <c r="E235" s="19">
        <f t="shared" si="397"/>
        <v>6587011.5999999996</v>
      </c>
      <c r="F235" s="19">
        <f t="shared" si="397"/>
        <v>6688689.7699999996</v>
      </c>
      <c r="G235" s="19">
        <f t="shared" si="397"/>
        <v>6723771.7800000003</v>
      </c>
      <c r="H235" s="19">
        <f t="shared" si="397"/>
        <v>6191621.4900000002</v>
      </c>
      <c r="I235" s="19">
        <f t="shared" si="397"/>
        <v>5615651.6000000006</v>
      </c>
      <c r="J235" s="19">
        <f t="shared" si="397"/>
        <v>6157468.3100000005</v>
      </c>
      <c r="K235" s="19">
        <f t="shared" si="397"/>
        <v>5820922.79</v>
      </c>
      <c r="L235" s="19">
        <f t="shared" si="397"/>
        <v>5516718.6299999999</v>
      </c>
      <c r="M235" s="19">
        <f t="shared" si="397"/>
        <v>5409357.6799999997</v>
      </c>
      <c r="N235" s="19">
        <f t="shared" si="397"/>
        <v>5300009.08</v>
      </c>
      <c r="O235" s="19">
        <f t="shared" ref="O235" si="398">SUM(O231:O234)</f>
        <v>4698652.7533</v>
      </c>
      <c r="P235" s="11"/>
      <c r="Q235" s="20">
        <f t="shared" si="396"/>
        <v>5920805.0477750003</v>
      </c>
    </row>
    <row r="236" spans="1:17" x14ac:dyDescent="0.15">
      <c r="A236" s="3"/>
      <c r="B236" s="21" t="s">
        <v>10</v>
      </c>
      <c r="C236" s="22">
        <v>53985152.390000015</v>
      </c>
      <c r="D236" s="22">
        <v>52899945.399999999</v>
      </c>
      <c r="E236" s="22">
        <v>51882798.489999995</v>
      </c>
      <c r="F236" s="22">
        <v>50882697.079999998</v>
      </c>
      <c r="G236" s="22">
        <v>49547706.489999995</v>
      </c>
      <c r="H236" s="22">
        <v>48077790.699999996</v>
      </c>
      <c r="I236" s="22">
        <v>47201012.140000001</v>
      </c>
      <c r="J236" s="22">
        <v>46315119.160000004</v>
      </c>
      <c r="K236" s="22">
        <v>44986869.43</v>
      </c>
      <c r="L236" s="22">
        <v>43970395.359999999</v>
      </c>
      <c r="M236" s="22">
        <v>43164074.350000001</v>
      </c>
      <c r="N236" s="22">
        <v>42344312.629999995</v>
      </c>
      <c r="O236" s="22">
        <v>41372653.090399995</v>
      </c>
      <c r="P236" s="23"/>
      <c r="Q236" s="24">
        <f t="shared" si="396"/>
        <v>46887114.526699997</v>
      </c>
    </row>
    <row r="237" spans="1:17" x14ac:dyDescent="0.15">
      <c r="A237" s="3"/>
      <c r="B237" s="25" t="s">
        <v>11</v>
      </c>
      <c r="C237" s="26">
        <f t="shared" ref="C237:N237" si="399">C235/C236</f>
        <v>0.11600310238561129</v>
      </c>
      <c r="D237" s="26">
        <f t="shared" si="399"/>
        <v>0.11984483239183079</v>
      </c>
      <c r="E237" s="26">
        <f t="shared" si="399"/>
        <v>0.12695945075648907</v>
      </c>
      <c r="F237" s="26">
        <f t="shared" si="399"/>
        <v>0.1314531295281724</v>
      </c>
      <c r="G237" s="26">
        <f t="shared" si="399"/>
        <v>0.13570298720803617</v>
      </c>
      <c r="H237" s="26">
        <f t="shared" si="399"/>
        <v>0.12878340289459267</v>
      </c>
      <c r="I237" s="26">
        <f t="shared" si="399"/>
        <v>0.11897311827432352</v>
      </c>
      <c r="J237" s="26">
        <f t="shared" si="399"/>
        <v>0.13294726261479406</v>
      </c>
      <c r="K237" s="26">
        <f t="shared" si="399"/>
        <v>0.12939159500879277</v>
      </c>
      <c r="L237" s="26">
        <f t="shared" si="399"/>
        <v>0.1254643854082462</v>
      </c>
      <c r="M237" s="26">
        <f t="shared" si="399"/>
        <v>0.12532083130377611</v>
      </c>
      <c r="N237" s="26">
        <f t="shared" si="399"/>
        <v>0.12516460300845839</v>
      </c>
      <c r="O237" s="26">
        <f t="shared" ref="O237" si="400">O235/O236</f>
        <v>0.11356904627395682</v>
      </c>
      <c r="P237" s="26"/>
      <c r="Q237" s="27">
        <f>Q235/Q236</f>
        <v>0.12627787202395194</v>
      </c>
    </row>
    <row r="238" spans="1:17" x14ac:dyDescent="0.15">
      <c r="A238" s="3"/>
      <c r="B238" s="25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7"/>
    </row>
    <row r="239" spans="1:17" x14ac:dyDescent="0.15">
      <c r="A239" s="3"/>
      <c r="B239" s="25" t="s">
        <v>120</v>
      </c>
      <c r="C239" s="22">
        <v>5139637.6300000008</v>
      </c>
      <c r="D239" s="22">
        <v>5005790.4400000004</v>
      </c>
      <c r="E239" s="22">
        <v>4804304.62</v>
      </c>
      <c r="F239" s="22">
        <v>4808895.8899999997</v>
      </c>
      <c r="G239" s="22">
        <v>4635024.8499999996</v>
      </c>
      <c r="H239" s="22">
        <v>4702711.1100000003</v>
      </c>
      <c r="I239" s="22">
        <v>4701853.24</v>
      </c>
      <c r="J239" s="22">
        <v>4238004.4399999995</v>
      </c>
      <c r="K239" s="22">
        <v>4341413.0600000005</v>
      </c>
      <c r="L239" s="22">
        <v>4245932.0600000005</v>
      </c>
      <c r="M239" s="22">
        <v>4034550.8799999994</v>
      </c>
      <c r="N239" s="22">
        <v>3513267.9</v>
      </c>
      <c r="O239" s="22">
        <v>3792394.0003999998</v>
      </c>
      <c r="P239" s="26"/>
      <c r="Q239" s="24">
        <f t="shared" si="396"/>
        <v>4402011.8742000004</v>
      </c>
    </row>
    <row r="240" spans="1:17" x14ac:dyDescent="0.15">
      <c r="A240" s="3"/>
      <c r="B240" s="1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193"/>
    </row>
    <row r="241" spans="1:17" x14ac:dyDescent="0.15">
      <c r="A241" s="3"/>
      <c r="B241" s="6" t="s">
        <v>12</v>
      </c>
      <c r="C241" s="13">
        <v>5302.9300000000512</v>
      </c>
      <c r="D241" s="13">
        <v>-1238.5099999999511</v>
      </c>
      <c r="E241" s="13">
        <v>-913.48000000009779</v>
      </c>
      <c r="F241" s="13">
        <v>-864.26999999996042</v>
      </c>
      <c r="G241" s="13">
        <v>-2174.1098999999813</v>
      </c>
      <c r="H241" s="13">
        <v>7023.7199999988079</v>
      </c>
      <c r="I241" s="13">
        <v>26224.229999999923</v>
      </c>
      <c r="J241" s="13">
        <v>49415.306599999894</v>
      </c>
      <c r="K241" s="13">
        <v>-2522.9400000000023</v>
      </c>
      <c r="L241" s="13">
        <v>2424.4798999996274</v>
      </c>
      <c r="M241" s="13">
        <v>-2758.5599999995902</v>
      </c>
      <c r="N241" s="13">
        <v>66020.62</v>
      </c>
      <c r="O241" s="13">
        <v>81888.92962591158</v>
      </c>
      <c r="P241" s="11"/>
      <c r="Q241" s="14">
        <f t="shared" si="396"/>
        <v>18543.784685492519</v>
      </c>
    </row>
    <row r="242" spans="1:17" x14ac:dyDescent="0.15">
      <c r="A242" s="3"/>
      <c r="B242" s="16" t="s">
        <v>13</v>
      </c>
      <c r="C242" s="192">
        <v>150</v>
      </c>
      <c r="D242" s="192">
        <v>17307.5</v>
      </c>
      <c r="E242" s="192">
        <v>0</v>
      </c>
      <c r="F242" s="192">
        <v>335</v>
      </c>
      <c r="G242" s="192">
        <v>150</v>
      </c>
      <c r="H242" s="192">
        <v>0</v>
      </c>
      <c r="I242" s="192">
        <v>8083.01</v>
      </c>
      <c r="J242" s="192">
        <v>300</v>
      </c>
      <c r="K242" s="192">
        <v>0</v>
      </c>
      <c r="L242" s="192">
        <v>508</v>
      </c>
      <c r="M242" s="192">
        <v>0</v>
      </c>
      <c r="N242" s="192">
        <v>22.07</v>
      </c>
      <c r="O242" s="192">
        <v>0</v>
      </c>
      <c r="P242" s="11"/>
      <c r="Q242" s="17">
        <f t="shared" si="396"/>
        <v>2225.4650000000001</v>
      </c>
    </row>
    <row r="243" spans="1:17" x14ac:dyDescent="0.15">
      <c r="A243" s="3"/>
      <c r="B243" s="30" t="s">
        <v>14</v>
      </c>
      <c r="C243" s="31">
        <f t="shared" ref="C243:N243" si="401">C241-C242</f>
        <v>5152.9300000000512</v>
      </c>
      <c r="D243" s="31">
        <f t="shared" si="401"/>
        <v>-18546.009999999951</v>
      </c>
      <c r="E243" s="31">
        <f t="shared" si="401"/>
        <v>-913.48000000009779</v>
      </c>
      <c r="F243" s="31">
        <f t="shared" si="401"/>
        <v>-1199.2699999999604</v>
      </c>
      <c r="G243" s="31">
        <f t="shared" si="401"/>
        <v>-2324.1098999999813</v>
      </c>
      <c r="H243" s="31">
        <f t="shared" si="401"/>
        <v>7023.7199999988079</v>
      </c>
      <c r="I243" s="31">
        <f t="shared" si="401"/>
        <v>18141.219999999921</v>
      </c>
      <c r="J243" s="31">
        <f t="shared" si="401"/>
        <v>49115.306599999894</v>
      </c>
      <c r="K243" s="31">
        <f t="shared" si="401"/>
        <v>-2522.9400000000023</v>
      </c>
      <c r="L243" s="31">
        <f t="shared" si="401"/>
        <v>1916.4798999996274</v>
      </c>
      <c r="M243" s="31">
        <f t="shared" si="401"/>
        <v>-2758.5599999995902</v>
      </c>
      <c r="N243" s="31">
        <f t="shared" si="401"/>
        <v>65998.549999999988</v>
      </c>
      <c r="O243" s="31">
        <f t="shared" ref="O243" si="402">O241-O242</f>
        <v>81888.92962591158</v>
      </c>
      <c r="P243" s="23"/>
      <c r="Q243" s="24">
        <f t="shared" si="396"/>
        <v>16318.319685492519</v>
      </c>
    </row>
    <row r="244" spans="1:17" x14ac:dyDescent="0.15">
      <c r="A244" s="3"/>
      <c r="B244" s="25" t="s">
        <v>11</v>
      </c>
      <c r="C244" s="26">
        <f t="shared" ref="C244:N244" si="403">C243/C236</f>
        <v>9.5450874395504315E-5</v>
      </c>
      <c r="D244" s="26">
        <f t="shared" si="403"/>
        <v>-3.5058656223112001E-4</v>
      </c>
      <c r="E244" s="26">
        <f t="shared" si="403"/>
        <v>-1.7606606169791784E-5</v>
      </c>
      <c r="F244" s="26">
        <f t="shared" si="403"/>
        <v>-2.3569308798910871E-5</v>
      </c>
      <c r="G244" s="26">
        <f t="shared" si="403"/>
        <v>-4.6906508184572509E-5</v>
      </c>
      <c r="H244" s="26">
        <f t="shared" si="403"/>
        <v>1.4609073956467822E-4</v>
      </c>
      <c r="I244" s="26">
        <f t="shared" si="403"/>
        <v>3.8433963971349537E-4</v>
      </c>
      <c r="J244" s="26">
        <f t="shared" si="403"/>
        <v>1.0604594674651787E-3</v>
      </c>
      <c r="K244" s="26">
        <f t="shared" si="403"/>
        <v>-5.6081697436753654E-5</v>
      </c>
      <c r="L244" s="26">
        <f t="shared" si="403"/>
        <v>4.3585687240443939E-5</v>
      </c>
      <c r="M244" s="26">
        <f t="shared" si="403"/>
        <v>-6.3908702816873681E-5</v>
      </c>
      <c r="N244" s="26">
        <f t="shared" si="403"/>
        <v>1.5586166335178977E-3</v>
      </c>
      <c r="O244" s="26">
        <f t="shared" ref="O244" si="404">O243/O236</f>
        <v>1.9793009031106317E-3</v>
      </c>
      <c r="P244" s="26"/>
      <c r="Q244" s="27">
        <f>Q243/Q236</f>
        <v>3.4803420620392427E-4</v>
      </c>
    </row>
    <row r="245" spans="1:17" x14ac:dyDescent="0.15">
      <c r="A245" s="3"/>
      <c r="B245" s="25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7"/>
    </row>
    <row r="246" spans="1:17" x14ac:dyDescent="0.15">
      <c r="A246" s="3"/>
      <c r="B246" s="15" t="s">
        <v>17</v>
      </c>
      <c r="C246" s="13">
        <v>-58369.1599999998</v>
      </c>
      <c r="D246" s="13">
        <f t="shared" ref="D246" si="405">SUM(D239)-SUM(C239)+D243</f>
        <v>-152393.20000000036</v>
      </c>
      <c r="E246" s="13">
        <f t="shared" ref="E246" si="406">SUM(E239)-SUM(D239)+E243</f>
        <v>-202399.3000000004</v>
      </c>
      <c r="F246" s="13">
        <f t="shared" ref="F246" si="407">SUM(F239)-SUM(E239)+F243</f>
        <v>3391.9999999995925</v>
      </c>
      <c r="G246" s="13">
        <f t="shared" ref="G246" si="408">SUM(G239)-SUM(F239)+G243</f>
        <v>-176195.14990000002</v>
      </c>
      <c r="H246" s="13">
        <f t="shared" ref="H246" si="409">SUM(H239)-SUM(G239)+H243</f>
        <v>74709.979999999516</v>
      </c>
      <c r="I246" s="13">
        <f t="shared" ref="I246" si="410">SUM(I239)-SUM(H239)+I243</f>
        <v>17283.349999999809</v>
      </c>
      <c r="J246" s="13">
        <f t="shared" ref="J246" si="411">SUM(J239)-SUM(I239)+J243</f>
        <v>-414733.49340000085</v>
      </c>
      <c r="K246" s="13">
        <f t="shared" ref="K246" si="412">SUM(K239)-SUM(J239)+K243</f>
        <v>100885.68000000104</v>
      </c>
      <c r="L246" s="13">
        <f t="shared" ref="L246" si="413">SUM(L239)-SUM(K239)+L243</f>
        <v>-93564.520100000373</v>
      </c>
      <c r="M246" s="13">
        <f t="shared" ref="M246" si="414">SUM(M239)-SUM(L239)+M243</f>
        <v>-214139.74000000069</v>
      </c>
      <c r="N246" s="13">
        <f t="shared" ref="N246" si="415">SUM(N239)-SUM(M239)+N243</f>
        <v>-455284.42999999953</v>
      </c>
      <c r="O246" s="13">
        <f t="shared" ref="O246" si="416">SUM(O239)-SUM(N239)+O243</f>
        <v>361015.03002591146</v>
      </c>
      <c r="P246" s="26"/>
      <c r="Q246" s="14">
        <f>AVERAGE(D246:O246)</f>
        <v>-95951.982781174229</v>
      </c>
    </row>
    <row r="247" spans="1:17" x14ac:dyDescent="0.15">
      <c r="A247" s="3"/>
      <c r="B247" s="15" t="s">
        <v>18</v>
      </c>
      <c r="C247" s="13">
        <v>-58219.1599999998</v>
      </c>
      <c r="D247" s="13">
        <f t="shared" ref="D247" si="417">SUM(D239)-SUM(C239)+SUM(D241)</f>
        <v>-135085.70000000036</v>
      </c>
      <c r="E247" s="13">
        <f t="shared" ref="E247" si="418">SUM(E239)-SUM(D239)+SUM(E241)</f>
        <v>-202399.3000000004</v>
      </c>
      <c r="F247" s="13">
        <f t="shared" ref="F247" si="419">SUM(F239)-SUM(E239)+SUM(F241)</f>
        <v>3726.9999999995925</v>
      </c>
      <c r="G247" s="13">
        <f t="shared" ref="G247" si="420">SUM(G239)-SUM(F239)+SUM(G241)</f>
        <v>-176045.14990000002</v>
      </c>
      <c r="H247" s="13">
        <f t="shared" ref="H247" si="421">SUM(H239)-SUM(G239)+SUM(H241)</f>
        <v>74709.979999999516</v>
      </c>
      <c r="I247" s="13">
        <f t="shared" ref="I247" si="422">SUM(I239)-SUM(H239)+SUM(I241)</f>
        <v>25366.359999999811</v>
      </c>
      <c r="J247" s="13">
        <f t="shared" ref="J247" si="423">SUM(J239)-SUM(I239)+SUM(J241)</f>
        <v>-414433.49340000085</v>
      </c>
      <c r="K247" s="13">
        <f t="shared" ref="K247" si="424">SUM(K239)-SUM(J239)+SUM(K241)</f>
        <v>100885.68000000104</v>
      </c>
      <c r="L247" s="13">
        <f t="shared" ref="L247" si="425">SUM(L239)-SUM(K239)+SUM(L241)</f>
        <v>-93056.520100000373</v>
      </c>
      <c r="M247" s="13">
        <f t="shared" ref="M247" si="426">SUM(M239)-SUM(L239)+SUM(M241)</f>
        <v>-214139.74000000069</v>
      </c>
      <c r="N247" s="13">
        <f t="shared" ref="N247" si="427">SUM(N239)-SUM(M239)+SUM(N241)</f>
        <v>-455262.35999999952</v>
      </c>
      <c r="O247" s="13">
        <f t="shared" ref="O247" si="428">SUM(O239)-SUM(N239)+SUM(O241)</f>
        <v>361015.03002591146</v>
      </c>
      <c r="P247" s="26"/>
      <c r="Q247" s="17">
        <f>AVERAGE(D247:O247)</f>
        <v>-93726.517781174232</v>
      </c>
    </row>
    <row r="248" spans="1:17" x14ac:dyDescent="0.15">
      <c r="A248" s="3"/>
      <c r="B248" s="25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</row>
    <row r="249" spans="1:17" ht="11.25" thickBot="1" x14ac:dyDescent="0.2">
      <c r="A249" s="172"/>
      <c r="B249" s="172"/>
      <c r="C249" s="173">
        <f t="shared" ref="C249:M249" si="429">C192</f>
        <v>42094</v>
      </c>
      <c r="D249" s="173">
        <f t="shared" si="429"/>
        <v>42124</v>
      </c>
      <c r="E249" s="173">
        <f t="shared" si="429"/>
        <v>42155</v>
      </c>
      <c r="F249" s="173">
        <f t="shared" si="429"/>
        <v>42185</v>
      </c>
      <c r="G249" s="173">
        <f t="shared" si="429"/>
        <v>42216</v>
      </c>
      <c r="H249" s="173">
        <f t="shared" si="429"/>
        <v>42247</v>
      </c>
      <c r="I249" s="173">
        <f t="shared" si="429"/>
        <v>42277</v>
      </c>
      <c r="J249" s="173">
        <f t="shared" si="429"/>
        <v>42308</v>
      </c>
      <c r="K249" s="173">
        <f t="shared" si="429"/>
        <v>42338</v>
      </c>
      <c r="L249" s="173">
        <f t="shared" si="429"/>
        <v>42369</v>
      </c>
      <c r="M249" s="173">
        <f t="shared" si="429"/>
        <v>42400</v>
      </c>
      <c r="N249" s="173">
        <f t="shared" ref="N249:O249" si="430">N192</f>
        <v>42429</v>
      </c>
      <c r="O249" s="173">
        <f t="shared" si="430"/>
        <v>42460</v>
      </c>
      <c r="P249" s="145"/>
      <c r="Q249" s="145" t="s">
        <v>4</v>
      </c>
    </row>
    <row r="250" spans="1:17" x14ac:dyDescent="0.15">
      <c r="A250" s="174" t="s">
        <v>58</v>
      </c>
      <c r="B250" s="175" t="s">
        <v>5</v>
      </c>
      <c r="C250" s="176">
        <f t="shared" ref="C250:N250" si="431">C193+C212+C231</f>
        <v>10573849.979999999</v>
      </c>
      <c r="D250" s="176">
        <f t="shared" si="431"/>
        <v>1924326.12</v>
      </c>
      <c r="E250" s="176">
        <f t="shared" si="431"/>
        <v>9859026.25</v>
      </c>
      <c r="F250" s="176">
        <f t="shared" si="431"/>
        <v>2852404.05</v>
      </c>
      <c r="G250" s="176">
        <f t="shared" si="431"/>
        <v>10905702.579999998</v>
      </c>
      <c r="H250" s="176">
        <f t="shared" si="431"/>
        <v>11120972.469999999</v>
      </c>
      <c r="I250" s="176">
        <f t="shared" si="431"/>
        <v>2252866.2000000002</v>
      </c>
      <c r="J250" s="176">
        <f t="shared" si="431"/>
        <v>9259586.5600000005</v>
      </c>
      <c r="K250" s="176">
        <f t="shared" si="431"/>
        <v>2331652.6500000004</v>
      </c>
      <c r="L250" s="176">
        <f t="shared" si="431"/>
        <v>10116060.6776</v>
      </c>
      <c r="M250" s="176">
        <f t="shared" si="431"/>
        <v>12294398.297599997</v>
      </c>
      <c r="N250" s="176">
        <f t="shared" si="431"/>
        <v>4904629.8499999996</v>
      </c>
      <c r="O250" s="176">
        <f t="shared" ref="O250:O253" si="432">O193+O212+O231</f>
        <v>9594444.5609000009</v>
      </c>
      <c r="P250" s="119"/>
      <c r="Q250" s="181">
        <f t="shared" ref="Q250:Q255" si="433">AVERAGE(D250:O250)</f>
        <v>7284672.522175</v>
      </c>
    </row>
    <row r="251" spans="1:17" x14ac:dyDescent="0.15">
      <c r="A251" s="120"/>
      <c r="B251" s="149" t="s">
        <v>6</v>
      </c>
      <c r="C251" s="150">
        <f t="shared" ref="C251:N251" si="434">C194+C213+C232</f>
        <v>1567003.7000000002</v>
      </c>
      <c r="D251" s="150">
        <f t="shared" si="434"/>
        <v>3972927.6999999997</v>
      </c>
      <c r="E251" s="150">
        <f t="shared" si="434"/>
        <v>2634302.5899999994</v>
      </c>
      <c r="F251" s="150">
        <f t="shared" si="434"/>
        <v>2410351.2999999998</v>
      </c>
      <c r="G251" s="150">
        <f t="shared" si="434"/>
        <v>2934430.76</v>
      </c>
      <c r="H251" s="150">
        <f t="shared" si="434"/>
        <v>2962743.7</v>
      </c>
      <c r="I251" s="150">
        <f t="shared" si="434"/>
        <v>2716583.89</v>
      </c>
      <c r="J251" s="150">
        <f t="shared" si="434"/>
        <v>2798526.8200000003</v>
      </c>
      <c r="K251" s="150">
        <f t="shared" si="434"/>
        <v>2882967.74</v>
      </c>
      <c r="L251" s="150">
        <f t="shared" si="434"/>
        <v>3350341.69</v>
      </c>
      <c r="M251" s="150">
        <f t="shared" si="434"/>
        <v>3063077.27</v>
      </c>
      <c r="N251" s="150">
        <f t="shared" si="434"/>
        <v>931685.58000000007</v>
      </c>
      <c r="O251" s="150">
        <f t="shared" si="432"/>
        <v>960222.34</v>
      </c>
      <c r="P251" s="119"/>
      <c r="Q251" s="182">
        <f t="shared" si="433"/>
        <v>2634846.7816666667</v>
      </c>
    </row>
    <row r="252" spans="1:17" x14ac:dyDescent="0.15">
      <c r="A252" s="120"/>
      <c r="B252" s="149" t="s">
        <v>7</v>
      </c>
      <c r="C252" s="150">
        <f t="shared" ref="C252:N252" si="435">C195+C214+C233</f>
        <v>651767.82000000007</v>
      </c>
      <c r="D252" s="150">
        <f t="shared" si="435"/>
        <v>787446.57</v>
      </c>
      <c r="E252" s="150">
        <f t="shared" si="435"/>
        <v>1332411.4100000001</v>
      </c>
      <c r="F252" s="150">
        <f t="shared" si="435"/>
        <v>725570.15999999992</v>
      </c>
      <c r="G252" s="150">
        <f t="shared" si="435"/>
        <v>816950.28</v>
      </c>
      <c r="H252" s="150">
        <f t="shared" si="435"/>
        <v>1452369.76</v>
      </c>
      <c r="I252" s="150">
        <f t="shared" si="435"/>
        <v>955587.91</v>
      </c>
      <c r="J252" s="150">
        <f t="shared" si="435"/>
        <v>1117589.3999999999</v>
      </c>
      <c r="K252" s="150">
        <f t="shared" si="435"/>
        <v>1539830.8599999999</v>
      </c>
      <c r="L252" s="150">
        <f t="shared" si="435"/>
        <v>1121849.7</v>
      </c>
      <c r="M252" s="150">
        <f t="shared" si="435"/>
        <v>1323640.1299999999</v>
      </c>
      <c r="N252" s="150">
        <f t="shared" si="435"/>
        <v>314050.78000000003</v>
      </c>
      <c r="O252" s="150">
        <f t="shared" si="432"/>
        <v>725346.94</v>
      </c>
      <c r="P252" s="119"/>
      <c r="Q252" s="182">
        <f t="shared" si="433"/>
        <v>1017720.3249999998</v>
      </c>
    </row>
    <row r="253" spans="1:17" x14ac:dyDescent="0.15">
      <c r="A253" s="120"/>
      <c r="B253" s="177" t="s">
        <v>8</v>
      </c>
      <c r="C253" s="178">
        <f t="shared" ref="C253:N253" si="436">C196+C215+C234</f>
        <v>22266407.280000001</v>
      </c>
      <c r="D253" s="178">
        <f t="shared" si="436"/>
        <v>21746283.490000002</v>
      </c>
      <c r="E253" s="178">
        <f t="shared" si="436"/>
        <v>21253900.25</v>
      </c>
      <c r="F253" s="178">
        <f t="shared" si="436"/>
        <v>20378475.170000002</v>
      </c>
      <c r="G253" s="178">
        <f t="shared" si="436"/>
        <v>19880440.509999998</v>
      </c>
      <c r="H253" s="178">
        <f t="shared" si="436"/>
        <v>18826254.379999999</v>
      </c>
      <c r="I253" s="178">
        <f t="shared" si="436"/>
        <v>18706560.920000002</v>
      </c>
      <c r="J253" s="178">
        <f t="shared" si="436"/>
        <v>18627954.359999999</v>
      </c>
      <c r="K253" s="178">
        <f t="shared" si="436"/>
        <v>18477714.740000002</v>
      </c>
      <c r="L253" s="178">
        <f t="shared" si="436"/>
        <v>18232747.02</v>
      </c>
      <c r="M253" s="178">
        <f t="shared" si="436"/>
        <v>18092853.959999997</v>
      </c>
      <c r="N253" s="178">
        <f t="shared" si="436"/>
        <v>18049382.850000001</v>
      </c>
      <c r="O253" s="178">
        <f t="shared" si="432"/>
        <v>17472949.640000001</v>
      </c>
      <c r="P253" s="119"/>
      <c r="Q253" s="182">
        <f t="shared" si="433"/>
        <v>19145459.77416667</v>
      </c>
    </row>
    <row r="254" spans="1:17" x14ac:dyDescent="0.15">
      <c r="A254" s="122"/>
      <c r="B254" s="170" t="s">
        <v>9</v>
      </c>
      <c r="C254" s="171">
        <f t="shared" ref="C254:L254" si="437">SUM(C250:C253)</f>
        <v>35059028.780000001</v>
      </c>
      <c r="D254" s="171">
        <f t="shared" si="437"/>
        <v>28430983.880000003</v>
      </c>
      <c r="E254" s="171">
        <f t="shared" si="437"/>
        <v>35079640.5</v>
      </c>
      <c r="F254" s="171">
        <f t="shared" si="437"/>
        <v>26366800.68</v>
      </c>
      <c r="G254" s="171">
        <f t="shared" si="437"/>
        <v>34537524.129999995</v>
      </c>
      <c r="H254" s="171">
        <f t="shared" si="437"/>
        <v>34362340.309999995</v>
      </c>
      <c r="I254" s="171">
        <f t="shared" si="437"/>
        <v>24631598.920000002</v>
      </c>
      <c r="J254" s="171">
        <f t="shared" si="437"/>
        <v>31803657.140000001</v>
      </c>
      <c r="K254" s="171">
        <f t="shared" si="437"/>
        <v>25232165.990000002</v>
      </c>
      <c r="L254" s="171">
        <f t="shared" si="437"/>
        <v>32820999.0876</v>
      </c>
      <c r="M254" s="171">
        <f t="shared" ref="M254:N254" si="438">SUM(M250:M253)</f>
        <v>34773969.657599993</v>
      </c>
      <c r="N254" s="171">
        <f t="shared" si="438"/>
        <v>24199749.060000002</v>
      </c>
      <c r="O254" s="171">
        <f t="shared" ref="O254" si="439">SUM(O250:O253)</f>
        <v>28752963.480900001</v>
      </c>
      <c r="P254" s="119"/>
      <c r="Q254" s="182">
        <f t="shared" si="433"/>
        <v>30082699.403008331</v>
      </c>
    </row>
    <row r="255" spans="1:17" x14ac:dyDescent="0.15">
      <c r="A255" s="120"/>
      <c r="B255" s="154" t="s">
        <v>10</v>
      </c>
      <c r="C255" s="155">
        <f t="shared" ref="C255:N255" si="440">C198+C217+C236</f>
        <v>203442401.84000003</v>
      </c>
      <c r="D255" s="155">
        <f t="shared" si="440"/>
        <v>199829024.36000001</v>
      </c>
      <c r="E255" s="155">
        <f t="shared" si="440"/>
        <v>197173500.44999999</v>
      </c>
      <c r="F255" s="155">
        <f t="shared" si="440"/>
        <v>193297314.59000003</v>
      </c>
      <c r="G255" s="155">
        <f t="shared" si="440"/>
        <v>190420253.00999999</v>
      </c>
      <c r="H255" s="155">
        <f t="shared" si="440"/>
        <v>187450872.68000001</v>
      </c>
      <c r="I255" s="155">
        <f t="shared" si="440"/>
        <v>184162765.00999999</v>
      </c>
      <c r="J255" s="155">
        <f t="shared" si="440"/>
        <v>181741719.38</v>
      </c>
      <c r="K255" s="155">
        <f t="shared" si="440"/>
        <v>178676119.12</v>
      </c>
      <c r="L255" s="155">
        <f t="shared" si="440"/>
        <v>175703691.0088</v>
      </c>
      <c r="M255" s="155">
        <f t="shared" si="440"/>
        <v>173435658.20879999</v>
      </c>
      <c r="N255" s="155">
        <f t="shared" si="440"/>
        <v>171555128.07880002</v>
      </c>
      <c r="O255" s="155">
        <f t="shared" ref="O255" si="441">O198+O217+O236</f>
        <v>169172710.4682</v>
      </c>
      <c r="P255" s="124"/>
      <c r="Q255" s="183">
        <f t="shared" si="433"/>
        <v>183551563.03038335</v>
      </c>
    </row>
    <row r="256" spans="1:17" x14ac:dyDescent="0.15">
      <c r="A256" s="120"/>
      <c r="B256" s="123" t="s">
        <v>11</v>
      </c>
      <c r="C256" s="125">
        <f t="shared" ref="C256:N256" si="442">C254/C255</f>
        <v>0.17232901530317479</v>
      </c>
      <c r="D256" s="125">
        <f t="shared" si="442"/>
        <v>0.14227654851970073</v>
      </c>
      <c r="E256" s="125">
        <f t="shared" si="442"/>
        <v>0.17791255122995409</v>
      </c>
      <c r="F256" s="125">
        <f t="shared" si="442"/>
        <v>0.13640541637076653</v>
      </c>
      <c r="G256" s="125">
        <f t="shared" si="442"/>
        <v>0.18137526646488725</v>
      </c>
      <c r="H256" s="125">
        <f t="shared" si="442"/>
        <v>0.18331384548238633</v>
      </c>
      <c r="I256" s="125">
        <f t="shared" si="442"/>
        <v>0.13374907201606423</v>
      </c>
      <c r="J256" s="125">
        <f t="shared" si="442"/>
        <v>0.17499370672015263</v>
      </c>
      <c r="K256" s="125">
        <f t="shared" si="442"/>
        <v>0.14121733846846046</v>
      </c>
      <c r="L256" s="125">
        <f t="shared" si="442"/>
        <v>0.18679743663413526</v>
      </c>
      <c r="M256" s="125">
        <f t="shared" si="442"/>
        <v>0.20050069297592454</v>
      </c>
      <c r="N256" s="125">
        <f t="shared" si="442"/>
        <v>0.14106106492418219</v>
      </c>
      <c r="O256" s="125">
        <f t="shared" ref="O256" si="443">O254/O255</f>
        <v>0.16996218480701589</v>
      </c>
      <c r="P256" s="125"/>
      <c r="Q256" s="184">
        <f>Q254/Q255</f>
        <v>0.16389236303059285</v>
      </c>
    </row>
    <row r="257" spans="1:17" x14ac:dyDescent="0.15">
      <c r="A257" s="120"/>
      <c r="B257" s="123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84"/>
    </row>
    <row r="258" spans="1:17" x14ac:dyDescent="0.15">
      <c r="A258" s="120"/>
      <c r="B258" s="25" t="s">
        <v>19</v>
      </c>
      <c r="C258" s="155">
        <v>195954517.10000002</v>
      </c>
      <c r="D258" s="155">
        <v>193100622.14999998</v>
      </c>
      <c r="E258" s="155">
        <v>189561501.14999998</v>
      </c>
      <c r="F258" s="155">
        <v>186834660.26999998</v>
      </c>
      <c r="G258" s="155">
        <v>183429227.37</v>
      </c>
      <c r="H258" s="155">
        <v>180606432.81999999</v>
      </c>
      <c r="I258" s="155">
        <v>177861282.78999999</v>
      </c>
      <c r="J258" s="155">
        <v>175196563.87</v>
      </c>
      <c r="K258" s="155">
        <v>172260042.88</v>
      </c>
      <c r="L258" s="155">
        <v>170107826.26999998</v>
      </c>
      <c r="M258" s="155">
        <v>167523106.06</v>
      </c>
      <c r="N258" s="155">
        <v>165070240.69999999</v>
      </c>
      <c r="O258" s="155">
        <v>162810228.62</v>
      </c>
      <c r="P258" s="125"/>
      <c r="Q258" s="183">
        <f>AVERAGE(D258:O258)</f>
        <v>177030144.57916668</v>
      </c>
    </row>
    <row r="259" spans="1:17" x14ac:dyDescent="0.15">
      <c r="A259" s="120"/>
      <c r="B259" s="2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25"/>
      <c r="Q259" s="183"/>
    </row>
    <row r="260" spans="1:17" x14ac:dyDescent="0.15">
      <c r="A260" s="120"/>
      <c r="B260" s="25" t="s">
        <v>120</v>
      </c>
      <c r="C260" s="155">
        <f t="shared" ref="C260:M260" si="444">SUM(C201,C220,C239)</f>
        <v>28410853.969999999</v>
      </c>
      <c r="D260" s="155">
        <f t="shared" si="444"/>
        <v>27860648.610000003</v>
      </c>
      <c r="E260" s="155">
        <f t="shared" si="444"/>
        <v>27728291.490000002</v>
      </c>
      <c r="F260" s="155">
        <f t="shared" si="444"/>
        <v>25723417.580000002</v>
      </c>
      <c r="G260" s="155">
        <f t="shared" si="444"/>
        <v>24971270.039999999</v>
      </c>
      <c r="H260" s="155">
        <f t="shared" si="444"/>
        <v>24368927.150000002</v>
      </c>
      <c r="I260" s="155">
        <f t="shared" si="444"/>
        <v>23759285.380000003</v>
      </c>
      <c r="J260" s="155">
        <f t="shared" si="444"/>
        <v>23826100.600000001</v>
      </c>
      <c r="K260" s="155">
        <f t="shared" si="444"/>
        <v>24081498.259999998</v>
      </c>
      <c r="L260" s="155">
        <f t="shared" si="444"/>
        <v>20687586.021200001</v>
      </c>
      <c r="M260" s="155">
        <f t="shared" si="444"/>
        <v>20689521.131200001</v>
      </c>
      <c r="N260" s="155">
        <f t="shared" ref="N260:O260" si="445">SUM(N201,N220,N239)</f>
        <v>19531264.691200003</v>
      </c>
      <c r="O260" s="155">
        <f t="shared" si="445"/>
        <v>19628186.500399999</v>
      </c>
      <c r="P260" s="125"/>
      <c r="Q260" s="183">
        <f>AVERAGE(D260:O260)</f>
        <v>23571333.121166665</v>
      </c>
    </row>
    <row r="261" spans="1:17" x14ac:dyDescent="0.15">
      <c r="B261" s="6"/>
      <c r="P261" s="3"/>
      <c r="Q261" s="144"/>
    </row>
    <row r="262" spans="1:17" x14ac:dyDescent="0.15">
      <c r="A262" s="3"/>
      <c r="B262" s="6" t="s">
        <v>12</v>
      </c>
      <c r="C262" s="119">
        <f t="shared" ref="C262:N262" si="446">C203+C222+C241</f>
        <v>227708.48139999952</v>
      </c>
      <c r="D262" s="119">
        <f t="shared" si="446"/>
        <v>39033.346800000363</v>
      </c>
      <c r="E262" s="119">
        <f t="shared" si="446"/>
        <v>110580.48</v>
      </c>
      <c r="F262" s="119">
        <f t="shared" si="446"/>
        <v>148254.2546000001</v>
      </c>
      <c r="G262" s="119">
        <f t="shared" si="446"/>
        <v>41261.608099999939</v>
      </c>
      <c r="H262" s="119">
        <f t="shared" si="446"/>
        <v>35707.357100076973</v>
      </c>
      <c r="I262" s="119">
        <f t="shared" si="446"/>
        <v>-134271.99970000004</v>
      </c>
      <c r="J262" s="119">
        <f t="shared" si="446"/>
        <v>210750.64869999955</v>
      </c>
      <c r="K262" s="119">
        <f t="shared" si="446"/>
        <v>46312.440499999844</v>
      </c>
      <c r="L262" s="119">
        <f t="shared" si="446"/>
        <v>52235.94158138505</v>
      </c>
      <c r="M262" s="119">
        <f t="shared" si="446"/>
        <v>30144.838718615632</v>
      </c>
      <c r="N262" s="119">
        <f t="shared" si="446"/>
        <v>315878.15999999992</v>
      </c>
      <c r="O262" s="119">
        <f t="shared" ref="O262:O263" si="447">O203+O222+O241</f>
        <v>226217.86065828663</v>
      </c>
      <c r="P262" s="119"/>
      <c r="Q262" s="182">
        <f>AVERAGE(D262:O262)</f>
        <v>93508.74475486367</v>
      </c>
    </row>
    <row r="263" spans="1:17" x14ac:dyDescent="0.15">
      <c r="A263" s="3"/>
      <c r="B263" s="6" t="s">
        <v>13</v>
      </c>
      <c r="C263" s="178">
        <f t="shared" ref="C263:N263" si="448">C204+C223+C242</f>
        <v>1325.86</v>
      </c>
      <c r="D263" s="178">
        <f t="shared" si="448"/>
        <v>18620.330000000002</v>
      </c>
      <c r="E263" s="178">
        <f t="shared" si="448"/>
        <v>2909.07</v>
      </c>
      <c r="F263" s="178">
        <f t="shared" si="448"/>
        <v>941.84</v>
      </c>
      <c r="G263" s="178">
        <f t="shared" si="448"/>
        <v>494</v>
      </c>
      <c r="H263" s="178">
        <f t="shared" si="448"/>
        <v>493.99999999813735</v>
      </c>
      <c r="I263" s="178">
        <f t="shared" si="448"/>
        <v>20083.010000000002</v>
      </c>
      <c r="J263" s="178">
        <f t="shared" si="448"/>
        <v>-54182.51</v>
      </c>
      <c r="K263" s="178">
        <f t="shared" si="448"/>
        <v>350.12</v>
      </c>
      <c r="L263" s="178">
        <f t="shared" si="448"/>
        <v>2676.87</v>
      </c>
      <c r="M263" s="178">
        <f t="shared" si="448"/>
        <v>439.98999999999796</v>
      </c>
      <c r="N263" s="178">
        <f t="shared" si="448"/>
        <v>366.07</v>
      </c>
      <c r="O263" s="178">
        <f t="shared" si="447"/>
        <v>344</v>
      </c>
      <c r="P263" s="119"/>
      <c r="Q263" s="186">
        <f>AVERAGE(D263:O263)</f>
        <v>-538.60083333348882</v>
      </c>
    </row>
    <row r="264" spans="1:17" x14ac:dyDescent="0.15">
      <c r="A264" s="3"/>
      <c r="B264" s="25" t="s">
        <v>14</v>
      </c>
      <c r="C264" s="180">
        <f t="shared" ref="C264:N264" si="449">C262-C263</f>
        <v>226382.62139999954</v>
      </c>
      <c r="D264" s="180">
        <f t="shared" si="449"/>
        <v>20413.016800000361</v>
      </c>
      <c r="E264" s="180">
        <f t="shared" si="449"/>
        <v>107671.40999999999</v>
      </c>
      <c r="F264" s="180">
        <f t="shared" si="449"/>
        <v>147312.41460000011</v>
      </c>
      <c r="G264" s="180">
        <f t="shared" si="449"/>
        <v>40767.608099999939</v>
      </c>
      <c r="H264" s="180">
        <f t="shared" si="449"/>
        <v>35213.357100078836</v>
      </c>
      <c r="I264" s="180">
        <f t="shared" si="449"/>
        <v>-154355.00970000005</v>
      </c>
      <c r="J264" s="180">
        <f t="shared" si="449"/>
        <v>264933.15869999956</v>
      </c>
      <c r="K264" s="180">
        <f t="shared" si="449"/>
        <v>45962.320499999842</v>
      </c>
      <c r="L264" s="180">
        <f t="shared" si="449"/>
        <v>49559.071581385047</v>
      </c>
      <c r="M264" s="180">
        <f t="shared" si="449"/>
        <v>29704.848718615634</v>
      </c>
      <c r="N264" s="180">
        <f t="shared" si="449"/>
        <v>315512.08999999991</v>
      </c>
      <c r="O264" s="180">
        <f t="shared" ref="O264" si="450">O262-O263</f>
        <v>225873.86065828663</v>
      </c>
      <c r="P264" s="124"/>
      <c r="Q264" s="187">
        <f>AVERAGE(D264:O264)</f>
        <v>94047.34558819716</v>
      </c>
    </row>
    <row r="265" spans="1:17" x14ac:dyDescent="0.15">
      <c r="A265" s="3"/>
      <c r="B265" s="25" t="s">
        <v>11</v>
      </c>
      <c r="C265" s="125">
        <f t="shared" ref="C265:N265" si="451">C264/C255</f>
        <v>1.1127602670462037E-3</v>
      </c>
      <c r="D265" s="125">
        <f t="shared" si="451"/>
        <v>1.0215241186998687E-4</v>
      </c>
      <c r="E265" s="125">
        <f t="shared" si="451"/>
        <v>5.4607444587769904E-4</v>
      </c>
      <c r="F265" s="125">
        <f t="shared" si="451"/>
        <v>7.6210274784449126E-4</v>
      </c>
      <c r="G265" s="125">
        <f t="shared" si="451"/>
        <v>2.1409281552555763E-4</v>
      </c>
      <c r="H265" s="125">
        <f t="shared" si="451"/>
        <v>1.8785379121809718E-4</v>
      </c>
      <c r="I265" s="125">
        <f t="shared" si="451"/>
        <v>-8.3814450598425046E-4</v>
      </c>
      <c r="J265" s="125">
        <f t="shared" si="451"/>
        <v>1.4577454180790285E-3</v>
      </c>
      <c r="K265" s="125">
        <f t="shared" si="451"/>
        <v>2.5723818452275235E-4</v>
      </c>
      <c r="L265" s="125">
        <f t="shared" si="451"/>
        <v>2.8206050366297037E-4</v>
      </c>
      <c r="M265" s="125">
        <f t="shared" si="451"/>
        <v>1.7127301862488871E-4</v>
      </c>
      <c r="N265" s="125">
        <f t="shared" si="451"/>
        <v>1.8391294596281403E-3</v>
      </c>
      <c r="O265" s="125">
        <f t="shared" ref="O265" si="452">O264/O255</f>
        <v>1.335167238458031E-3</v>
      </c>
      <c r="P265" s="125"/>
      <c r="Q265" s="184">
        <f>Q264/Q255</f>
        <v>5.1237561824864154E-4</v>
      </c>
    </row>
    <row r="266" spans="1:17" x14ac:dyDescent="0.15">
      <c r="A266" s="3"/>
      <c r="B266" s="25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182"/>
    </row>
    <row r="267" spans="1:17" x14ac:dyDescent="0.15">
      <c r="A267" s="3"/>
      <c r="B267" s="15" t="s">
        <v>17</v>
      </c>
      <c r="C267" s="13">
        <v>347972.12139999954</v>
      </c>
      <c r="D267" s="13">
        <f t="shared" ref="D267" si="453">SUM(D260)-SUM(C260)+D264</f>
        <v>-529792.34319999535</v>
      </c>
      <c r="E267" s="13">
        <f t="shared" ref="E267" si="454">SUM(E260)-SUM(D260)+E264</f>
        <v>-24685.710000001054</v>
      </c>
      <c r="F267" s="13">
        <f t="shared" ref="F267" si="455">SUM(F260)-SUM(E260)+F264</f>
        <v>-1857561.4954000001</v>
      </c>
      <c r="G267" s="13">
        <f t="shared" ref="G267" si="456">SUM(G260)-SUM(F260)+G264</f>
        <v>-711379.93190000288</v>
      </c>
      <c r="H267" s="13">
        <f t="shared" ref="H267" si="457">SUM(H260)-SUM(G260)+H264</f>
        <v>-567129.53289991803</v>
      </c>
      <c r="I267" s="13">
        <f t="shared" ref="I267" si="458">SUM(I260)-SUM(H260)+I264</f>
        <v>-763996.77969999961</v>
      </c>
      <c r="J267" s="13">
        <f t="shared" ref="J267" si="459">SUM(J260)-SUM(I260)+J264</f>
        <v>331748.37869999837</v>
      </c>
      <c r="K267" s="13">
        <f t="shared" ref="K267" si="460">SUM(K260)-SUM(J260)+K264</f>
        <v>301359.98049999628</v>
      </c>
      <c r="L267" s="13">
        <f t="shared" ref="L267" si="461">SUM(L260)-SUM(K260)+L264</f>
        <v>-3344353.1672186116</v>
      </c>
      <c r="M267" s="13">
        <f t="shared" ref="M267" si="462">SUM(M260)-SUM(L260)+M264</f>
        <v>31639.958718615038</v>
      </c>
      <c r="N267" s="13">
        <f t="shared" ref="N267" si="463">SUM(N260)-SUM(M260)+N264</f>
        <v>-842744.34999999776</v>
      </c>
      <c r="O267" s="13">
        <f t="shared" ref="O267" si="464">SUM(O260)-SUM(N260)+O264</f>
        <v>322795.6698582829</v>
      </c>
      <c r="P267" s="26"/>
      <c r="Q267" s="182">
        <f>AVERAGE(D267:O267)</f>
        <v>-637841.610211803</v>
      </c>
    </row>
    <row r="268" spans="1:17" x14ac:dyDescent="0.15">
      <c r="A268" s="3"/>
      <c r="B268" s="15" t="s">
        <v>18</v>
      </c>
      <c r="C268" s="13">
        <v>349297.98139999952</v>
      </c>
      <c r="D268" s="13">
        <f t="shared" ref="D268" si="465">SUM(D260)-SUM(C260)+SUM(D262)</f>
        <v>-511172.01319999533</v>
      </c>
      <c r="E268" s="13">
        <f t="shared" ref="E268" si="466">SUM(E260)-SUM(D260)+SUM(E262)</f>
        <v>-21776.640000001047</v>
      </c>
      <c r="F268" s="13">
        <f t="shared" ref="F268" si="467">SUM(F260)-SUM(E260)+SUM(F262)</f>
        <v>-1856619.6554</v>
      </c>
      <c r="G268" s="13">
        <f t="shared" ref="G268" si="468">SUM(G260)-SUM(F260)+SUM(G262)</f>
        <v>-710885.93190000288</v>
      </c>
      <c r="H268" s="13">
        <f t="shared" ref="H268" si="469">SUM(H260)-SUM(G260)+SUM(H262)</f>
        <v>-566635.5328999199</v>
      </c>
      <c r="I268" s="13">
        <f t="shared" ref="I268" si="470">SUM(I260)-SUM(H260)+SUM(I262)</f>
        <v>-743913.7696999996</v>
      </c>
      <c r="J268" s="13">
        <f t="shared" ref="J268" si="471">SUM(J260)-SUM(I260)+SUM(J262)</f>
        <v>277565.86869999836</v>
      </c>
      <c r="K268" s="13">
        <f t="shared" ref="K268" si="472">SUM(K260)-SUM(J260)+SUM(K262)</f>
        <v>301710.10049999628</v>
      </c>
      <c r="L268" s="13">
        <f t="shared" ref="L268" si="473">SUM(L260)-SUM(K260)+SUM(L262)</f>
        <v>-3341676.2972186115</v>
      </c>
      <c r="M268" s="13">
        <f t="shared" ref="M268" si="474">SUM(M260)-SUM(L260)+SUM(M262)</f>
        <v>32079.948718615036</v>
      </c>
      <c r="N268" s="13">
        <f t="shared" ref="N268" si="475">SUM(N260)-SUM(M260)+SUM(N262)</f>
        <v>-842378.2799999977</v>
      </c>
      <c r="O268" s="13">
        <f t="shared" ref="O268" si="476">SUM(O260)-SUM(N260)+SUM(O262)</f>
        <v>323139.6698582829</v>
      </c>
      <c r="P268" s="26"/>
      <c r="Q268" s="186">
        <f>AVERAGE(D268:O268)</f>
        <v>-638380.21104513633</v>
      </c>
    </row>
    <row r="269" spans="1:17" x14ac:dyDescent="0.15">
      <c r="A269" s="3"/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</row>
    <row r="270" spans="1:17" ht="11.25" thickBot="1" x14ac:dyDescent="0.2">
      <c r="A270" s="8"/>
      <c r="B270" s="8"/>
      <c r="C270" s="8">
        <f t="shared" ref="C270:N270" si="477">C192</f>
        <v>42094</v>
      </c>
      <c r="D270" s="8">
        <f t="shared" si="477"/>
        <v>42124</v>
      </c>
      <c r="E270" s="8">
        <f t="shared" si="477"/>
        <v>42155</v>
      </c>
      <c r="F270" s="8">
        <f t="shared" si="477"/>
        <v>42185</v>
      </c>
      <c r="G270" s="8">
        <f t="shared" si="477"/>
        <v>42216</v>
      </c>
      <c r="H270" s="8">
        <f t="shared" si="477"/>
        <v>42247</v>
      </c>
      <c r="I270" s="8">
        <f t="shared" si="477"/>
        <v>42277</v>
      </c>
      <c r="J270" s="8">
        <f t="shared" si="477"/>
        <v>42308</v>
      </c>
      <c r="K270" s="8">
        <f t="shared" si="477"/>
        <v>42338</v>
      </c>
      <c r="L270" s="8">
        <f t="shared" si="477"/>
        <v>42369</v>
      </c>
      <c r="M270" s="8">
        <f t="shared" si="477"/>
        <v>42400</v>
      </c>
      <c r="N270" s="8">
        <f t="shared" si="477"/>
        <v>42429</v>
      </c>
      <c r="O270" s="8">
        <f t="shared" ref="O270" si="478">O192</f>
        <v>42460</v>
      </c>
      <c r="P270" s="8"/>
      <c r="Q270" s="191" t="s">
        <v>4</v>
      </c>
    </row>
    <row r="271" spans="1:17" x14ac:dyDescent="0.15">
      <c r="A271" s="33" t="s">
        <v>60</v>
      </c>
      <c r="B271" s="9" t="s">
        <v>5</v>
      </c>
      <c r="C271" s="10">
        <v>53825.15</v>
      </c>
      <c r="D271" s="10">
        <v>99395.09</v>
      </c>
      <c r="E271" s="10">
        <v>93331.010000000009</v>
      </c>
      <c r="F271" s="10">
        <v>41643.32</v>
      </c>
      <c r="G271" s="10">
        <v>16700.2</v>
      </c>
      <c r="H271" s="10">
        <v>231400.81</v>
      </c>
      <c r="I271" s="10">
        <v>355742.28</v>
      </c>
      <c r="J271" s="10">
        <v>285436.59999999998</v>
      </c>
      <c r="K271" s="10">
        <v>188764.75</v>
      </c>
      <c r="L271" s="10">
        <v>206290.89</v>
      </c>
      <c r="M271" s="10">
        <v>192230.27</v>
      </c>
      <c r="N271" s="10">
        <v>0</v>
      </c>
      <c r="O271" s="10">
        <v>20772.77</v>
      </c>
      <c r="P271" s="11"/>
      <c r="Q271" s="12">
        <f t="shared" ref="Q271:Q285" si="479">AVERAGE(D271:O271)</f>
        <v>144308.99916666668</v>
      </c>
    </row>
    <row r="272" spans="1:17" x14ac:dyDescent="0.15">
      <c r="A272" s="5"/>
      <c r="B272" s="6" t="s">
        <v>6</v>
      </c>
      <c r="C272" s="13">
        <v>0</v>
      </c>
      <c r="D272" s="13">
        <v>0</v>
      </c>
      <c r="E272" s="13">
        <v>0</v>
      </c>
      <c r="F272" s="13">
        <v>0</v>
      </c>
      <c r="G272" s="13">
        <v>14178.43</v>
      </c>
      <c r="H272" s="13">
        <v>0</v>
      </c>
      <c r="I272" s="13">
        <v>20836.23</v>
      </c>
      <c r="J272" s="13">
        <v>57346.11</v>
      </c>
      <c r="K272" s="13">
        <v>1666.97</v>
      </c>
      <c r="L272" s="13">
        <v>1343.06</v>
      </c>
      <c r="M272" s="13">
        <v>1012.13</v>
      </c>
      <c r="N272" s="13">
        <v>85515.44</v>
      </c>
      <c r="O272" s="13">
        <v>8335.4600000000009</v>
      </c>
      <c r="P272" s="11"/>
      <c r="Q272" s="14">
        <f t="shared" si="479"/>
        <v>15852.819166666666</v>
      </c>
    </row>
    <row r="273" spans="1:17" x14ac:dyDescent="0.15">
      <c r="B273" s="6" t="s">
        <v>7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14178.43</v>
      </c>
      <c r="I273" s="13">
        <v>0</v>
      </c>
      <c r="J273" s="13">
        <v>18544.38</v>
      </c>
      <c r="K273" s="13">
        <v>1333.57</v>
      </c>
      <c r="L273" s="13">
        <v>0</v>
      </c>
      <c r="M273" s="13">
        <v>0</v>
      </c>
      <c r="N273" s="13">
        <v>1012.13</v>
      </c>
      <c r="O273" s="13">
        <v>77324.17</v>
      </c>
      <c r="P273" s="11"/>
      <c r="Q273" s="14">
        <f t="shared" si="479"/>
        <v>9366.0566666666655</v>
      </c>
    </row>
    <row r="274" spans="1:17" x14ac:dyDescent="0.15">
      <c r="A274" s="3"/>
      <c r="B274" s="16" t="s">
        <v>8</v>
      </c>
      <c r="C274" s="192">
        <v>22560</v>
      </c>
      <c r="D274" s="192">
        <v>22560</v>
      </c>
      <c r="E274" s="192">
        <v>11677</v>
      </c>
      <c r="F274" s="192">
        <v>0</v>
      </c>
      <c r="G274" s="192">
        <v>0</v>
      </c>
      <c r="H274" s="192">
        <v>0</v>
      </c>
      <c r="I274" s="192">
        <v>0</v>
      </c>
      <c r="J274" s="192">
        <v>0</v>
      </c>
      <c r="K274" s="192">
        <v>0</v>
      </c>
      <c r="L274" s="192">
        <v>0</v>
      </c>
      <c r="M274" s="192">
        <v>0</v>
      </c>
      <c r="N274" s="192">
        <v>0</v>
      </c>
      <c r="O274" s="192">
        <v>0</v>
      </c>
      <c r="P274" s="11"/>
      <c r="Q274" s="17">
        <f t="shared" si="479"/>
        <v>2853.0833333333335</v>
      </c>
    </row>
    <row r="275" spans="1:17" s="8" customFormat="1" x14ac:dyDescent="0.15">
      <c r="A275" s="3"/>
      <c r="B275" s="18" t="s">
        <v>9</v>
      </c>
      <c r="C275" s="19">
        <f t="shared" ref="C275:N275" si="480">SUM(C271:C274)</f>
        <v>76385.149999999994</v>
      </c>
      <c r="D275" s="19">
        <f t="shared" si="480"/>
        <v>121955.09</v>
      </c>
      <c r="E275" s="19">
        <f t="shared" si="480"/>
        <v>105008.01000000001</v>
      </c>
      <c r="F275" s="19">
        <f t="shared" si="480"/>
        <v>41643.32</v>
      </c>
      <c r="G275" s="19">
        <f t="shared" si="480"/>
        <v>30878.63</v>
      </c>
      <c r="H275" s="19">
        <f t="shared" si="480"/>
        <v>245579.24</v>
      </c>
      <c r="I275" s="19">
        <f t="shared" si="480"/>
        <v>376578.51</v>
      </c>
      <c r="J275" s="19">
        <f t="shared" si="480"/>
        <v>361327.08999999997</v>
      </c>
      <c r="K275" s="19">
        <f t="shared" si="480"/>
        <v>191765.29</v>
      </c>
      <c r="L275" s="19">
        <f t="shared" si="480"/>
        <v>207633.95</v>
      </c>
      <c r="M275" s="19">
        <f t="shared" si="480"/>
        <v>193242.4</v>
      </c>
      <c r="N275" s="19">
        <f t="shared" si="480"/>
        <v>86527.57</v>
      </c>
      <c r="O275" s="19">
        <f t="shared" ref="O275" si="481">SUM(O271:O274)</f>
        <v>106432.4</v>
      </c>
      <c r="P275" s="11"/>
      <c r="Q275" s="20">
        <f t="shared" si="479"/>
        <v>172380.95833333334</v>
      </c>
    </row>
    <row r="276" spans="1:17" x14ac:dyDescent="0.15">
      <c r="A276" s="3"/>
      <c r="B276" s="21" t="s">
        <v>10</v>
      </c>
      <c r="C276" s="22">
        <v>4845100.34</v>
      </c>
      <c r="D276" s="22">
        <v>4666296.1999999993</v>
      </c>
      <c r="E276" s="22">
        <v>4462026.3199999994</v>
      </c>
      <c r="F276" s="22">
        <v>4290942.1500000004</v>
      </c>
      <c r="G276" s="22">
        <v>4062164.6200000006</v>
      </c>
      <c r="H276" s="22">
        <v>3952333.2300000004</v>
      </c>
      <c r="I276" s="22">
        <v>3793735.6600000006</v>
      </c>
      <c r="J276" s="22">
        <v>3651613.42</v>
      </c>
      <c r="K276" s="22">
        <v>3497696.2</v>
      </c>
      <c r="L276" s="22">
        <v>3349412.0100000002</v>
      </c>
      <c r="M276" s="22">
        <v>3264724.3899999997</v>
      </c>
      <c r="N276" s="22">
        <v>3159968.6599999997</v>
      </c>
      <c r="O276" s="22">
        <v>3073949.5999999996</v>
      </c>
      <c r="P276" s="23"/>
      <c r="Q276" s="24">
        <f t="shared" si="479"/>
        <v>3768738.5383333336</v>
      </c>
    </row>
    <row r="277" spans="1:17" x14ac:dyDescent="0.15">
      <c r="A277" s="3"/>
      <c r="B277" s="25" t="s">
        <v>11</v>
      </c>
      <c r="C277" s="26">
        <f t="shared" ref="C277:N277" si="482">C275/C276</f>
        <v>1.5765442331375949E-2</v>
      </c>
      <c r="D277" s="26">
        <f t="shared" si="482"/>
        <v>2.6135308341549347E-2</v>
      </c>
      <c r="E277" s="26">
        <f t="shared" si="482"/>
        <v>2.3533704749639402E-2</v>
      </c>
      <c r="F277" s="26">
        <f t="shared" si="482"/>
        <v>9.7049362457613184E-3</v>
      </c>
      <c r="G277" s="26">
        <f t="shared" si="482"/>
        <v>7.6015210826192456E-3</v>
      </c>
      <c r="H277" s="26">
        <f t="shared" si="482"/>
        <v>6.2135256748075351E-2</v>
      </c>
      <c r="I277" s="26">
        <f t="shared" si="482"/>
        <v>9.92632443980032E-2</v>
      </c>
      <c r="J277" s="26">
        <f t="shared" si="482"/>
        <v>9.89499841415305E-2</v>
      </c>
      <c r="K277" s="26">
        <f t="shared" si="482"/>
        <v>5.4826171009363246E-2</v>
      </c>
      <c r="L277" s="26">
        <f t="shared" si="482"/>
        <v>6.1991164234226293E-2</v>
      </c>
      <c r="M277" s="26">
        <f t="shared" si="482"/>
        <v>5.9191030211282247E-2</v>
      </c>
      <c r="N277" s="26">
        <f t="shared" si="482"/>
        <v>2.7382413976219631E-2</v>
      </c>
      <c r="O277" s="26">
        <f t="shared" ref="O277" si="483">O275/O276</f>
        <v>3.4623989931389897E-2</v>
      </c>
      <c r="P277" s="26"/>
      <c r="Q277" s="27">
        <f>Q275/Q276</f>
        <v>4.5739696872037765E-2</v>
      </c>
    </row>
    <row r="278" spans="1:17" x14ac:dyDescent="0.15">
      <c r="A278" s="3"/>
      <c r="B278" s="25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7"/>
    </row>
    <row r="279" spans="1:17" x14ac:dyDescent="0.15">
      <c r="A279" s="3"/>
      <c r="B279" s="25" t="s">
        <v>19</v>
      </c>
      <c r="C279" s="155">
        <v>4865493.0599999996</v>
      </c>
      <c r="D279" s="155">
        <v>4677785.0200000005</v>
      </c>
      <c r="E279" s="155">
        <v>4526376.3900000006</v>
      </c>
      <c r="F279" s="155">
        <v>4333170.66</v>
      </c>
      <c r="G279" s="155">
        <v>4037116.2</v>
      </c>
      <c r="H279" s="155">
        <v>3804242.79</v>
      </c>
      <c r="I279" s="155">
        <v>3666214.0700000003</v>
      </c>
      <c r="J279" s="155">
        <v>3559093.09</v>
      </c>
      <c r="K279" s="155">
        <v>3427282.7199999997</v>
      </c>
      <c r="L279" s="155">
        <v>3281036.56</v>
      </c>
      <c r="M279" s="155">
        <v>3180064.02</v>
      </c>
      <c r="N279" s="155">
        <v>3092944.73</v>
      </c>
      <c r="O279" s="155">
        <v>2981618.75</v>
      </c>
      <c r="P279" s="26"/>
      <c r="Q279" s="24">
        <f t="shared" si="479"/>
        <v>3713912.0833333335</v>
      </c>
    </row>
    <row r="280" spans="1:17" x14ac:dyDescent="0.15">
      <c r="A280" s="3"/>
      <c r="B280" s="2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26"/>
      <c r="Q280" s="27"/>
    </row>
    <row r="281" spans="1:17" x14ac:dyDescent="0.15">
      <c r="A281" s="3"/>
      <c r="B281" s="25" t="s">
        <v>120</v>
      </c>
      <c r="C281" s="22">
        <v>22560</v>
      </c>
      <c r="D281" s="22">
        <v>22560</v>
      </c>
      <c r="E281" s="22">
        <v>11677</v>
      </c>
      <c r="F281" s="22">
        <v>0</v>
      </c>
      <c r="G281" s="22">
        <v>0</v>
      </c>
      <c r="H281" s="22">
        <v>14178.43</v>
      </c>
      <c r="I281" s="22">
        <v>0</v>
      </c>
      <c r="J281" s="22">
        <v>18544.38</v>
      </c>
      <c r="K281" s="22">
        <v>1333.57</v>
      </c>
      <c r="L281" s="22">
        <v>0</v>
      </c>
      <c r="M281" s="22">
        <v>0</v>
      </c>
      <c r="N281" s="22">
        <v>1012.13</v>
      </c>
      <c r="O281" s="22">
        <v>77324.17</v>
      </c>
      <c r="P281" s="26"/>
      <c r="Q281" s="24">
        <f t="shared" si="479"/>
        <v>12219.14</v>
      </c>
    </row>
    <row r="282" spans="1:17" x14ac:dyDescent="0.15">
      <c r="A282" s="3"/>
      <c r="B282" s="1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193"/>
    </row>
    <row r="283" spans="1:17" x14ac:dyDescent="0.15">
      <c r="A283" s="3"/>
      <c r="B283" s="6" t="s">
        <v>12</v>
      </c>
      <c r="C283" s="13">
        <v>5262.07</v>
      </c>
      <c r="D283" s="13">
        <v>-1448.9500000000007</v>
      </c>
      <c r="E283" s="13">
        <v>-535.6200000000008</v>
      </c>
      <c r="F283" s="13">
        <v>51318.7</v>
      </c>
      <c r="G283" s="13">
        <v>-1116.8600000000006</v>
      </c>
      <c r="H283" s="13">
        <v>-481.62999999988824</v>
      </c>
      <c r="I283" s="13">
        <v>68584.38</v>
      </c>
      <c r="J283" s="13">
        <v>-653.10999999999876</v>
      </c>
      <c r="K283" s="13">
        <v>16535.91</v>
      </c>
      <c r="L283" s="13">
        <v>56255.1</v>
      </c>
      <c r="M283" s="13">
        <v>107221.89</v>
      </c>
      <c r="N283" s="13">
        <v>23360.059999999998</v>
      </c>
      <c r="O283" s="13">
        <v>-46652.4</v>
      </c>
      <c r="P283" s="11"/>
      <c r="Q283" s="14">
        <f t="shared" si="479"/>
        <v>22698.955833333341</v>
      </c>
    </row>
    <row r="284" spans="1:17" x14ac:dyDescent="0.15">
      <c r="A284" s="3"/>
      <c r="B284" s="16" t="s">
        <v>13</v>
      </c>
      <c r="C284" s="192">
        <v>12937.25</v>
      </c>
      <c r="D284" s="192">
        <v>2818.93</v>
      </c>
      <c r="E284" s="192">
        <v>13465.18</v>
      </c>
      <c r="F284" s="192">
        <v>2777.09</v>
      </c>
      <c r="G284" s="192">
        <v>26960.47</v>
      </c>
      <c r="H284" s="192">
        <v>2176.8700000005774</v>
      </c>
      <c r="I284" s="192">
        <v>2635.46</v>
      </c>
      <c r="J284" s="192">
        <v>56345.060000000005</v>
      </c>
      <c r="K284" s="192">
        <v>890.07</v>
      </c>
      <c r="L284" s="192">
        <v>4845.8899999999994</v>
      </c>
      <c r="M284" s="192">
        <v>1894.8800000000047</v>
      </c>
      <c r="N284" s="192">
        <v>660.78</v>
      </c>
      <c r="O284" s="192">
        <v>999.85</v>
      </c>
      <c r="P284" s="11"/>
      <c r="Q284" s="17">
        <f t="shared" si="479"/>
        <v>9705.8775000000496</v>
      </c>
    </row>
    <row r="285" spans="1:17" x14ac:dyDescent="0.15">
      <c r="A285" s="3"/>
      <c r="B285" s="30" t="s">
        <v>14</v>
      </c>
      <c r="C285" s="31">
        <f t="shared" ref="C285:N285" si="484">C283-C284</f>
        <v>-7675.18</v>
      </c>
      <c r="D285" s="31">
        <f t="shared" si="484"/>
        <v>-4267.880000000001</v>
      </c>
      <c r="E285" s="31">
        <f t="shared" si="484"/>
        <v>-14000.800000000001</v>
      </c>
      <c r="F285" s="31">
        <f t="shared" si="484"/>
        <v>48541.61</v>
      </c>
      <c r="G285" s="31">
        <f t="shared" si="484"/>
        <v>-28077.33</v>
      </c>
      <c r="H285" s="31">
        <f t="shared" si="484"/>
        <v>-2658.5000000004657</v>
      </c>
      <c r="I285" s="31">
        <f t="shared" si="484"/>
        <v>65948.92</v>
      </c>
      <c r="J285" s="31">
        <f t="shared" si="484"/>
        <v>-56998.170000000006</v>
      </c>
      <c r="K285" s="31">
        <f t="shared" si="484"/>
        <v>15645.84</v>
      </c>
      <c r="L285" s="31">
        <f t="shared" si="484"/>
        <v>51409.21</v>
      </c>
      <c r="M285" s="31">
        <f t="shared" si="484"/>
        <v>105327.01</v>
      </c>
      <c r="N285" s="31">
        <f t="shared" si="484"/>
        <v>22699.279999999999</v>
      </c>
      <c r="O285" s="31">
        <f t="shared" ref="O285" si="485">O283-O284</f>
        <v>-47652.25</v>
      </c>
      <c r="P285" s="23"/>
      <c r="Q285" s="24">
        <f t="shared" si="479"/>
        <v>12993.078333333293</v>
      </c>
    </row>
    <row r="286" spans="1:17" x14ac:dyDescent="0.15">
      <c r="A286" s="3"/>
      <c r="B286" s="25" t="s">
        <v>11</v>
      </c>
      <c r="C286" s="26">
        <f t="shared" ref="C286:N286" si="486">C285/C276</f>
        <v>-1.5841116718750968E-3</v>
      </c>
      <c r="D286" s="26">
        <f t="shared" si="486"/>
        <v>-9.146183219144986E-4</v>
      </c>
      <c r="E286" s="26">
        <f t="shared" si="486"/>
        <v>-3.1377672375540811E-3</v>
      </c>
      <c r="F286" s="26">
        <f t="shared" si="486"/>
        <v>1.1312576190289584E-2</v>
      </c>
      <c r="G286" s="26">
        <f t="shared" si="486"/>
        <v>-6.9119133827717687E-3</v>
      </c>
      <c r="H286" s="26">
        <f t="shared" si="486"/>
        <v>-6.7264065181074455E-4</v>
      </c>
      <c r="I286" s="26">
        <f t="shared" si="486"/>
        <v>1.7383636054389723E-2</v>
      </c>
      <c r="J286" s="26">
        <f t="shared" si="486"/>
        <v>-1.560903727865038E-2</v>
      </c>
      <c r="K286" s="26">
        <f t="shared" si="486"/>
        <v>4.4731843777627116E-3</v>
      </c>
      <c r="L286" s="26">
        <f t="shared" si="486"/>
        <v>1.5348726835191588E-2</v>
      </c>
      <c r="M286" s="26">
        <f t="shared" si="486"/>
        <v>3.2262144492999606E-2</v>
      </c>
      <c r="N286" s="26">
        <f t="shared" si="486"/>
        <v>7.1833876985349602E-3</v>
      </c>
      <c r="O286" s="26">
        <f t="shared" ref="O286" si="487">O285/O276</f>
        <v>-1.5501962036072422E-2</v>
      </c>
      <c r="P286" s="26"/>
      <c r="Q286" s="27">
        <f>Q285/Q276</f>
        <v>3.4475934589718927E-3</v>
      </c>
    </row>
    <row r="287" spans="1:17" x14ac:dyDescent="0.15">
      <c r="A287" s="3"/>
      <c r="B287" s="25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7"/>
    </row>
    <row r="288" spans="1:17" x14ac:dyDescent="0.15">
      <c r="A288" s="3"/>
      <c r="B288" s="15" t="s">
        <v>17</v>
      </c>
      <c r="C288" s="13">
        <v>-13614.470000000001</v>
      </c>
      <c r="D288" s="13">
        <f t="shared" ref="D288" si="488">SUM(D281)-SUM(C281)+D285</f>
        <v>-4267.880000000001</v>
      </c>
      <c r="E288" s="13">
        <f t="shared" ref="E288" si="489">SUM(E281)-SUM(D281)+E285</f>
        <v>-24883.800000000003</v>
      </c>
      <c r="F288" s="13">
        <f t="shared" ref="F288" si="490">SUM(F281)-SUM(E281)+F285</f>
        <v>36864.61</v>
      </c>
      <c r="G288" s="13">
        <f t="shared" ref="G288" si="491">SUM(G281)-SUM(F281)+G285</f>
        <v>-28077.33</v>
      </c>
      <c r="H288" s="13">
        <f t="shared" ref="H288" si="492">SUM(H281)-SUM(G281)+H285</f>
        <v>11519.929999999535</v>
      </c>
      <c r="I288" s="13">
        <f t="shared" ref="I288" si="493">SUM(I281)-SUM(H281)+I285</f>
        <v>51770.49</v>
      </c>
      <c r="J288" s="13">
        <f t="shared" ref="J288" si="494">SUM(J281)-SUM(I281)+J285</f>
        <v>-38453.790000000008</v>
      </c>
      <c r="K288" s="13">
        <f t="shared" ref="K288" si="495">SUM(K281)-SUM(J281)+K285</f>
        <v>-1564.9700000000012</v>
      </c>
      <c r="L288" s="13">
        <f t="shared" ref="L288" si="496">SUM(L281)-SUM(K281)+L285</f>
        <v>50075.64</v>
      </c>
      <c r="M288" s="13">
        <f t="shared" ref="M288" si="497">SUM(M281)-SUM(L281)+M285</f>
        <v>105327.01</v>
      </c>
      <c r="N288" s="13">
        <f t="shared" ref="N288" si="498">SUM(N281)-SUM(M281)+N285</f>
        <v>23711.41</v>
      </c>
      <c r="O288" s="13">
        <f t="shared" ref="O288" si="499">SUM(O281)-SUM(N281)+O285</f>
        <v>28659.789999999994</v>
      </c>
      <c r="P288" s="26"/>
      <c r="Q288" s="14">
        <f>AVERAGE(D288:O288)</f>
        <v>17556.759166666627</v>
      </c>
    </row>
    <row r="289" spans="1:17" x14ac:dyDescent="0.15">
      <c r="A289" s="3"/>
      <c r="B289" s="15" t="s">
        <v>18</v>
      </c>
      <c r="C289" s="13">
        <v>-677.22000000000116</v>
      </c>
      <c r="D289" s="13">
        <f t="shared" ref="D289" si="500">SUM(D281)-SUM(C281)+SUM(D283)</f>
        <v>-1448.9500000000007</v>
      </c>
      <c r="E289" s="13">
        <f t="shared" ref="E289" si="501">SUM(E281)-SUM(D281)+SUM(E283)</f>
        <v>-11418.62</v>
      </c>
      <c r="F289" s="13">
        <f t="shared" ref="F289" si="502">SUM(F281)-SUM(E281)+SUM(F283)</f>
        <v>39641.699999999997</v>
      </c>
      <c r="G289" s="13">
        <f t="shared" ref="G289" si="503">SUM(G281)-SUM(F281)+SUM(G283)</f>
        <v>-1116.8600000000006</v>
      </c>
      <c r="H289" s="13">
        <f t="shared" ref="H289" si="504">SUM(H281)-SUM(G281)+SUM(H283)</f>
        <v>13696.800000000112</v>
      </c>
      <c r="I289" s="13">
        <f t="shared" ref="I289" si="505">SUM(I281)-SUM(H281)+SUM(I283)</f>
        <v>54405.950000000004</v>
      </c>
      <c r="J289" s="13">
        <f t="shared" ref="J289" si="506">SUM(J281)-SUM(I281)+SUM(J283)</f>
        <v>17891.270000000004</v>
      </c>
      <c r="K289" s="13">
        <f t="shared" ref="K289" si="507">SUM(K281)-SUM(J281)+SUM(K283)</f>
        <v>-674.90000000000146</v>
      </c>
      <c r="L289" s="13">
        <f t="shared" ref="L289" si="508">SUM(L281)-SUM(K281)+SUM(L283)</f>
        <v>54921.53</v>
      </c>
      <c r="M289" s="13">
        <f t="shared" ref="M289" si="509">SUM(M281)-SUM(L281)+SUM(M283)</f>
        <v>107221.89</v>
      </c>
      <c r="N289" s="13">
        <f t="shared" ref="N289" si="510">SUM(N281)-SUM(M281)+SUM(N283)</f>
        <v>24372.19</v>
      </c>
      <c r="O289" s="13">
        <f t="shared" ref="O289" si="511">SUM(O281)-SUM(N281)+SUM(O283)</f>
        <v>29659.639999999992</v>
      </c>
      <c r="P289" s="26"/>
      <c r="Q289" s="17">
        <f>AVERAGE(D289:O289)</f>
        <v>27262.636666666676</v>
      </c>
    </row>
    <row r="290" spans="1:17" x14ac:dyDescent="0.1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7" ht="11.25" thickBot="1" x14ac:dyDescent="0.2">
      <c r="A291" s="145"/>
      <c r="B291" s="145"/>
      <c r="C291" s="8">
        <f t="shared" ref="C291:M291" si="512">C192</f>
        <v>42094</v>
      </c>
      <c r="D291" s="8">
        <f t="shared" si="512"/>
        <v>42124</v>
      </c>
      <c r="E291" s="8">
        <f t="shared" si="512"/>
        <v>42155</v>
      </c>
      <c r="F291" s="8">
        <f t="shared" si="512"/>
        <v>42185</v>
      </c>
      <c r="G291" s="8">
        <f t="shared" si="512"/>
        <v>42216</v>
      </c>
      <c r="H291" s="8">
        <f t="shared" si="512"/>
        <v>42247</v>
      </c>
      <c r="I291" s="8">
        <f t="shared" si="512"/>
        <v>42277</v>
      </c>
      <c r="J291" s="8">
        <f t="shared" si="512"/>
        <v>42308</v>
      </c>
      <c r="K291" s="8">
        <f t="shared" si="512"/>
        <v>42338</v>
      </c>
      <c r="L291" s="8">
        <f t="shared" si="512"/>
        <v>42369</v>
      </c>
      <c r="M291" s="8">
        <f t="shared" si="512"/>
        <v>42400</v>
      </c>
      <c r="N291" s="8">
        <f t="shared" ref="N291:O291" si="513">N192</f>
        <v>42429</v>
      </c>
      <c r="O291" s="8">
        <f t="shared" si="513"/>
        <v>42460</v>
      </c>
      <c r="P291" s="145"/>
      <c r="Q291" s="145" t="s">
        <v>4</v>
      </c>
    </row>
    <row r="292" spans="1:17" x14ac:dyDescent="0.15">
      <c r="A292" s="142" t="s">
        <v>65</v>
      </c>
      <c r="B292" s="146" t="s">
        <v>5</v>
      </c>
      <c r="C292" s="147">
        <f t="shared" ref="C292:N292" si="514">C250+C271</f>
        <v>10627675.129999999</v>
      </c>
      <c r="D292" s="147">
        <f t="shared" si="514"/>
        <v>2023721.2100000002</v>
      </c>
      <c r="E292" s="147">
        <f t="shared" si="514"/>
        <v>9952357.2599999998</v>
      </c>
      <c r="F292" s="147">
        <f t="shared" si="514"/>
        <v>2894047.3699999996</v>
      </c>
      <c r="G292" s="147">
        <f t="shared" si="514"/>
        <v>10922402.779999997</v>
      </c>
      <c r="H292" s="147">
        <f t="shared" si="514"/>
        <v>11352373.279999999</v>
      </c>
      <c r="I292" s="147">
        <f t="shared" si="514"/>
        <v>2608608.4800000004</v>
      </c>
      <c r="J292" s="147">
        <f t="shared" si="514"/>
        <v>9545023.1600000001</v>
      </c>
      <c r="K292" s="147">
        <f t="shared" si="514"/>
        <v>2520417.4000000004</v>
      </c>
      <c r="L292" s="147">
        <f t="shared" si="514"/>
        <v>10322351.567600001</v>
      </c>
      <c r="M292" s="147">
        <f t="shared" si="514"/>
        <v>12486628.567599997</v>
      </c>
      <c r="N292" s="147">
        <f t="shared" si="514"/>
        <v>4904629.8499999996</v>
      </c>
      <c r="O292" s="147">
        <f t="shared" ref="O292:O295" si="515">O250+O271</f>
        <v>9615217.3309000004</v>
      </c>
      <c r="P292" s="119"/>
      <c r="Q292" s="148">
        <f>AVERAGE(D292:O292)</f>
        <v>7428981.5213416656</v>
      </c>
    </row>
    <row r="293" spans="1:17" x14ac:dyDescent="0.15">
      <c r="A293" s="120"/>
      <c r="B293" s="149" t="s">
        <v>6</v>
      </c>
      <c r="C293" s="150">
        <f t="shared" ref="C293:N293" si="516">C251+C272</f>
        <v>1567003.7000000002</v>
      </c>
      <c r="D293" s="150">
        <f t="shared" si="516"/>
        <v>3972927.6999999997</v>
      </c>
      <c r="E293" s="150">
        <f t="shared" si="516"/>
        <v>2634302.5899999994</v>
      </c>
      <c r="F293" s="150">
        <f t="shared" si="516"/>
        <v>2410351.2999999998</v>
      </c>
      <c r="G293" s="150">
        <f t="shared" si="516"/>
        <v>2948609.19</v>
      </c>
      <c r="H293" s="150">
        <f t="shared" si="516"/>
        <v>2962743.7</v>
      </c>
      <c r="I293" s="150">
        <f t="shared" si="516"/>
        <v>2737420.12</v>
      </c>
      <c r="J293" s="150">
        <f t="shared" si="516"/>
        <v>2855872.93</v>
      </c>
      <c r="K293" s="150">
        <f t="shared" si="516"/>
        <v>2884634.7100000004</v>
      </c>
      <c r="L293" s="150">
        <f t="shared" si="516"/>
        <v>3351684.75</v>
      </c>
      <c r="M293" s="150">
        <f t="shared" si="516"/>
        <v>3064089.4</v>
      </c>
      <c r="N293" s="150">
        <f t="shared" si="516"/>
        <v>1017201.02</v>
      </c>
      <c r="O293" s="150">
        <f t="shared" si="515"/>
        <v>968557.79999999993</v>
      </c>
      <c r="P293" s="119"/>
      <c r="Q293" s="151">
        <f>AVERAGE(D293:O293)</f>
        <v>2650699.6008333336</v>
      </c>
    </row>
    <row r="294" spans="1:17" x14ac:dyDescent="0.15">
      <c r="A294" s="120"/>
      <c r="B294" s="149" t="s">
        <v>7</v>
      </c>
      <c r="C294" s="150">
        <f t="shared" ref="C294:N294" si="517">C252+C273</f>
        <v>651767.82000000007</v>
      </c>
      <c r="D294" s="150">
        <f t="shared" si="517"/>
        <v>787446.57</v>
      </c>
      <c r="E294" s="150">
        <f t="shared" si="517"/>
        <v>1332411.4100000001</v>
      </c>
      <c r="F294" s="150">
        <f t="shared" si="517"/>
        <v>725570.15999999992</v>
      </c>
      <c r="G294" s="150">
        <f t="shared" si="517"/>
        <v>816950.28</v>
      </c>
      <c r="H294" s="150">
        <f t="shared" si="517"/>
        <v>1466548.19</v>
      </c>
      <c r="I294" s="150">
        <f t="shared" si="517"/>
        <v>955587.91</v>
      </c>
      <c r="J294" s="150">
        <f t="shared" si="517"/>
        <v>1136133.7799999998</v>
      </c>
      <c r="K294" s="150">
        <f t="shared" si="517"/>
        <v>1541164.43</v>
      </c>
      <c r="L294" s="150">
        <f t="shared" si="517"/>
        <v>1121849.7</v>
      </c>
      <c r="M294" s="150">
        <f t="shared" si="517"/>
        <v>1323640.1299999999</v>
      </c>
      <c r="N294" s="150">
        <f t="shared" si="517"/>
        <v>315062.91000000003</v>
      </c>
      <c r="O294" s="150">
        <f t="shared" si="515"/>
        <v>802671.11</v>
      </c>
      <c r="P294" s="119"/>
      <c r="Q294" s="151">
        <f>AVERAGE(D294:O294)</f>
        <v>1027086.3816666665</v>
      </c>
    </row>
    <row r="295" spans="1:17" x14ac:dyDescent="0.15">
      <c r="A295" s="120"/>
      <c r="B295" s="149" t="s">
        <v>8</v>
      </c>
      <c r="C295" s="150">
        <f t="shared" ref="C295:N295" si="518">C253+C274</f>
        <v>22288967.280000001</v>
      </c>
      <c r="D295" s="150">
        <f t="shared" si="518"/>
        <v>21768843.490000002</v>
      </c>
      <c r="E295" s="150">
        <f t="shared" si="518"/>
        <v>21265577.25</v>
      </c>
      <c r="F295" s="150">
        <f t="shared" si="518"/>
        <v>20378475.170000002</v>
      </c>
      <c r="G295" s="150">
        <f t="shared" si="518"/>
        <v>19880440.509999998</v>
      </c>
      <c r="H295" s="150">
        <f t="shared" si="518"/>
        <v>18826254.379999999</v>
      </c>
      <c r="I295" s="150">
        <f t="shared" si="518"/>
        <v>18706560.920000002</v>
      </c>
      <c r="J295" s="150">
        <f t="shared" si="518"/>
        <v>18627954.359999999</v>
      </c>
      <c r="K295" s="150">
        <f t="shared" si="518"/>
        <v>18477714.740000002</v>
      </c>
      <c r="L295" s="150">
        <f t="shared" si="518"/>
        <v>18232747.02</v>
      </c>
      <c r="M295" s="150">
        <f t="shared" si="518"/>
        <v>18092853.959999997</v>
      </c>
      <c r="N295" s="150">
        <f t="shared" si="518"/>
        <v>18049382.850000001</v>
      </c>
      <c r="O295" s="150">
        <f t="shared" si="515"/>
        <v>17472949.640000001</v>
      </c>
      <c r="P295" s="119"/>
      <c r="Q295" s="164">
        <f>AVERAGE(D295:O295)</f>
        <v>19148312.857500002</v>
      </c>
    </row>
    <row r="296" spans="1:17" x14ac:dyDescent="0.15">
      <c r="A296" s="122"/>
      <c r="B296" s="152" t="s">
        <v>9</v>
      </c>
      <c r="C296" s="153">
        <f t="shared" ref="C296:N296" si="519">SUM(C292:C295)</f>
        <v>35135413.93</v>
      </c>
      <c r="D296" s="153">
        <f t="shared" si="519"/>
        <v>28552938.970000003</v>
      </c>
      <c r="E296" s="153">
        <f t="shared" si="519"/>
        <v>35184648.509999998</v>
      </c>
      <c r="F296" s="153">
        <f t="shared" si="519"/>
        <v>26408444</v>
      </c>
      <c r="G296" s="153">
        <f t="shared" si="519"/>
        <v>34568402.75999999</v>
      </c>
      <c r="H296" s="153">
        <f t="shared" si="519"/>
        <v>34607919.549999997</v>
      </c>
      <c r="I296" s="153">
        <f t="shared" si="519"/>
        <v>25008177.430000003</v>
      </c>
      <c r="J296" s="153">
        <f t="shared" si="519"/>
        <v>32164984.229999997</v>
      </c>
      <c r="K296" s="153">
        <f t="shared" si="519"/>
        <v>25423931.280000001</v>
      </c>
      <c r="L296" s="153">
        <f t="shared" si="519"/>
        <v>33028633.037599999</v>
      </c>
      <c r="M296" s="153">
        <f t="shared" si="519"/>
        <v>34967212.057599992</v>
      </c>
      <c r="N296" s="153">
        <f t="shared" si="519"/>
        <v>24286276.630000003</v>
      </c>
      <c r="O296" s="153">
        <f t="shared" ref="O296" si="520">SUM(O292:O295)</f>
        <v>28859395.880900003</v>
      </c>
      <c r="P296" s="119"/>
      <c r="Q296" s="165">
        <f>SUM(Q292:Q295)</f>
        <v>30255080.361341666</v>
      </c>
    </row>
    <row r="297" spans="1:17" x14ac:dyDescent="0.15">
      <c r="A297" s="120"/>
      <c r="B297" s="154" t="s">
        <v>10</v>
      </c>
      <c r="C297" s="155">
        <f t="shared" ref="C297:N297" si="521">C255+C276</f>
        <v>208287502.18000004</v>
      </c>
      <c r="D297" s="155">
        <f t="shared" si="521"/>
        <v>204495320.56</v>
      </c>
      <c r="E297" s="155">
        <f t="shared" si="521"/>
        <v>201635526.76999998</v>
      </c>
      <c r="F297" s="155">
        <f t="shared" si="521"/>
        <v>197588256.74000004</v>
      </c>
      <c r="G297" s="155">
        <f t="shared" si="521"/>
        <v>194482417.63</v>
      </c>
      <c r="H297" s="155">
        <f t="shared" si="521"/>
        <v>191403205.91</v>
      </c>
      <c r="I297" s="155">
        <f t="shared" si="521"/>
        <v>187956500.66999999</v>
      </c>
      <c r="J297" s="155">
        <f t="shared" si="521"/>
        <v>185393332.79999998</v>
      </c>
      <c r="K297" s="155">
        <f t="shared" si="521"/>
        <v>182173815.31999999</v>
      </c>
      <c r="L297" s="155">
        <f t="shared" si="521"/>
        <v>179053103.01879999</v>
      </c>
      <c r="M297" s="155">
        <f t="shared" si="521"/>
        <v>176700382.59879997</v>
      </c>
      <c r="N297" s="155">
        <f t="shared" si="521"/>
        <v>174715096.73880002</v>
      </c>
      <c r="O297" s="155">
        <f t="shared" ref="O297" si="522">O255+O276</f>
        <v>172246660.06819999</v>
      </c>
      <c r="P297" s="124"/>
      <c r="Q297" s="156">
        <f>AVERAGE(D297:O297)</f>
        <v>187320301.56871665</v>
      </c>
    </row>
    <row r="298" spans="1:17" x14ac:dyDescent="0.15">
      <c r="A298" s="120"/>
      <c r="B298" s="123" t="s">
        <v>11</v>
      </c>
      <c r="C298" s="125">
        <f t="shared" ref="C298:N298" si="523">C296/C297</f>
        <v>0.16868709626003539</v>
      </c>
      <c r="D298" s="125">
        <f t="shared" si="523"/>
        <v>0.13962636842647175</v>
      </c>
      <c r="E298" s="125">
        <f t="shared" si="523"/>
        <v>0.17449627589752151</v>
      </c>
      <c r="F298" s="125">
        <f t="shared" si="523"/>
        <v>0.1336539146390163</v>
      </c>
      <c r="G298" s="125">
        <f t="shared" si="523"/>
        <v>0.17774564498558362</v>
      </c>
      <c r="H298" s="125">
        <f t="shared" si="523"/>
        <v>0.18081159814153291</v>
      </c>
      <c r="I298" s="125">
        <f t="shared" si="523"/>
        <v>0.1330530060990415</v>
      </c>
      <c r="J298" s="125">
        <f t="shared" si="523"/>
        <v>0.17349590594338785</v>
      </c>
      <c r="K298" s="125">
        <f t="shared" si="523"/>
        <v>0.1395586475220999</v>
      </c>
      <c r="L298" s="125">
        <f t="shared" si="523"/>
        <v>0.18446277936960467</v>
      </c>
      <c r="M298" s="125">
        <f t="shared" si="523"/>
        <v>0.19788984915212893</v>
      </c>
      <c r="N298" s="125">
        <f t="shared" si="523"/>
        <v>0.13900502637335407</v>
      </c>
      <c r="O298" s="125">
        <f t="shared" ref="O298" si="524">O296/O297</f>
        <v>0.16754691132747251</v>
      </c>
      <c r="P298" s="125"/>
      <c r="Q298" s="157">
        <f>Q296/Q297</f>
        <v>0.16151522343264477</v>
      </c>
    </row>
    <row r="299" spans="1:17" x14ac:dyDescent="0.15">
      <c r="A299" s="120"/>
      <c r="B299" s="123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57"/>
    </row>
    <row r="300" spans="1:17" x14ac:dyDescent="0.15">
      <c r="A300" s="120"/>
      <c r="B300" s="25" t="s">
        <v>19</v>
      </c>
      <c r="C300" s="155">
        <f t="shared" ref="C300:N300" si="525">C258+C279</f>
        <v>200820010.16000003</v>
      </c>
      <c r="D300" s="155">
        <f t="shared" si="525"/>
        <v>197778407.16999999</v>
      </c>
      <c r="E300" s="155">
        <f t="shared" si="525"/>
        <v>194087877.53999996</v>
      </c>
      <c r="F300" s="155">
        <f t="shared" si="525"/>
        <v>191167830.92999998</v>
      </c>
      <c r="G300" s="155">
        <f t="shared" si="525"/>
        <v>187466343.56999999</v>
      </c>
      <c r="H300" s="155">
        <f t="shared" si="525"/>
        <v>184410675.60999998</v>
      </c>
      <c r="I300" s="155">
        <f t="shared" si="525"/>
        <v>181527496.85999998</v>
      </c>
      <c r="J300" s="155">
        <f t="shared" si="525"/>
        <v>178755656.96000001</v>
      </c>
      <c r="K300" s="155">
        <f t="shared" si="525"/>
        <v>175687325.59999999</v>
      </c>
      <c r="L300" s="155">
        <f t="shared" si="525"/>
        <v>173388862.82999998</v>
      </c>
      <c r="M300" s="155">
        <f t="shared" si="525"/>
        <v>170703170.08000001</v>
      </c>
      <c r="N300" s="155">
        <f t="shared" si="525"/>
        <v>168163185.42999998</v>
      </c>
      <c r="O300" s="155">
        <f t="shared" ref="O300" si="526">O258+O279</f>
        <v>165791847.37</v>
      </c>
      <c r="P300" s="125"/>
      <c r="Q300" s="156">
        <f>AVERAGE(D300:O300)</f>
        <v>180744056.66249999</v>
      </c>
    </row>
    <row r="301" spans="1:17" x14ac:dyDescent="0.15">
      <c r="A301" s="120"/>
      <c r="B301" s="2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25"/>
      <c r="Q301" s="156"/>
    </row>
    <row r="302" spans="1:17" x14ac:dyDescent="0.15">
      <c r="A302" s="120"/>
      <c r="B302" s="25" t="s">
        <v>120</v>
      </c>
      <c r="C302" s="155">
        <f t="shared" ref="C302:M302" si="527">SUM(C281,C260)</f>
        <v>28433413.969999999</v>
      </c>
      <c r="D302" s="155">
        <f t="shared" si="527"/>
        <v>27883208.610000003</v>
      </c>
      <c r="E302" s="155">
        <f t="shared" si="527"/>
        <v>27739968.490000002</v>
      </c>
      <c r="F302" s="155">
        <f t="shared" si="527"/>
        <v>25723417.580000002</v>
      </c>
      <c r="G302" s="155">
        <f t="shared" si="527"/>
        <v>24971270.039999999</v>
      </c>
      <c r="H302" s="155">
        <f t="shared" si="527"/>
        <v>24383105.580000002</v>
      </c>
      <c r="I302" s="155">
        <f t="shared" si="527"/>
        <v>23759285.380000003</v>
      </c>
      <c r="J302" s="155">
        <f t="shared" si="527"/>
        <v>23844644.98</v>
      </c>
      <c r="K302" s="155">
        <f t="shared" si="527"/>
        <v>24082831.829999998</v>
      </c>
      <c r="L302" s="155">
        <f t="shared" si="527"/>
        <v>20687586.021200001</v>
      </c>
      <c r="M302" s="155">
        <f t="shared" si="527"/>
        <v>20689521.131200001</v>
      </c>
      <c r="N302" s="155">
        <f t="shared" ref="N302:O302" si="528">SUM(N281,N260)</f>
        <v>19532276.821200002</v>
      </c>
      <c r="O302" s="155">
        <f t="shared" si="528"/>
        <v>19705510.670400001</v>
      </c>
      <c r="P302" s="125"/>
      <c r="Q302" s="156">
        <f>AVERAGE(D302:O302)</f>
        <v>23583552.261166673</v>
      </c>
    </row>
    <row r="303" spans="1:17" x14ac:dyDescent="0.15">
      <c r="B303" s="6"/>
      <c r="P303" s="3"/>
      <c r="Q303" s="144"/>
    </row>
    <row r="304" spans="1:17" x14ac:dyDescent="0.15">
      <c r="A304" s="3"/>
      <c r="B304" s="6" t="s">
        <v>12</v>
      </c>
      <c r="C304" s="119">
        <f t="shared" ref="C304:N304" si="529">C262+C283</f>
        <v>232970.55139999953</v>
      </c>
      <c r="D304" s="119">
        <f t="shared" si="529"/>
        <v>37584.396800000366</v>
      </c>
      <c r="E304" s="119">
        <f t="shared" si="529"/>
        <v>110044.86</v>
      </c>
      <c r="F304" s="119">
        <f t="shared" si="529"/>
        <v>199572.95460000011</v>
      </c>
      <c r="G304" s="119">
        <f t="shared" si="529"/>
        <v>40144.748099999939</v>
      </c>
      <c r="H304" s="119">
        <f t="shared" si="529"/>
        <v>35225.727100077085</v>
      </c>
      <c r="I304" s="119">
        <f t="shared" si="529"/>
        <v>-65687.619700000039</v>
      </c>
      <c r="J304" s="119">
        <f t="shared" si="529"/>
        <v>210097.53869999957</v>
      </c>
      <c r="K304" s="119">
        <f t="shared" si="529"/>
        <v>62848.35049999984</v>
      </c>
      <c r="L304" s="119">
        <f t="shared" si="529"/>
        <v>108491.04158138504</v>
      </c>
      <c r="M304" s="119">
        <f t="shared" si="529"/>
        <v>137366.72871861563</v>
      </c>
      <c r="N304" s="119">
        <f t="shared" si="529"/>
        <v>339238.21999999991</v>
      </c>
      <c r="O304" s="119">
        <f t="shared" ref="O304:O305" si="530">O262+O283</f>
        <v>179565.46065828664</v>
      </c>
      <c r="P304" s="119"/>
      <c r="Q304" s="151">
        <f>AVERAGE(D304:O304)</f>
        <v>116207.70058819703</v>
      </c>
    </row>
    <row r="305" spans="1:19" x14ac:dyDescent="0.15">
      <c r="A305" s="3"/>
      <c r="B305" s="6" t="s">
        <v>13</v>
      </c>
      <c r="C305" s="160">
        <f t="shared" ref="C305:N305" si="531">C263+C284</f>
        <v>14263.11</v>
      </c>
      <c r="D305" s="160">
        <f t="shared" si="531"/>
        <v>21439.260000000002</v>
      </c>
      <c r="E305" s="160">
        <f t="shared" si="531"/>
        <v>16374.25</v>
      </c>
      <c r="F305" s="160">
        <f t="shared" si="531"/>
        <v>3718.9300000000003</v>
      </c>
      <c r="G305" s="160">
        <f t="shared" si="531"/>
        <v>27454.47</v>
      </c>
      <c r="H305" s="160">
        <f t="shared" si="531"/>
        <v>2670.8699999987148</v>
      </c>
      <c r="I305" s="160">
        <f t="shared" si="531"/>
        <v>22718.47</v>
      </c>
      <c r="J305" s="160">
        <f t="shared" si="531"/>
        <v>2162.5500000000029</v>
      </c>
      <c r="K305" s="160">
        <f t="shared" si="531"/>
        <v>1240.19</v>
      </c>
      <c r="L305" s="160">
        <f t="shared" si="531"/>
        <v>7522.7599999999993</v>
      </c>
      <c r="M305" s="160">
        <f t="shared" si="531"/>
        <v>2334.8700000000026</v>
      </c>
      <c r="N305" s="160">
        <f t="shared" si="531"/>
        <v>1026.8499999999999</v>
      </c>
      <c r="O305" s="160">
        <f t="shared" si="530"/>
        <v>1343.85</v>
      </c>
      <c r="P305" s="119"/>
      <c r="Q305" s="161">
        <f>AVERAGE(D305:O305)</f>
        <v>9167.2766666665611</v>
      </c>
    </row>
    <row r="306" spans="1:19" x14ac:dyDescent="0.15">
      <c r="A306" s="3"/>
      <c r="B306" s="25"/>
      <c r="C306" s="163">
        <f t="shared" ref="C306:N306" si="532">C304-C305</f>
        <v>218707.44139999954</v>
      </c>
      <c r="D306" s="163">
        <f t="shared" si="532"/>
        <v>16145.136800000364</v>
      </c>
      <c r="E306" s="163">
        <f t="shared" si="532"/>
        <v>93670.61</v>
      </c>
      <c r="F306" s="163">
        <f t="shared" si="532"/>
        <v>195854.02460000012</v>
      </c>
      <c r="G306" s="163">
        <f t="shared" si="532"/>
        <v>12690.278099999938</v>
      </c>
      <c r="H306" s="163">
        <f t="shared" si="532"/>
        <v>32554.85710007837</v>
      </c>
      <c r="I306" s="163">
        <f t="shared" si="532"/>
        <v>-88406.08970000004</v>
      </c>
      <c r="J306" s="163">
        <f t="shared" si="532"/>
        <v>207934.98869999958</v>
      </c>
      <c r="K306" s="163">
        <f t="shared" si="532"/>
        <v>61608.160499999838</v>
      </c>
      <c r="L306" s="163">
        <f t="shared" si="532"/>
        <v>100968.28158138505</v>
      </c>
      <c r="M306" s="163">
        <f t="shared" si="532"/>
        <v>135031.85871861564</v>
      </c>
      <c r="N306" s="163">
        <f t="shared" si="532"/>
        <v>338211.36999999994</v>
      </c>
      <c r="O306" s="163">
        <f t="shared" ref="O306" si="533">O304-O305</f>
        <v>178221.61065828663</v>
      </c>
      <c r="P306" s="124"/>
      <c r="Q306" s="156">
        <f>SUM(Q304:Q304)-Q305</f>
        <v>107040.42392153047</v>
      </c>
    </row>
    <row r="307" spans="1:19" x14ac:dyDescent="0.15">
      <c r="A307" s="3"/>
      <c r="B307" s="25" t="s">
        <v>11</v>
      </c>
      <c r="C307" s="125">
        <v>2.936731363145369E-3</v>
      </c>
      <c r="D307" s="125">
        <v>2.936731363145369E-3</v>
      </c>
      <c r="E307" s="125">
        <v>2.936731363145369E-3</v>
      </c>
      <c r="F307" s="125">
        <v>2.936731363145369E-3</v>
      </c>
      <c r="G307" s="125">
        <v>2.936731363145369E-3</v>
      </c>
      <c r="H307" s="125">
        <v>2.936731363145369E-3</v>
      </c>
      <c r="I307" s="125">
        <v>2.936731363145369E-3</v>
      </c>
      <c r="J307" s="125">
        <v>2.936731363145369E-3</v>
      </c>
      <c r="K307" s="125">
        <v>2.936731363145369E-3</v>
      </c>
      <c r="L307" s="125">
        <v>2.936731363145369E-3</v>
      </c>
      <c r="M307" s="125">
        <v>2.936731363145369E-3</v>
      </c>
      <c r="N307" s="125">
        <v>2.936731363145369E-3</v>
      </c>
      <c r="O307" s="125">
        <v>2.936731363145369E-3</v>
      </c>
      <c r="P307" s="125"/>
      <c r="Q307" s="157">
        <f>Q306/Q297</f>
        <v>5.7142991456408541E-4</v>
      </c>
    </row>
    <row r="308" spans="1:19" x14ac:dyDescent="0.15">
      <c r="A308" s="3"/>
      <c r="B308" s="25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151"/>
    </row>
    <row r="309" spans="1:19" x14ac:dyDescent="0.15">
      <c r="A309" s="3"/>
      <c r="B309" s="15" t="s">
        <v>17</v>
      </c>
      <c r="C309" s="13">
        <v>334357.65140000044</v>
      </c>
      <c r="D309" s="13">
        <f t="shared" ref="D309" si="534">SUM(D302)-SUM(C302)+D306</f>
        <v>-534060.22319999535</v>
      </c>
      <c r="E309" s="13">
        <f t="shared" ref="E309" si="535">SUM(E302)-SUM(D302)+E306</f>
        <v>-49569.510000001042</v>
      </c>
      <c r="F309" s="13">
        <f t="shared" ref="F309" si="536">SUM(F302)-SUM(E302)+F306</f>
        <v>-1820696.8854</v>
      </c>
      <c r="G309" s="13">
        <f t="shared" ref="G309" si="537">SUM(G302)-SUM(F302)+G306</f>
        <v>-739457.26190000284</v>
      </c>
      <c r="H309" s="13">
        <f t="shared" ref="H309" si="538">SUM(H302)-SUM(G302)+H306</f>
        <v>-555609.6028999188</v>
      </c>
      <c r="I309" s="13">
        <f t="shared" ref="I309" si="539">SUM(I302)-SUM(H302)+I306</f>
        <v>-712226.28969999927</v>
      </c>
      <c r="J309" s="13">
        <f t="shared" ref="J309" si="540">SUM(J302)-SUM(I302)+J306</f>
        <v>293294.58869999734</v>
      </c>
      <c r="K309" s="13">
        <f t="shared" ref="K309" si="541">SUM(K302)-SUM(J302)+K306</f>
        <v>299795.01049999759</v>
      </c>
      <c r="L309" s="13">
        <f t="shared" ref="L309" si="542">SUM(L302)-SUM(K302)+L306</f>
        <v>-3294277.5272186119</v>
      </c>
      <c r="M309" s="13">
        <f t="shared" ref="M309" si="543">SUM(M302)-SUM(L302)+M306</f>
        <v>136966.96871861504</v>
      </c>
      <c r="N309" s="13">
        <f t="shared" ref="N309" si="544">SUM(N302)-SUM(M302)+N306</f>
        <v>-819032.93999999878</v>
      </c>
      <c r="O309" s="13">
        <f t="shared" ref="O309" si="545">SUM(O302)-SUM(N302)+O306</f>
        <v>351455.45985828573</v>
      </c>
      <c r="P309" s="26"/>
      <c r="Q309" s="151">
        <f>AVERAGE(D309:O309)</f>
        <v>-620284.85104513599</v>
      </c>
    </row>
    <row r="310" spans="1:19" x14ac:dyDescent="0.15">
      <c r="A310" s="3"/>
      <c r="B310" s="15" t="s">
        <v>18</v>
      </c>
      <c r="C310" s="13">
        <v>348620.76140000043</v>
      </c>
      <c r="D310" s="13">
        <f t="shared" ref="D310" si="546">SUM(D302)-SUM(C302)+SUM(D304)</f>
        <v>-512620.96319999534</v>
      </c>
      <c r="E310" s="13">
        <f t="shared" ref="E310" si="547">SUM(E302)-SUM(D302)+SUM(E304)</f>
        <v>-33195.260000001042</v>
      </c>
      <c r="F310" s="13">
        <f t="shared" ref="F310" si="548">SUM(F302)-SUM(E302)+SUM(F304)</f>
        <v>-1816977.9554000001</v>
      </c>
      <c r="G310" s="13">
        <f t="shared" ref="G310" si="549">SUM(G302)-SUM(F302)+SUM(G304)</f>
        <v>-712002.79190000286</v>
      </c>
      <c r="H310" s="13">
        <f t="shared" ref="H310" si="550">SUM(H302)-SUM(G302)+SUM(H304)</f>
        <v>-552938.73289992008</v>
      </c>
      <c r="I310" s="13">
        <f t="shared" ref="I310" si="551">SUM(I302)-SUM(H302)+SUM(I304)</f>
        <v>-689507.81969999929</v>
      </c>
      <c r="J310" s="13">
        <f t="shared" ref="J310" si="552">SUM(J302)-SUM(I302)+SUM(J304)</f>
        <v>295457.13869999733</v>
      </c>
      <c r="K310" s="13">
        <f t="shared" ref="K310" si="553">SUM(K302)-SUM(J302)+SUM(K304)</f>
        <v>301035.20049999759</v>
      </c>
      <c r="L310" s="13">
        <f t="shared" ref="L310" si="554">SUM(L302)-SUM(K302)+SUM(L304)</f>
        <v>-3286754.7672186121</v>
      </c>
      <c r="M310" s="13">
        <f t="shared" ref="M310" si="555">SUM(M302)-SUM(L302)+SUM(M304)</f>
        <v>139301.83871861504</v>
      </c>
      <c r="N310" s="13">
        <f t="shared" ref="N310" si="556">SUM(N302)-SUM(M302)+SUM(N304)</f>
        <v>-818006.08999999869</v>
      </c>
      <c r="O310" s="13">
        <f t="shared" ref="O310" si="557">SUM(O302)-SUM(N302)+SUM(O304)</f>
        <v>352799.30985828576</v>
      </c>
      <c r="P310" s="26"/>
      <c r="Q310" s="161">
        <f>AVERAGE(D310:O310)</f>
        <v>-611117.57437846949</v>
      </c>
    </row>
    <row r="311" spans="1:19" x14ac:dyDescent="0.15">
      <c r="A311" s="3"/>
      <c r="B311" s="15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26"/>
      <c r="Q311" s="119"/>
    </row>
    <row r="312" spans="1:19" x14ac:dyDescent="0.15">
      <c r="A312" s="3"/>
      <c r="B312" s="15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26"/>
      <c r="Q312" s="119"/>
    </row>
    <row r="313" spans="1:19" ht="11.25" thickBot="1" x14ac:dyDescent="0.2">
      <c r="P313" s="3"/>
    </row>
    <row r="314" spans="1:19" ht="15.75" thickTop="1" x14ac:dyDescent="0.2">
      <c r="A314" s="195" t="s">
        <v>61</v>
      </c>
      <c r="B314" s="196"/>
      <c r="C314" s="194"/>
      <c r="D314" s="194"/>
      <c r="E314" s="194"/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</row>
    <row r="315" spans="1:19" s="8" customFormat="1" ht="11.25" thickBot="1" x14ac:dyDescent="0.2">
      <c r="C315" s="8">
        <v>42094</v>
      </c>
      <c r="D315" s="8">
        <v>42124</v>
      </c>
      <c r="E315" s="8">
        <v>42155</v>
      </c>
      <c r="F315" s="8">
        <v>42185</v>
      </c>
      <c r="G315" s="8">
        <v>42216</v>
      </c>
      <c r="H315" s="8">
        <v>42247</v>
      </c>
      <c r="I315" s="8">
        <v>42277</v>
      </c>
      <c r="J315" s="8">
        <v>42308</v>
      </c>
      <c r="K315" s="8">
        <v>42338</v>
      </c>
      <c r="L315" s="8">
        <v>42369</v>
      </c>
      <c r="M315" s="8">
        <v>42400</v>
      </c>
      <c r="N315" s="8">
        <v>42429</v>
      </c>
      <c r="O315" s="8">
        <v>42460</v>
      </c>
      <c r="Q315" s="8" t="s">
        <v>4</v>
      </c>
    </row>
    <row r="316" spans="1:19" x14ac:dyDescent="0.15">
      <c r="A316" s="33" t="s">
        <v>20</v>
      </c>
      <c r="B316" s="9" t="s">
        <v>5</v>
      </c>
      <c r="C316" s="10">
        <v>568163.4</v>
      </c>
      <c r="D316" s="10">
        <v>449123.16</v>
      </c>
      <c r="E316" s="10">
        <v>459590</v>
      </c>
      <c r="F316" s="10">
        <v>511610.04</v>
      </c>
      <c r="G316" s="10">
        <v>524866.65999999992</v>
      </c>
      <c r="H316" s="10">
        <v>579610.96</v>
      </c>
      <c r="I316" s="10">
        <v>712803.91</v>
      </c>
      <c r="J316" s="10">
        <v>625605.07000000007</v>
      </c>
      <c r="K316" s="10">
        <v>617030.28</v>
      </c>
      <c r="L316" s="10">
        <v>513549.3</v>
      </c>
      <c r="M316" s="10">
        <v>572747.84000000008</v>
      </c>
      <c r="N316" s="10">
        <v>547157.13</v>
      </c>
      <c r="O316" s="10">
        <v>669581.87</v>
      </c>
      <c r="P316" s="11"/>
      <c r="Q316" s="12">
        <f>AVERAGE(D316:O316)</f>
        <v>565273.01833333331</v>
      </c>
    </row>
    <row r="317" spans="1:19" x14ac:dyDescent="0.15">
      <c r="A317" s="5"/>
      <c r="B317" s="6" t="s">
        <v>6</v>
      </c>
      <c r="C317" s="13">
        <v>214287.69</v>
      </c>
      <c r="D317" s="13">
        <v>323096.85000000003</v>
      </c>
      <c r="E317" s="13">
        <v>244248.21000000002</v>
      </c>
      <c r="F317" s="13">
        <v>210182.3</v>
      </c>
      <c r="G317" s="13">
        <v>312944.57</v>
      </c>
      <c r="H317" s="13">
        <v>183263.62</v>
      </c>
      <c r="I317" s="13">
        <v>310309.28000000003</v>
      </c>
      <c r="J317" s="13">
        <v>308358.15000000002</v>
      </c>
      <c r="K317" s="13">
        <v>225464.69</v>
      </c>
      <c r="L317" s="13">
        <v>281602.64</v>
      </c>
      <c r="M317" s="13">
        <v>279526.32</v>
      </c>
      <c r="N317" s="13">
        <v>294514.53999999998</v>
      </c>
      <c r="O317" s="13">
        <v>236204.01</v>
      </c>
      <c r="P317" s="11"/>
      <c r="Q317" s="14">
        <f>AVERAGE(D317:O317)</f>
        <v>267476.26500000007</v>
      </c>
      <c r="S317" s="11"/>
    </row>
    <row r="318" spans="1:19" x14ac:dyDescent="0.15">
      <c r="B318" s="6" t="s">
        <v>7</v>
      </c>
      <c r="C318" s="13">
        <v>176052.52</v>
      </c>
      <c r="D318" s="13">
        <v>139615.15</v>
      </c>
      <c r="E318" s="13">
        <v>172606.28</v>
      </c>
      <c r="F318" s="13">
        <v>188872.08000000002</v>
      </c>
      <c r="G318" s="13">
        <v>108412.38</v>
      </c>
      <c r="H318" s="13">
        <v>239554.71</v>
      </c>
      <c r="I318" s="13">
        <v>110934.15000000001</v>
      </c>
      <c r="J318" s="13">
        <v>181706</v>
      </c>
      <c r="K318" s="13">
        <v>178041.05</v>
      </c>
      <c r="L318" s="13">
        <v>171534.91</v>
      </c>
      <c r="M318" s="13">
        <v>169255.4</v>
      </c>
      <c r="N318" s="13">
        <v>105897.43</v>
      </c>
      <c r="O318" s="13">
        <v>170718.07</v>
      </c>
      <c r="P318" s="11"/>
      <c r="Q318" s="14">
        <f>AVERAGE(D318:O318)</f>
        <v>161428.9675</v>
      </c>
      <c r="S318" s="11"/>
    </row>
    <row r="319" spans="1:19" x14ac:dyDescent="0.15">
      <c r="B319" s="15" t="s">
        <v>8</v>
      </c>
      <c r="C319" s="13">
        <v>477309.57</v>
      </c>
      <c r="D319" s="13">
        <v>443444.75</v>
      </c>
      <c r="E319" s="13">
        <v>454036.74</v>
      </c>
      <c r="F319" s="13">
        <v>421098.08000000019</v>
      </c>
      <c r="G319" s="13">
        <v>403419.6</v>
      </c>
      <c r="H319" s="13">
        <v>366984.37000000005</v>
      </c>
      <c r="I319" s="13">
        <v>393647.86000000022</v>
      </c>
      <c r="J319" s="13">
        <v>330895.15000000002</v>
      </c>
      <c r="K319" s="13">
        <v>321561.25000000017</v>
      </c>
      <c r="L319" s="13">
        <v>324187.68</v>
      </c>
      <c r="M319" s="13">
        <v>275322.12999999989</v>
      </c>
      <c r="N319" s="13">
        <v>359754.06000000006</v>
      </c>
      <c r="O319" s="13">
        <v>392715.3</v>
      </c>
      <c r="P319" s="11"/>
      <c r="Q319" s="14">
        <f>AVERAGE(D319:O319)</f>
        <v>373922.24750000006</v>
      </c>
      <c r="S319" s="11"/>
    </row>
    <row r="320" spans="1:19" x14ac:dyDescent="0.15">
      <c r="A320" s="3"/>
      <c r="B320" s="18" t="s">
        <v>9</v>
      </c>
      <c r="C320" s="19">
        <f t="shared" ref="C320:N320" si="558">SUM(C316:C319)</f>
        <v>1435813.1800000002</v>
      </c>
      <c r="D320" s="19">
        <f t="shared" si="558"/>
        <v>1355279.9100000001</v>
      </c>
      <c r="E320" s="19">
        <f t="shared" si="558"/>
        <v>1330481.23</v>
      </c>
      <c r="F320" s="19">
        <f t="shared" si="558"/>
        <v>1331762.5</v>
      </c>
      <c r="G320" s="19">
        <f t="shared" si="558"/>
        <v>1349643.21</v>
      </c>
      <c r="H320" s="19">
        <f t="shared" si="558"/>
        <v>1369413.66</v>
      </c>
      <c r="I320" s="19">
        <f t="shared" si="558"/>
        <v>1527695.2000000002</v>
      </c>
      <c r="J320" s="19">
        <f t="shared" si="558"/>
        <v>1446564.37</v>
      </c>
      <c r="K320" s="19">
        <f t="shared" si="558"/>
        <v>1342097.2700000003</v>
      </c>
      <c r="L320" s="19">
        <f t="shared" si="558"/>
        <v>1290874.53</v>
      </c>
      <c r="M320" s="19">
        <f t="shared" si="558"/>
        <v>1296851.69</v>
      </c>
      <c r="N320" s="19">
        <f t="shared" si="558"/>
        <v>1307323.1599999999</v>
      </c>
      <c r="O320" s="19">
        <f t="shared" ref="O320" si="559">SUM(O316:O319)</f>
        <v>1469219.25</v>
      </c>
      <c r="P320" s="11"/>
      <c r="Q320" s="20">
        <f>SUM(Q316:Q319)</f>
        <v>1368100.4983333335</v>
      </c>
      <c r="S320" s="11"/>
    </row>
    <row r="321" spans="1:17" x14ac:dyDescent="0.15">
      <c r="A321" s="3"/>
      <c r="B321" s="21" t="s">
        <v>10</v>
      </c>
      <c r="C321" s="22">
        <v>25184540.52</v>
      </c>
      <c r="D321" s="22">
        <v>24674298.09</v>
      </c>
      <c r="E321" s="22">
        <v>24275686.149999999</v>
      </c>
      <c r="F321" s="22">
        <v>23809676.850000001</v>
      </c>
      <c r="G321" s="22">
        <v>23507616.670000002</v>
      </c>
      <c r="H321" s="22">
        <v>23151660.030000001</v>
      </c>
      <c r="I321" s="22">
        <v>22844297.75</v>
      </c>
      <c r="J321" s="22">
        <v>22404794.559999999</v>
      </c>
      <c r="K321" s="22">
        <v>22074760.890000001</v>
      </c>
      <c r="L321" s="22">
        <v>21802523.969999999</v>
      </c>
      <c r="M321" s="22">
        <v>21440259.050000001</v>
      </c>
      <c r="N321" s="22">
        <v>21103511.960000001</v>
      </c>
      <c r="O321" s="22">
        <v>20816237.859999999</v>
      </c>
      <c r="P321" s="23"/>
      <c r="Q321" s="24">
        <f>AVERAGE(D321:O321)</f>
        <v>22658776.985833336</v>
      </c>
    </row>
    <row r="322" spans="1:17" x14ac:dyDescent="0.15">
      <c r="A322" s="3"/>
      <c r="B322" s="25" t="s">
        <v>11</v>
      </c>
      <c r="C322" s="26">
        <f t="shared" ref="C322:N322" si="560">C320/C321</f>
        <v>5.7011688534073769E-2</v>
      </c>
      <c r="D322" s="26">
        <f t="shared" si="560"/>
        <v>5.4926786774504764E-2</v>
      </c>
      <c r="E322" s="26">
        <f t="shared" si="560"/>
        <v>5.4807152381972944E-2</v>
      </c>
      <c r="F322" s="26">
        <f t="shared" si="560"/>
        <v>5.5933665475178425E-2</v>
      </c>
      <c r="G322" s="26">
        <f t="shared" si="560"/>
        <v>5.741301761664297E-2</v>
      </c>
      <c r="H322" s="26">
        <f t="shared" si="560"/>
        <v>5.9149696316614403E-2</v>
      </c>
      <c r="I322" s="26">
        <f t="shared" si="560"/>
        <v>6.6874246550214053E-2</v>
      </c>
      <c r="J322" s="26">
        <f t="shared" si="560"/>
        <v>6.4564946852161645E-2</v>
      </c>
      <c r="K322" s="26">
        <f t="shared" si="560"/>
        <v>6.0797816868221589E-2</v>
      </c>
      <c r="L322" s="26">
        <f t="shared" si="560"/>
        <v>5.9207573021189071E-2</v>
      </c>
      <c r="M322" s="26">
        <f t="shared" si="560"/>
        <v>6.0486754706445579E-2</v>
      </c>
      <c r="N322" s="26">
        <f t="shared" si="560"/>
        <v>6.1948132731553175E-2</v>
      </c>
      <c r="O322" s="26">
        <f t="shared" ref="O322" si="561">O320/O321</f>
        <v>7.058044109032871E-2</v>
      </c>
      <c r="P322" s="26"/>
      <c r="Q322" s="27">
        <f>Q320/Q321</f>
        <v>6.0378391083891862E-2</v>
      </c>
    </row>
    <row r="323" spans="1:17" x14ac:dyDescent="0.15">
      <c r="A323" s="3"/>
      <c r="B323" s="25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7"/>
    </row>
    <row r="324" spans="1:17" x14ac:dyDescent="0.15">
      <c r="A324" s="3"/>
      <c r="B324" s="25" t="s">
        <v>19</v>
      </c>
      <c r="C324" s="22">
        <v>25184540.52</v>
      </c>
      <c r="D324" s="22">
        <v>24674298.09</v>
      </c>
      <c r="E324" s="22">
        <v>24275686.149999999</v>
      </c>
      <c r="F324" s="22">
        <v>23809676.850000001</v>
      </c>
      <c r="G324" s="22">
        <v>23507616.670000002</v>
      </c>
      <c r="H324" s="22">
        <v>23151660.030000001</v>
      </c>
      <c r="I324" s="22">
        <v>22844297.75</v>
      </c>
      <c r="J324" s="22">
        <v>22404794.559999999</v>
      </c>
      <c r="K324" s="22">
        <v>22074760.890000001</v>
      </c>
      <c r="L324" s="22">
        <v>21802523.969999999</v>
      </c>
      <c r="M324" s="22">
        <v>21440259.050000001</v>
      </c>
      <c r="N324" s="22">
        <v>21103511.960000001</v>
      </c>
      <c r="O324" s="22">
        <v>20816237.859999999</v>
      </c>
      <c r="P324" s="26"/>
      <c r="Q324" s="24">
        <f>AVERAGE(D324:O324)</f>
        <v>22658776.985833336</v>
      </c>
    </row>
    <row r="325" spans="1:17" x14ac:dyDescent="0.15">
      <c r="A325" s="3"/>
      <c r="B325" s="25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6"/>
      <c r="Q325" s="24"/>
    </row>
    <row r="326" spans="1:17" x14ac:dyDescent="0.15">
      <c r="A326" s="3"/>
      <c r="B326" s="25" t="s">
        <v>120</v>
      </c>
      <c r="C326" s="22">
        <f t="shared" ref="C326:N326" si="562">SUM(C318:C319)</f>
        <v>653362.09</v>
      </c>
      <c r="D326" s="22">
        <f t="shared" si="562"/>
        <v>583059.9</v>
      </c>
      <c r="E326" s="22">
        <f t="shared" si="562"/>
        <v>626643.02</v>
      </c>
      <c r="F326" s="22">
        <f t="shared" si="562"/>
        <v>609970.16000000015</v>
      </c>
      <c r="G326" s="22">
        <f t="shared" si="562"/>
        <v>511831.98</v>
      </c>
      <c r="H326" s="22">
        <f t="shared" si="562"/>
        <v>606539.08000000007</v>
      </c>
      <c r="I326" s="22">
        <f t="shared" si="562"/>
        <v>504582.01000000024</v>
      </c>
      <c r="J326" s="22">
        <f t="shared" si="562"/>
        <v>512601.15</v>
      </c>
      <c r="K326" s="22">
        <f t="shared" si="562"/>
        <v>499602.30000000016</v>
      </c>
      <c r="L326" s="22">
        <f t="shared" si="562"/>
        <v>495722.58999999997</v>
      </c>
      <c r="M326" s="22">
        <f t="shared" si="562"/>
        <v>444577.52999999991</v>
      </c>
      <c r="N326" s="22">
        <f t="shared" si="562"/>
        <v>465651.49000000005</v>
      </c>
      <c r="O326" s="22">
        <f t="shared" ref="O326" si="563">SUM(O318:O319)</f>
        <v>563433.37</v>
      </c>
      <c r="P326" s="26"/>
      <c r="Q326" s="24">
        <f>AVERAGE(D326:O326)</f>
        <v>535351.21500000008</v>
      </c>
    </row>
    <row r="327" spans="1:17" x14ac:dyDescent="0.15">
      <c r="A327" s="3"/>
      <c r="B327" s="25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7"/>
    </row>
    <row r="328" spans="1:17" x14ac:dyDescent="0.15">
      <c r="A328" s="3"/>
      <c r="B328" s="15" t="s">
        <v>12</v>
      </c>
      <c r="C328" s="11">
        <v>16904.009999999998</v>
      </c>
      <c r="D328" s="11">
        <v>39367.96</v>
      </c>
      <c r="E328" s="11">
        <v>10985.29</v>
      </c>
      <c r="F328" s="11">
        <v>35742.06</v>
      </c>
      <c r="G328" s="11">
        <v>48910.3</v>
      </c>
      <c r="H328" s="11">
        <v>0</v>
      </c>
      <c r="I328" s="11">
        <v>0</v>
      </c>
      <c r="J328" s="11">
        <v>18280.830000000002</v>
      </c>
      <c r="K328" s="11">
        <v>31844.720000000001</v>
      </c>
      <c r="L328" s="11">
        <v>47859.79</v>
      </c>
      <c r="M328" s="11">
        <v>0</v>
      </c>
      <c r="N328" s="11">
        <v>41840.15</v>
      </c>
      <c r="O328" s="11">
        <v>0</v>
      </c>
      <c r="P328" s="11"/>
      <c r="Q328" s="14">
        <f>AVERAGE(D328:O328)</f>
        <v>22902.591666666671</v>
      </c>
    </row>
    <row r="329" spans="1:17" x14ac:dyDescent="0.15">
      <c r="A329" s="5"/>
      <c r="B329" s="16" t="s">
        <v>13</v>
      </c>
      <c r="C329" s="28">
        <v>1495</v>
      </c>
      <c r="D329" s="28">
        <v>1600</v>
      </c>
      <c r="E329" s="28">
        <v>1507.38</v>
      </c>
      <c r="F329" s="28">
        <v>1699.11</v>
      </c>
      <c r="G329" s="28">
        <v>5740.19</v>
      </c>
      <c r="H329" s="28">
        <v>3764.9200000000419</v>
      </c>
      <c r="I329" s="28">
        <v>2442</v>
      </c>
      <c r="J329" s="28">
        <v>1471</v>
      </c>
      <c r="K329" s="28">
        <v>671</v>
      </c>
      <c r="L329" s="28">
        <v>2875</v>
      </c>
      <c r="M329" s="28">
        <v>0</v>
      </c>
      <c r="N329" s="28">
        <v>5972.95</v>
      </c>
      <c r="O329" s="28">
        <v>1871</v>
      </c>
      <c r="P329" s="29"/>
      <c r="Q329" s="17">
        <f>AVERAGE(D329:O329)</f>
        <v>2467.8791666666702</v>
      </c>
    </row>
    <row r="330" spans="1:17" x14ac:dyDescent="0.15">
      <c r="A330" s="3"/>
      <c r="B330" s="30" t="s">
        <v>14</v>
      </c>
      <c r="C330" s="31">
        <f t="shared" ref="C330:N330" si="564">C328-C329</f>
        <v>15409.009999999998</v>
      </c>
      <c r="D330" s="31">
        <f t="shared" si="564"/>
        <v>37767.96</v>
      </c>
      <c r="E330" s="31">
        <f t="shared" si="564"/>
        <v>9477.91</v>
      </c>
      <c r="F330" s="31">
        <f t="shared" si="564"/>
        <v>34042.949999999997</v>
      </c>
      <c r="G330" s="31">
        <f t="shared" si="564"/>
        <v>43170.11</v>
      </c>
      <c r="H330" s="31">
        <f t="shared" si="564"/>
        <v>-3764.9200000000419</v>
      </c>
      <c r="I330" s="31">
        <f t="shared" si="564"/>
        <v>-2442</v>
      </c>
      <c r="J330" s="31">
        <f t="shared" si="564"/>
        <v>16809.830000000002</v>
      </c>
      <c r="K330" s="31">
        <f t="shared" si="564"/>
        <v>31173.72</v>
      </c>
      <c r="L330" s="31">
        <f t="shared" si="564"/>
        <v>44984.79</v>
      </c>
      <c r="M330" s="31">
        <f t="shared" si="564"/>
        <v>0</v>
      </c>
      <c r="N330" s="31">
        <f t="shared" si="564"/>
        <v>35867.200000000004</v>
      </c>
      <c r="O330" s="31">
        <f t="shared" ref="O330" si="565">O328-O329</f>
        <v>-1871</v>
      </c>
      <c r="P330" s="23"/>
      <c r="Q330" s="32">
        <f>Q328-Q329</f>
        <v>20434.712500000001</v>
      </c>
    </row>
    <row r="331" spans="1:17" x14ac:dyDescent="0.15">
      <c r="A331" s="3"/>
      <c r="B331" s="25" t="s">
        <v>11</v>
      </c>
      <c r="C331" s="26">
        <f t="shared" ref="C331:N331" si="566">C330/C321</f>
        <v>6.1184399960615202E-4</v>
      </c>
      <c r="D331" s="26">
        <f t="shared" si="566"/>
        <v>1.5306599548339979E-3</v>
      </c>
      <c r="E331" s="26">
        <f t="shared" si="566"/>
        <v>3.9042809918680716E-4</v>
      </c>
      <c r="F331" s="26">
        <f t="shared" si="566"/>
        <v>1.4297947097085442E-3</v>
      </c>
      <c r="G331" s="26">
        <f t="shared" si="566"/>
        <v>1.836430745235561E-3</v>
      </c>
      <c r="H331" s="26">
        <f t="shared" si="566"/>
        <v>-1.6261987240316441E-4</v>
      </c>
      <c r="I331" s="26">
        <f t="shared" si="566"/>
        <v>-1.0689757359689466E-4</v>
      </c>
      <c r="J331" s="26">
        <f t="shared" si="566"/>
        <v>7.5027824758594898E-4</v>
      </c>
      <c r="K331" s="26">
        <f t="shared" si="566"/>
        <v>1.4121883428473232E-3</v>
      </c>
      <c r="L331" s="26">
        <f t="shared" si="566"/>
        <v>2.0632835933077523E-3</v>
      </c>
      <c r="M331" s="26">
        <f t="shared" si="566"/>
        <v>0</v>
      </c>
      <c r="N331" s="26">
        <f t="shared" si="566"/>
        <v>1.6995844136266692E-3</v>
      </c>
      <c r="O331" s="26">
        <f t="shared" ref="O331" si="567">O330/O321</f>
        <v>-8.9881755415337097E-5</v>
      </c>
      <c r="P331" s="26"/>
      <c r="Q331" s="27">
        <f>Q330/Q321</f>
        <v>9.0184534287866206E-4</v>
      </c>
    </row>
    <row r="332" spans="1:17" x14ac:dyDescent="0.15">
      <c r="A332" s="3"/>
      <c r="P332" s="3"/>
      <c r="Q332" s="27"/>
    </row>
    <row r="333" spans="1:17" x14ac:dyDescent="0.15">
      <c r="B333" s="15" t="s">
        <v>17</v>
      </c>
      <c r="C333" s="13">
        <v>12384.78999999991</v>
      </c>
      <c r="D333" s="13">
        <f t="shared" ref="D333" si="568">SUM(D326)-SUM(C326)+D330</f>
        <v>-32534.229999999945</v>
      </c>
      <c r="E333" s="13">
        <f t="shared" ref="E333" si="569">SUM(E326)-SUM(D326)+E330</f>
        <v>53061.03</v>
      </c>
      <c r="F333" s="13">
        <f t="shared" ref="F333" si="570">SUM(F326)-SUM(E326)+F330</f>
        <v>17370.090000000127</v>
      </c>
      <c r="G333" s="13">
        <f t="shared" ref="G333" si="571">SUM(G326)-SUM(F326)+G330</f>
        <v>-54968.070000000167</v>
      </c>
      <c r="H333" s="13">
        <f t="shared" ref="H333" si="572">SUM(H326)-SUM(G326)+H330</f>
        <v>90942.180000000051</v>
      </c>
      <c r="I333" s="13">
        <f t="shared" ref="I333" si="573">SUM(I326)-SUM(H326)+I330</f>
        <v>-104399.06999999983</v>
      </c>
      <c r="J333" s="13">
        <f t="shared" ref="J333" si="574">SUM(J326)-SUM(I326)+J330</f>
        <v>24828.969999999783</v>
      </c>
      <c r="K333" s="13">
        <f t="shared" ref="K333" si="575">SUM(K326)-SUM(J326)+K330</f>
        <v>18174.870000000141</v>
      </c>
      <c r="L333" s="13">
        <f t="shared" ref="L333" si="576">SUM(L326)-SUM(K326)+L330</f>
        <v>41105.079999999805</v>
      </c>
      <c r="M333" s="13">
        <f t="shared" ref="M333" si="577">SUM(M326)-SUM(L326)+M330</f>
        <v>-51145.060000000056</v>
      </c>
      <c r="N333" s="13">
        <f t="shared" ref="N333" si="578">SUM(N326)-SUM(M326)+N330</f>
        <v>56941.160000000142</v>
      </c>
      <c r="O333" s="13">
        <f t="shared" ref="O333" si="579">SUM(O326)-SUM(N326)+O330</f>
        <v>95910.879999999946</v>
      </c>
      <c r="P333" s="3"/>
      <c r="Q333" s="14">
        <f>AVERAGE(D333:O333)</f>
        <v>12940.652499999998</v>
      </c>
    </row>
    <row r="334" spans="1:17" x14ac:dyDescent="0.15">
      <c r="B334" s="15" t="s">
        <v>18</v>
      </c>
      <c r="C334" s="13">
        <v>13879.78999999991</v>
      </c>
      <c r="D334" s="13">
        <f t="shared" ref="D334" si="580">SUM(D326)-SUM(C326)+SUM(D328)</f>
        <v>-30934.229999999945</v>
      </c>
      <c r="E334" s="13">
        <f t="shared" ref="E334" si="581">SUM(E326)-SUM(D326)+SUM(E328)</f>
        <v>54568.409999999996</v>
      </c>
      <c r="F334" s="13">
        <f t="shared" ref="F334" si="582">SUM(F326)-SUM(E326)+SUM(F328)</f>
        <v>19069.200000000128</v>
      </c>
      <c r="G334" s="13">
        <f t="shared" ref="G334" si="583">SUM(G326)-SUM(F326)+SUM(G328)</f>
        <v>-49227.880000000165</v>
      </c>
      <c r="H334" s="13">
        <f t="shared" ref="H334" si="584">SUM(H326)-SUM(G326)+SUM(H328)</f>
        <v>94707.100000000093</v>
      </c>
      <c r="I334" s="13">
        <f t="shared" ref="I334" si="585">SUM(I326)-SUM(H326)+SUM(I328)</f>
        <v>-101957.06999999983</v>
      </c>
      <c r="J334" s="13">
        <f t="shared" ref="J334" si="586">SUM(J326)-SUM(I326)+SUM(J328)</f>
        <v>26299.969999999783</v>
      </c>
      <c r="K334" s="13">
        <f t="shared" ref="K334" si="587">SUM(K326)-SUM(J326)+SUM(K328)</f>
        <v>18845.870000000141</v>
      </c>
      <c r="L334" s="13">
        <f t="shared" ref="L334" si="588">SUM(L326)-SUM(K326)+SUM(L328)</f>
        <v>43980.079999999805</v>
      </c>
      <c r="M334" s="13">
        <f t="shared" ref="M334" si="589">SUM(M326)-SUM(L326)+SUM(M328)</f>
        <v>-51145.060000000056</v>
      </c>
      <c r="N334" s="13">
        <f t="shared" ref="N334" si="590">SUM(N326)-SUM(M326)+SUM(N328)</f>
        <v>62914.110000000139</v>
      </c>
      <c r="O334" s="13">
        <f t="shared" ref="O334" si="591">SUM(O326)-SUM(N326)+SUM(O328)</f>
        <v>97781.879999999946</v>
      </c>
      <c r="P334" s="3"/>
      <c r="Q334" s="17">
        <f>AVERAGE(D334:O334)</f>
        <v>15408.531666666669</v>
      </c>
    </row>
    <row r="335" spans="1:17" x14ac:dyDescent="0.15">
      <c r="A335" s="3"/>
      <c r="P335" s="3"/>
      <c r="Q335" s="26"/>
    </row>
    <row r="336" spans="1:17" x14ac:dyDescent="0.15">
      <c r="A336" s="3"/>
      <c r="B336" s="25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</row>
    <row r="337" spans="1:20" ht="11.25" thickBot="1" x14ac:dyDescent="0.2">
      <c r="A337" s="3"/>
      <c r="B337" s="25"/>
      <c r="C337" s="8">
        <v>42094</v>
      </c>
      <c r="D337" s="8">
        <v>42124</v>
      </c>
      <c r="E337" s="8">
        <v>42155</v>
      </c>
      <c r="F337" s="8">
        <v>42185</v>
      </c>
      <c r="G337" s="8">
        <v>42216</v>
      </c>
      <c r="H337" s="8">
        <v>42247</v>
      </c>
      <c r="I337" s="8">
        <v>42277</v>
      </c>
      <c r="J337" s="8">
        <v>42308</v>
      </c>
      <c r="K337" s="8">
        <v>42338</v>
      </c>
      <c r="L337" s="8">
        <v>42369</v>
      </c>
      <c r="M337" s="8">
        <v>42400</v>
      </c>
      <c r="N337" s="8">
        <v>42429</v>
      </c>
      <c r="O337" s="8">
        <v>42460</v>
      </c>
      <c r="P337" s="8"/>
      <c r="Q337" s="8" t="s">
        <v>4</v>
      </c>
    </row>
    <row r="338" spans="1:20" x14ac:dyDescent="0.15">
      <c r="A338" s="33" t="s">
        <v>21</v>
      </c>
      <c r="B338" s="9" t="s">
        <v>5</v>
      </c>
      <c r="C338" s="10">
        <v>0</v>
      </c>
      <c r="D338" s="10">
        <v>0</v>
      </c>
      <c r="E338" s="10">
        <v>16427.5</v>
      </c>
      <c r="F338" s="10">
        <v>16110.7</v>
      </c>
      <c r="G338" s="10">
        <v>15789.49</v>
      </c>
      <c r="H338" s="10">
        <v>0</v>
      </c>
      <c r="I338" s="10">
        <v>15454.32</v>
      </c>
      <c r="J338" s="10">
        <v>0</v>
      </c>
      <c r="K338" s="10">
        <v>14119.63</v>
      </c>
      <c r="L338" s="10">
        <v>14438.75</v>
      </c>
      <c r="M338" s="10">
        <v>0</v>
      </c>
      <c r="N338" s="10">
        <v>0</v>
      </c>
      <c r="O338" s="10">
        <v>13518.93</v>
      </c>
      <c r="P338" s="11"/>
      <c r="Q338" s="12">
        <f>AVERAGE(D338:O338)</f>
        <v>8821.61</v>
      </c>
    </row>
    <row r="339" spans="1:20" x14ac:dyDescent="0.15">
      <c r="A339" s="5"/>
      <c r="B339" s="6" t="s">
        <v>6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15789.49</v>
      </c>
      <c r="I339" s="13">
        <v>0</v>
      </c>
      <c r="J339" s="13">
        <v>0</v>
      </c>
      <c r="K339" s="13">
        <v>0</v>
      </c>
      <c r="L339" s="13">
        <v>0</v>
      </c>
      <c r="M339" s="13">
        <v>14438.75</v>
      </c>
      <c r="N339" s="13">
        <v>0</v>
      </c>
      <c r="O339" s="13">
        <v>0</v>
      </c>
      <c r="P339" s="11"/>
      <c r="Q339" s="14">
        <f>AVERAGE(D339:O339)</f>
        <v>2519.02</v>
      </c>
      <c r="S339" s="11"/>
    </row>
    <row r="340" spans="1:20" x14ac:dyDescent="0.15">
      <c r="B340" s="6" t="s">
        <v>7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1"/>
      <c r="Q340" s="14">
        <f>AVERAGE(D340:O340)</f>
        <v>0</v>
      </c>
      <c r="S340" s="11"/>
    </row>
    <row r="341" spans="1:20" x14ac:dyDescent="0.15">
      <c r="B341" s="15" t="s">
        <v>8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1"/>
      <c r="Q341" s="14">
        <f>AVERAGE(D341:O341)</f>
        <v>0</v>
      </c>
      <c r="S341" s="11"/>
      <c r="T341" s="11"/>
    </row>
    <row r="342" spans="1:20" x14ac:dyDescent="0.15">
      <c r="A342" s="3"/>
      <c r="B342" s="18" t="s">
        <v>9</v>
      </c>
      <c r="C342" s="19">
        <f t="shared" ref="C342:N342" si="592">SUM(C338:C341)</f>
        <v>0</v>
      </c>
      <c r="D342" s="19">
        <f t="shared" si="592"/>
        <v>0</v>
      </c>
      <c r="E342" s="19">
        <f t="shared" si="592"/>
        <v>16427.5</v>
      </c>
      <c r="F342" s="19">
        <f t="shared" si="592"/>
        <v>16110.7</v>
      </c>
      <c r="G342" s="19">
        <f t="shared" si="592"/>
        <v>15789.49</v>
      </c>
      <c r="H342" s="19">
        <f t="shared" si="592"/>
        <v>15789.49</v>
      </c>
      <c r="I342" s="19">
        <f t="shared" si="592"/>
        <v>15454.32</v>
      </c>
      <c r="J342" s="19">
        <f t="shared" si="592"/>
        <v>0</v>
      </c>
      <c r="K342" s="19">
        <f t="shared" si="592"/>
        <v>14119.63</v>
      </c>
      <c r="L342" s="19">
        <f t="shared" si="592"/>
        <v>14438.75</v>
      </c>
      <c r="M342" s="19">
        <f t="shared" si="592"/>
        <v>14438.75</v>
      </c>
      <c r="N342" s="19">
        <f t="shared" si="592"/>
        <v>0</v>
      </c>
      <c r="O342" s="19">
        <f t="shared" ref="O342" si="593">SUM(O338:O341)</f>
        <v>13518.93</v>
      </c>
      <c r="P342" s="11"/>
      <c r="Q342" s="20">
        <f>SUM(Q338:Q341)</f>
        <v>11340.630000000001</v>
      </c>
      <c r="S342" s="11"/>
    </row>
    <row r="343" spans="1:20" x14ac:dyDescent="0.15">
      <c r="A343" s="3"/>
      <c r="B343" s="21" t="s">
        <v>10</v>
      </c>
      <c r="C343" s="22">
        <v>914827.08000000007</v>
      </c>
      <c r="D343" s="22">
        <v>897305.12</v>
      </c>
      <c r="E343" s="22">
        <v>880467.92999999993</v>
      </c>
      <c r="F343" s="22">
        <v>855710.64</v>
      </c>
      <c r="G343" s="22">
        <v>837737.54</v>
      </c>
      <c r="H343" s="22">
        <v>819844.77999999991</v>
      </c>
      <c r="I343" s="22">
        <v>800215.30999999994</v>
      </c>
      <c r="J343" s="22">
        <v>779530.52</v>
      </c>
      <c r="K343" s="22">
        <v>761553.53</v>
      </c>
      <c r="L343" s="22">
        <v>739057.36</v>
      </c>
      <c r="M343" s="22">
        <v>671011.48</v>
      </c>
      <c r="N343" s="22">
        <v>634254.1</v>
      </c>
      <c r="O343" s="22">
        <v>613147.5</v>
      </c>
      <c r="P343" s="23"/>
      <c r="Q343" s="24">
        <f>AVERAGE(D343:O343)</f>
        <v>774152.98416666675</v>
      </c>
    </row>
    <row r="344" spans="1:20" x14ac:dyDescent="0.15">
      <c r="A344" s="3"/>
      <c r="B344" s="25" t="s">
        <v>11</v>
      </c>
      <c r="C344" s="26">
        <f t="shared" ref="C344:N344" si="594">C342/C343</f>
        <v>0</v>
      </c>
      <c r="D344" s="26">
        <f t="shared" si="594"/>
        <v>0</v>
      </c>
      <c r="E344" s="26">
        <f t="shared" si="594"/>
        <v>1.8657692620332011E-2</v>
      </c>
      <c r="F344" s="26">
        <f t="shared" si="594"/>
        <v>1.8827275537908469E-2</v>
      </c>
      <c r="G344" s="26">
        <f t="shared" si="594"/>
        <v>1.884777659599688E-2</v>
      </c>
      <c r="H344" s="26">
        <f t="shared" si="594"/>
        <v>1.9259121220482737E-2</v>
      </c>
      <c r="I344" s="26">
        <f t="shared" si="594"/>
        <v>1.9312702227604218E-2</v>
      </c>
      <c r="J344" s="26">
        <f t="shared" si="594"/>
        <v>0</v>
      </c>
      <c r="K344" s="26">
        <f t="shared" si="594"/>
        <v>1.8540561423174021E-2</v>
      </c>
      <c r="L344" s="26">
        <f t="shared" si="594"/>
        <v>1.9536710925928673E-2</v>
      </c>
      <c r="M344" s="26">
        <f t="shared" si="594"/>
        <v>2.151788818873859E-2</v>
      </c>
      <c r="N344" s="26">
        <f t="shared" si="594"/>
        <v>0</v>
      </c>
      <c r="O344" s="26">
        <f t="shared" ref="O344" si="595">O342/O343</f>
        <v>2.2048414125475518E-2</v>
      </c>
      <c r="P344" s="26"/>
      <c r="Q344" s="27">
        <f>Q342/Q343</f>
        <v>1.4649081295226896E-2</v>
      </c>
    </row>
    <row r="345" spans="1:20" x14ac:dyDescent="0.15">
      <c r="A345" s="3"/>
      <c r="B345" s="25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7"/>
    </row>
    <row r="346" spans="1:20" x14ac:dyDescent="0.15">
      <c r="A346" s="3"/>
      <c r="B346" s="25" t="s">
        <v>19</v>
      </c>
      <c r="C346" s="22">
        <v>914827.08</v>
      </c>
      <c r="D346" s="22">
        <v>897305.12</v>
      </c>
      <c r="E346" s="22">
        <v>880467.93</v>
      </c>
      <c r="F346" s="22">
        <v>855710.64</v>
      </c>
      <c r="G346" s="22">
        <v>837737.54</v>
      </c>
      <c r="H346" s="22">
        <v>819844.78</v>
      </c>
      <c r="I346" s="22">
        <v>800215.31</v>
      </c>
      <c r="J346" s="22">
        <v>779530.52</v>
      </c>
      <c r="K346" s="22">
        <v>761553.53</v>
      </c>
      <c r="L346" s="22">
        <v>739057.36</v>
      </c>
      <c r="M346" s="22">
        <v>671011.48</v>
      </c>
      <c r="N346" s="22">
        <v>634254.1</v>
      </c>
      <c r="O346" s="22">
        <v>613147.5</v>
      </c>
      <c r="P346" s="26"/>
      <c r="Q346" s="24">
        <f>AVERAGE(D346:O346)</f>
        <v>774152.98416666675</v>
      </c>
    </row>
    <row r="347" spans="1:20" x14ac:dyDescent="0.15">
      <c r="A347" s="3"/>
      <c r="B347" s="25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6"/>
      <c r="Q347" s="24"/>
    </row>
    <row r="348" spans="1:20" x14ac:dyDescent="0.15">
      <c r="A348" s="3"/>
      <c r="B348" s="25" t="s">
        <v>120</v>
      </c>
      <c r="C348" s="22">
        <v>0</v>
      </c>
      <c r="D348" s="22">
        <v>0</v>
      </c>
      <c r="E348" s="22">
        <v>0</v>
      </c>
      <c r="F348" s="22">
        <v>0</v>
      </c>
      <c r="G348" s="22">
        <v>0</v>
      </c>
      <c r="H348" s="22">
        <v>0</v>
      </c>
      <c r="I348" s="22">
        <v>0</v>
      </c>
      <c r="J348" s="22">
        <v>0</v>
      </c>
      <c r="K348" s="22">
        <v>0</v>
      </c>
      <c r="L348" s="22">
        <v>0</v>
      </c>
      <c r="M348" s="22">
        <v>0</v>
      </c>
      <c r="N348" s="22">
        <v>0</v>
      </c>
      <c r="O348" s="22">
        <v>0</v>
      </c>
      <c r="P348" s="26"/>
      <c r="Q348" s="24">
        <f>AVERAGE(D348:O348)</f>
        <v>0</v>
      </c>
    </row>
    <row r="349" spans="1:20" x14ac:dyDescent="0.15">
      <c r="A349" s="3"/>
      <c r="B349" s="25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7"/>
    </row>
    <row r="350" spans="1:20" x14ac:dyDescent="0.15">
      <c r="A350" s="3"/>
      <c r="B350" s="15" t="s">
        <v>12</v>
      </c>
      <c r="C350" s="11">
        <v>0</v>
      </c>
      <c r="D350" s="11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/>
      <c r="Q350" s="14">
        <f>AVERAGE(D350:O350)</f>
        <v>0</v>
      </c>
    </row>
    <row r="351" spans="1:20" x14ac:dyDescent="0.15">
      <c r="A351" s="5"/>
      <c r="B351" s="16" t="s">
        <v>13</v>
      </c>
      <c r="C351" s="28">
        <v>566.34</v>
      </c>
      <c r="D351" s="28">
        <v>283.17</v>
      </c>
      <c r="E351" s="28">
        <v>0</v>
      </c>
      <c r="F351" s="28">
        <v>566.34</v>
      </c>
      <c r="G351" s="28">
        <v>283.17</v>
      </c>
      <c r="H351" s="28">
        <v>283.16999999999825</v>
      </c>
      <c r="I351" s="28">
        <v>283.17</v>
      </c>
      <c r="J351" s="28">
        <v>283.17</v>
      </c>
      <c r="K351" s="28">
        <v>0</v>
      </c>
      <c r="L351" s="28">
        <v>566.34</v>
      </c>
      <c r="M351" s="28">
        <v>1767</v>
      </c>
      <c r="N351" s="28">
        <v>283.17</v>
      </c>
      <c r="O351" s="28">
        <v>566.34</v>
      </c>
      <c r="P351" s="29"/>
      <c r="Q351" s="17">
        <f>AVERAGE(D351:O351)</f>
        <v>430.4199999999999</v>
      </c>
    </row>
    <row r="352" spans="1:20" x14ac:dyDescent="0.15">
      <c r="A352" s="3"/>
      <c r="B352" s="30" t="s">
        <v>14</v>
      </c>
      <c r="C352" s="31">
        <f t="shared" ref="C352:N352" si="596">C350-C351</f>
        <v>-566.34</v>
      </c>
      <c r="D352" s="31">
        <f t="shared" si="596"/>
        <v>-283.17</v>
      </c>
      <c r="E352" s="31">
        <f t="shared" si="596"/>
        <v>0</v>
      </c>
      <c r="F352" s="31">
        <f t="shared" si="596"/>
        <v>-566.34</v>
      </c>
      <c r="G352" s="31">
        <f t="shared" si="596"/>
        <v>-283.17</v>
      </c>
      <c r="H352" s="31">
        <f t="shared" si="596"/>
        <v>-283.16999999999825</v>
      </c>
      <c r="I352" s="31">
        <f t="shared" si="596"/>
        <v>-283.17</v>
      </c>
      <c r="J352" s="31">
        <f t="shared" si="596"/>
        <v>-283.17</v>
      </c>
      <c r="K352" s="31">
        <f t="shared" si="596"/>
        <v>0</v>
      </c>
      <c r="L352" s="31">
        <f t="shared" si="596"/>
        <v>-566.34</v>
      </c>
      <c r="M352" s="31">
        <f t="shared" si="596"/>
        <v>-1767</v>
      </c>
      <c r="N352" s="31">
        <f t="shared" si="596"/>
        <v>-283.17</v>
      </c>
      <c r="O352" s="31">
        <f t="shared" ref="O352" si="597">O350-O351</f>
        <v>-566.34</v>
      </c>
      <c r="P352" s="23"/>
      <c r="Q352" s="32">
        <f>Q350-Q351</f>
        <v>-430.4199999999999</v>
      </c>
    </row>
    <row r="353" spans="1:17" x14ac:dyDescent="0.15">
      <c r="A353" s="3"/>
      <c r="B353" s="25" t="s">
        <v>11</v>
      </c>
      <c r="C353" s="26">
        <f t="shared" ref="C353:N353" si="598">C352/C343</f>
        <v>-6.1906781334019972E-4</v>
      </c>
      <c r="D353" s="26">
        <f t="shared" si="598"/>
        <v>-3.1557827286218988E-4</v>
      </c>
      <c r="E353" s="26">
        <f t="shared" si="598"/>
        <v>0</v>
      </c>
      <c r="F353" s="26">
        <f t="shared" si="598"/>
        <v>-6.618358747999207E-4</v>
      </c>
      <c r="G353" s="26">
        <f t="shared" si="598"/>
        <v>-3.3801756096545467E-4</v>
      </c>
      <c r="H353" s="26">
        <f t="shared" si="598"/>
        <v>-3.4539464897245342E-4</v>
      </c>
      <c r="I353" s="26">
        <f t="shared" si="598"/>
        <v>-3.538672610500292E-4</v>
      </c>
      <c r="J353" s="26">
        <f t="shared" si="598"/>
        <v>-3.6325710505856782E-4</v>
      </c>
      <c r="K353" s="26">
        <f t="shared" si="598"/>
        <v>0</v>
      </c>
      <c r="L353" s="26">
        <f t="shared" si="598"/>
        <v>-7.6630046685415595E-4</v>
      </c>
      <c r="M353" s="26">
        <f t="shared" si="598"/>
        <v>-2.6333379571985864E-3</v>
      </c>
      <c r="N353" s="26">
        <f t="shared" si="598"/>
        <v>-4.4646144187321775E-4</v>
      </c>
      <c r="O353" s="26">
        <f t="shared" ref="O353" si="599">O352/O343</f>
        <v>-9.2366029381184798E-4</v>
      </c>
      <c r="P353" s="26"/>
      <c r="Q353" s="27">
        <f>Q352/Q342</f>
        <v>-3.7953799744811341E-2</v>
      </c>
    </row>
    <row r="354" spans="1:17" x14ac:dyDescent="0.15">
      <c r="A354" s="3"/>
      <c r="B354" s="25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7"/>
    </row>
    <row r="355" spans="1:17" x14ac:dyDescent="0.15">
      <c r="A355" s="3"/>
      <c r="B355" s="15" t="s">
        <v>17</v>
      </c>
      <c r="C355" s="13">
        <v>-566.34</v>
      </c>
      <c r="D355" s="13">
        <f t="shared" ref="D355" si="600">SUM(D348)-SUM(C348)+D352</f>
        <v>-283.17</v>
      </c>
      <c r="E355" s="13">
        <f t="shared" ref="E355" si="601">SUM(E348)-SUM(D348)+E352</f>
        <v>0</v>
      </c>
      <c r="F355" s="13">
        <f t="shared" ref="F355" si="602">SUM(F348)-SUM(E348)+F352</f>
        <v>-566.34</v>
      </c>
      <c r="G355" s="13">
        <f t="shared" ref="G355" si="603">SUM(G348)-SUM(F348)+G352</f>
        <v>-283.17</v>
      </c>
      <c r="H355" s="13">
        <f t="shared" ref="H355" si="604">SUM(H348)-SUM(G348)+H352</f>
        <v>-283.16999999999825</v>
      </c>
      <c r="I355" s="13">
        <f t="shared" ref="I355" si="605">SUM(I348)-SUM(H348)+I352</f>
        <v>-283.17</v>
      </c>
      <c r="J355" s="13">
        <f t="shared" ref="J355" si="606">SUM(J348)-SUM(I348)+J352</f>
        <v>-283.17</v>
      </c>
      <c r="K355" s="13">
        <f t="shared" ref="K355" si="607">SUM(K348)-SUM(J348)+K352</f>
        <v>0</v>
      </c>
      <c r="L355" s="13">
        <f t="shared" ref="L355" si="608">SUM(L348)-SUM(K348)+L352</f>
        <v>-566.34</v>
      </c>
      <c r="M355" s="13">
        <f t="shared" ref="M355" si="609">SUM(M348)-SUM(L348)+M352</f>
        <v>-1767</v>
      </c>
      <c r="N355" s="13">
        <f t="shared" ref="N355" si="610">SUM(N348)-SUM(M348)+N352</f>
        <v>-283.17</v>
      </c>
      <c r="O355" s="13">
        <f t="shared" ref="O355" si="611">SUM(O348)-SUM(N348)+O352</f>
        <v>-566.34</v>
      </c>
      <c r="P355" s="26"/>
      <c r="Q355" s="14">
        <f>AVERAGE(D355:O355)</f>
        <v>-430.4199999999999</v>
      </c>
    </row>
    <row r="356" spans="1:17" x14ac:dyDescent="0.15">
      <c r="A356" s="3"/>
      <c r="B356" s="15" t="s">
        <v>18</v>
      </c>
      <c r="C356" s="13">
        <v>0</v>
      </c>
      <c r="D356" s="13">
        <f t="shared" ref="D356" si="612">SUM(D348)-SUM(C348)+SUM(D350)</f>
        <v>0</v>
      </c>
      <c r="E356" s="13">
        <f t="shared" ref="E356" si="613">SUM(E348)-SUM(D348)+SUM(E350)</f>
        <v>0</v>
      </c>
      <c r="F356" s="13">
        <f t="shared" ref="F356" si="614">SUM(F348)-SUM(E348)+SUM(F350)</f>
        <v>0</v>
      </c>
      <c r="G356" s="13">
        <f t="shared" ref="G356" si="615">SUM(G348)-SUM(F348)+SUM(G350)</f>
        <v>0</v>
      </c>
      <c r="H356" s="13">
        <f t="shared" ref="H356" si="616">SUM(H348)-SUM(G348)+SUM(H350)</f>
        <v>0</v>
      </c>
      <c r="I356" s="13">
        <f t="shared" ref="I356" si="617">SUM(I348)-SUM(H348)+SUM(I350)</f>
        <v>0</v>
      </c>
      <c r="J356" s="13">
        <f t="shared" ref="J356" si="618">SUM(J348)-SUM(I348)+SUM(J350)</f>
        <v>0</v>
      </c>
      <c r="K356" s="13">
        <f t="shared" ref="K356" si="619">SUM(K348)-SUM(J348)+SUM(K350)</f>
        <v>0</v>
      </c>
      <c r="L356" s="13">
        <f t="shared" ref="L356" si="620">SUM(L348)-SUM(K348)+SUM(L350)</f>
        <v>0</v>
      </c>
      <c r="M356" s="13">
        <f t="shared" ref="M356" si="621">SUM(M348)-SUM(L348)+SUM(M350)</f>
        <v>0</v>
      </c>
      <c r="N356" s="13">
        <f t="shared" ref="N356" si="622">SUM(N348)-SUM(M348)+SUM(N350)</f>
        <v>0</v>
      </c>
      <c r="O356" s="13">
        <f t="shared" ref="O356" si="623">SUM(O348)-SUM(N348)+SUM(O350)</f>
        <v>0</v>
      </c>
      <c r="P356" s="26"/>
      <c r="Q356" s="17">
        <f>AVERAGE(D356:O356)</f>
        <v>0</v>
      </c>
    </row>
    <row r="357" spans="1:17" x14ac:dyDescent="0.15">
      <c r="A357" s="3"/>
      <c r="B357" s="15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26"/>
      <c r="Q357" s="11"/>
    </row>
    <row r="358" spans="1:17" x14ac:dyDescent="0.15">
      <c r="A358" s="34"/>
      <c r="P358" s="3"/>
      <c r="Q358" s="3"/>
    </row>
    <row r="359" spans="1:17" ht="11.25" thickBot="1" x14ac:dyDescent="0.2">
      <c r="A359" s="145"/>
      <c r="B359" s="145"/>
      <c r="C359" s="8">
        <f t="shared" ref="C359:J359" si="624">C337</f>
        <v>42094</v>
      </c>
      <c r="D359" s="8">
        <f t="shared" si="624"/>
        <v>42124</v>
      </c>
      <c r="E359" s="8">
        <f t="shared" si="624"/>
        <v>42155</v>
      </c>
      <c r="F359" s="8">
        <f t="shared" si="624"/>
        <v>42185</v>
      </c>
      <c r="G359" s="8">
        <f t="shared" si="624"/>
        <v>42216</v>
      </c>
      <c r="H359" s="8">
        <f t="shared" si="624"/>
        <v>42247</v>
      </c>
      <c r="I359" s="8">
        <f t="shared" si="624"/>
        <v>42277</v>
      </c>
      <c r="J359" s="8">
        <f t="shared" si="624"/>
        <v>42308</v>
      </c>
      <c r="K359" s="8">
        <f>K337</f>
        <v>42338</v>
      </c>
      <c r="L359" s="8">
        <f>L337</f>
        <v>42369</v>
      </c>
      <c r="M359" s="8">
        <f>M337</f>
        <v>42400</v>
      </c>
      <c r="N359" s="8">
        <f>N337</f>
        <v>42429</v>
      </c>
      <c r="O359" s="8">
        <f>O337</f>
        <v>42460</v>
      </c>
      <c r="P359" s="145"/>
      <c r="Q359" s="145" t="s">
        <v>4</v>
      </c>
    </row>
    <row r="360" spans="1:17" x14ac:dyDescent="0.15">
      <c r="A360" s="142" t="s">
        <v>64</v>
      </c>
      <c r="B360" s="146" t="s">
        <v>5</v>
      </c>
      <c r="C360" s="147">
        <f t="shared" ref="C360:N360" si="625">C316+C338</f>
        <v>568163.4</v>
      </c>
      <c r="D360" s="147">
        <f t="shared" si="625"/>
        <v>449123.16</v>
      </c>
      <c r="E360" s="147">
        <f t="shared" si="625"/>
        <v>476017.5</v>
      </c>
      <c r="F360" s="147">
        <f t="shared" si="625"/>
        <v>527720.74</v>
      </c>
      <c r="G360" s="147">
        <f t="shared" si="625"/>
        <v>540656.14999999991</v>
      </c>
      <c r="H360" s="147">
        <f t="shared" si="625"/>
        <v>579610.96</v>
      </c>
      <c r="I360" s="147">
        <f t="shared" si="625"/>
        <v>728258.23</v>
      </c>
      <c r="J360" s="147">
        <f t="shared" si="625"/>
        <v>625605.07000000007</v>
      </c>
      <c r="K360" s="147">
        <f t="shared" si="625"/>
        <v>631149.91</v>
      </c>
      <c r="L360" s="147">
        <f t="shared" si="625"/>
        <v>527988.05000000005</v>
      </c>
      <c r="M360" s="147">
        <f t="shared" si="625"/>
        <v>572747.84000000008</v>
      </c>
      <c r="N360" s="147">
        <f t="shared" si="625"/>
        <v>547157.13</v>
      </c>
      <c r="O360" s="147">
        <f t="shared" ref="O360:O363" si="626">O316+O338</f>
        <v>683100.8</v>
      </c>
      <c r="P360" s="119"/>
      <c r="Q360" s="148">
        <f t="shared" ref="Q360:Q365" si="627">AVERAGE(D360:O360)</f>
        <v>574094.6283333333</v>
      </c>
    </row>
    <row r="361" spans="1:17" x14ac:dyDescent="0.15">
      <c r="A361" s="120"/>
      <c r="B361" s="149" t="s">
        <v>6</v>
      </c>
      <c r="C361" s="150">
        <f t="shared" ref="C361:N361" si="628">C317+C339</f>
        <v>214287.69</v>
      </c>
      <c r="D361" s="150">
        <f t="shared" si="628"/>
        <v>323096.85000000003</v>
      </c>
      <c r="E361" s="150">
        <f t="shared" si="628"/>
        <v>244248.21000000002</v>
      </c>
      <c r="F361" s="150">
        <f t="shared" si="628"/>
        <v>210182.3</v>
      </c>
      <c r="G361" s="150">
        <f t="shared" si="628"/>
        <v>312944.57</v>
      </c>
      <c r="H361" s="150">
        <f t="shared" si="628"/>
        <v>199053.11</v>
      </c>
      <c r="I361" s="150">
        <f t="shared" si="628"/>
        <v>310309.28000000003</v>
      </c>
      <c r="J361" s="150">
        <f t="shared" si="628"/>
        <v>308358.15000000002</v>
      </c>
      <c r="K361" s="150">
        <f t="shared" si="628"/>
        <v>225464.69</v>
      </c>
      <c r="L361" s="150">
        <f t="shared" si="628"/>
        <v>281602.64</v>
      </c>
      <c r="M361" s="150">
        <f t="shared" si="628"/>
        <v>293965.07</v>
      </c>
      <c r="N361" s="150">
        <f t="shared" si="628"/>
        <v>294514.53999999998</v>
      </c>
      <c r="O361" s="150">
        <f t="shared" si="626"/>
        <v>236204.01</v>
      </c>
      <c r="P361" s="119"/>
      <c r="Q361" s="151">
        <f t="shared" si="627"/>
        <v>269995.28499999997</v>
      </c>
    </row>
    <row r="362" spans="1:17" x14ac:dyDescent="0.15">
      <c r="A362" s="120"/>
      <c r="B362" s="149" t="s">
        <v>7</v>
      </c>
      <c r="C362" s="150">
        <f t="shared" ref="C362:N362" si="629">C318+C340</f>
        <v>176052.52</v>
      </c>
      <c r="D362" s="150">
        <f t="shared" si="629"/>
        <v>139615.15</v>
      </c>
      <c r="E362" s="150">
        <f t="shared" si="629"/>
        <v>172606.28</v>
      </c>
      <c r="F362" s="150">
        <f t="shared" si="629"/>
        <v>188872.08000000002</v>
      </c>
      <c r="G362" s="150">
        <f t="shared" si="629"/>
        <v>108412.38</v>
      </c>
      <c r="H362" s="150">
        <f t="shared" si="629"/>
        <v>239554.71</v>
      </c>
      <c r="I362" s="150">
        <f t="shared" si="629"/>
        <v>110934.15000000001</v>
      </c>
      <c r="J362" s="150">
        <f t="shared" si="629"/>
        <v>181706</v>
      </c>
      <c r="K362" s="150">
        <f t="shared" si="629"/>
        <v>178041.05</v>
      </c>
      <c r="L362" s="150">
        <f t="shared" si="629"/>
        <v>171534.91</v>
      </c>
      <c r="M362" s="150">
        <f t="shared" si="629"/>
        <v>169255.4</v>
      </c>
      <c r="N362" s="150">
        <f t="shared" si="629"/>
        <v>105897.43</v>
      </c>
      <c r="O362" s="150">
        <f t="shared" si="626"/>
        <v>170718.07</v>
      </c>
      <c r="P362" s="119"/>
      <c r="Q362" s="151">
        <f t="shared" si="627"/>
        <v>161428.9675</v>
      </c>
    </row>
    <row r="363" spans="1:17" x14ac:dyDescent="0.15">
      <c r="A363" s="120"/>
      <c r="B363" s="149" t="s">
        <v>8</v>
      </c>
      <c r="C363" s="150">
        <f t="shared" ref="C363:N363" si="630">C319+C341</f>
        <v>477309.57</v>
      </c>
      <c r="D363" s="150">
        <f t="shared" si="630"/>
        <v>443444.75</v>
      </c>
      <c r="E363" s="150">
        <f t="shared" si="630"/>
        <v>454036.74</v>
      </c>
      <c r="F363" s="150">
        <f t="shared" si="630"/>
        <v>421098.08000000019</v>
      </c>
      <c r="G363" s="150">
        <f t="shared" si="630"/>
        <v>403419.6</v>
      </c>
      <c r="H363" s="150">
        <f t="shared" si="630"/>
        <v>366984.37000000005</v>
      </c>
      <c r="I363" s="150">
        <f t="shared" si="630"/>
        <v>393647.86000000022</v>
      </c>
      <c r="J363" s="150">
        <f t="shared" si="630"/>
        <v>330895.15000000002</v>
      </c>
      <c r="K363" s="150">
        <f t="shared" si="630"/>
        <v>321561.25000000017</v>
      </c>
      <c r="L363" s="150">
        <f t="shared" si="630"/>
        <v>324187.68</v>
      </c>
      <c r="M363" s="150">
        <f t="shared" si="630"/>
        <v>275322.12999999989</v>
      </c>
      <c r="N363" s="150">
        <f t="shared" si="630"/>
        <v>359754.06000000006</v>
      </c>
      <c r="O363" s="150">
        <f t="shared" si="626"/>
        <v>392715.3</v>
      </c>
      <c r="P363" s="119"/>
      <c r="Q363" s="164">
        <f t="shared" si="627"/>
        <v>373922.24750000006</v>
      </c>
    </row>
    <row r="364" spans="1:17" x14ac:dyDescent="0.15">
      <c r="A364" s="122"/>
      <c r="B364" s="152" t="s">
        <v>9</v>
      </c>
      <c r="C364" s="153">
        <f t="shared" ref="C364:M364" si="631">SUM(C360:C363)</f>
        <v>1435813.1800000002</v>
      </c>
      <c r="D364" s="153">
        <f t="shared" si="631"/>
        <v>1355279.9100000001</v>
      </c>
      <c r="E364" s="153">
        <f t="shared" si="631"/>
        <v>1346908.73</v>
      </c>
      <c r="F364" s="153">
        <f t="shared" si="631"/>
        <v>1347873.2000000002</v>
      </c>
      <c r="G364" s="153">
        <f t="shared" si="631"/>
        <v>1365432.7</v>
      </c>
      <c r="H364" s="153">
        <f t="shared" si="631"/>
        <v>1385203.15</v>
      </c>
      <c r="I364" s="153">
        <f t="shared" si="631"/>
        <v>1543149.52</v>
      </c>
      <c r="J364" s="153">
        <f t="shared" si="631"/>
        <v>1446564.37</v>
      </c>
      <c r="K364" s="153">
        <f t="shared" si="631"/>
        <v>1356216.9000000004</v>
      </c>
      <c r="L364" s="153">
        <f t="shared" si="631"/>
        <v>1305313.28</v>
      </c>
      <c r="M364" s="153">
        <f t="shared" si="631"/>
        <v>1311290.44</v>
      </c>
      <c r="N364" s="153">
        <f t="shared" ref="N364:O364" si="632">SUM(N360:N363)</f>
        <v>1307323.1599999999</v>
      </c>
      <c r="O364" s="153">
        <f t="shared" si="632"/>
        <v>1482738.1800000002</v>
      </c>
      <c r="P364" s="119"/>
      <c r="Q364" s="165">
        <f t="shared" si="627"/>
        <v>1379441.1283333332</v>
      </c>
    </row>
    <row r="365" spans="1:17" x14ac:dyDescent="0.15">
      <c r="A365" s="120"/>
      <c r="B365" s="154" t="s">
        <v>10</v>
      </c>
      <c r="C365" s="155">
        <f t="shared" ref="C365:J365" si="633">SUM(C321,C343)</f>
        <v>26099367.600000001</v>
      </c>
      <c r="D365" s="155">
        <f t="shared" si="633"/>
        <v>25571603.210000001</v>
      </c>
      <c r="E365" s="155">
        <f t="shared" si="633"/>
        <v>25156154.079999998</v>
      </c>
      <c r="F365" s="155">
        <f t="shared" si="633"/>
        <v>24665387.490000002</v>
      </c>
      <c r="G365" s="155">
        <f t="shared" si="633"/>
        <v>24345354.210000001</v>
      </c>
      <c r="H365" s="155">
        <f t="shared" si="633"/>
        <v>23971504.810000002</v>
      </c>
      <c r="I365" s="155">
        <f t="shared" si="633"/>
        <v>23644513.059999999</v>
      </c>
      <c r="J365" s="155">
        <f t="shared" si="633"/>
        <v>23184325.079999998</v>
      </c>
      <c r="K365" s="155">
        <f>SUM(K321,K343)</f>
        <v>22836314.420000002</v>
      </c>
      <c r="L365" s="155">
        <f>SUM(L321,L343)</f>
        <v>22541581.329999998</v>
      </c>
      <c r="M365" s="155">
        <f>SUM(M321,M343)</f>
        <v>22111270.530000001</v>
      </c>
      <c r="N365" s="155">
        <f>SUM(N321,N343)</f>
        <v>21737766.060000002</v>
      </c>
      <c r="O365" s="155">
        <f>SUM(O321,O343)</f>
        <v>21429385.359999999</v>
      </c>
      <c r="P365" s="124"/>
      <c r="Q365" s="156">
        <f t="shared" si="627"/>
        <v>23432929.969999999</v>
      </c>
    </row>
    <row r="366" spans="1:17" x14ac:dyDescent="0.15">
      <c r="A366" s="120"/>
      <c r="B366" s="123" t="s">
        <v>11</v>
      </c>
      <c r="C366" s="125">
        <f t="shared" ref="C366:M366" si="634">C364/C365</f>
        <v>5.5013332200432322E-2</v>
      </c>
      <c r="D366" s="125">
        <f t="shared" si="634"/>
        <v>5.2999411060390848E-2</v>
      </c>
      <c r="E366" s="125">
        <f t="shared" si="634"/>
        <v>5.354191764435242E-2</v>
      </c>
      <c r="F366" s="125">
        <f t="shared" si="634"/>
        <v>5.4646341986172464E-2</v>
      </c>
      <c r="G366" s="125">
        <f t="shared" si="634"/>
        <v>5.6085965651678227E-2</v>
      </c>
      <c r="H366" s="125">
        <f t="shared" si="634"/>
        <v>5.7785406505733661E-2</v>
      </c>
      <c r="I366" s="125">
        <f t="shared" si="634"/>
        <v>6.5264592934695859E-2</v>
      </c>
      <c r="J366" s="125">
        <f t="shared" si="634"/>
        <v>6.2394068622160653E-2</v>
      </c>
      <c r="K366" s="125">
        <f t="shared" si="634"/>
        <v>5.9388606894124216E-2</v>
      </c>
      <c r="L366" s="125">
        <f t="shared" si="634"/>
        <v>5.7906908166322511E-2</v>
      </c>
      <c r="M366" s="125">
        <f t="shared" si="634"/>
        <v>5.930416518674831E-2</v>
      </c>
      <c r="N366" s="125">
        <f t="shared" ref="N366:O366" si="635">N364/N365</f>
        <v>6.0140639861132064E-2</v>
      </c>
      <c r="O366" s="125">
        <f t="shared" si="635"/>
        <v>6.919182025480175E-2</v>
      </c>
      <c r="P366" s="125"/>
      <c r="Q366" s="157">
        <f>Q364/Q365</f>
        <v>5.8867633287828805E-2</v>
      </c>
    </row>
    <row r="367" spans="1:17" x14ac:dyDescent="0.15">
      <c r="A367" s="3"/>
      <c r="B367" s="25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143"/>
    </row>
    <row r="368" spans="1:17" x14ac:dyDescent="0.15">
      <c r="A368" s="3"/>
      <c r="B368" s="25" t="s">
        <v>19</v>
      </c>
      <c r="C368" s="155">
        <f t="shared" ref="C368:J368" si="636">SUM(C324,C346)</f>
        <v>26099367.599999998</v>
      </c>
      <c r="D368" s="155">
        <f t="shared" si="636"/>
        <v>25571603.210000001</v>
      </c>
      <c r="E368" s="155">
        <f t="shared" si="636"/>
        <v>25156154.079999998</v>
      </c>
      <c r="F368" s="155">
        <f t="shared" si="636"/>
        <v>24665387.490000002</v>
      </c>
      <c r="G368" s="155">
        <f t="shared" si="636"/>
        <v>24345354.210000001</v>
      </c>
      <c r="H368" s="155">
        <f t="shared" si="636"/>
        <v>23971504.810000002</v>
      </c>
      <c r="I368" s="155">
        <f t="shared" si="636"/>
        <v>23644513.059999999</v>
      </c>
      <c r="J368" s="155">
        <f t="shared" si="636"/>
        <v>23184325.079999998</v>
      </c>
      <c r="K368" s="155">
        <f>SUM(K324,K346)</f>
        <v>22836314.420000002</v>
      </c>
      <c r="L368" s="155">
        <f>SUM(L324,L346)</f>
        <v>22541581.329999998</v>
      </c>
      <c r="M368" s="155">
        <f>SUM(M324,M346)</f>
        <v>22111270.530000001</v>
      </c>
      <c r="N368" s="155">
        <f>SUM(N324,N346)</f>
        <v>21737766.060000002</v>
      </c>
      <c r="O368" s="155">
        <f>SUM(O324,O346)</f>
        <v>21429385.359999999</v>
      </c>
      <c r="P368" s="125"/>
      <c r="Q368" s="156">
        <f>AVERAGE(D368:O368)</f>
        <v>23432929.969999999</v>
      </c>
    </row>
    <row r="369" spans="1:17" x14ac:dyDescent="0.15">
      <c r="A369" s="3"/>
      <c r="B369" s="2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25"/>
      <c r="Q369" s="156"/>
    </row>
    <row r="370" spans="1:17" x14ac:dyDescent="0.15">
      <c r="A370" s="3"/>
      <c r="B370" s="25" t="s">
        <v>120</v>
      </c>
      <c r="C370" s="155">
        <f t="shared" ref="C370:M370" si="637">SUM(C326,C348)</f>
        <v>653362.09</v>
      </c>
      <c r="D370" s="155">
        <f t="shared" si="637"/>
        <v>583059.9</v>
      </c>
      <c r="E370" s="155">
        <f t="shared" si="637"/>
        <v>626643.02</v>
      </c>
      <c r="F370" s="155">
        <f t="shared" si="637"/>
        <v>609970.16000000015</v>
      </c>
      <c r="G370" s="155">
        <f t="shared" si="637"/>
        <v>511831.98</v>
      </c>
      <c r="H370" s="155">
        <f t="shared" si="637"/>
        <v>606539.08000000007</v>
      </c>
      <c r="I370" s="155">
        <f t="shared" si="637"/>
        <v>504582.01000000024</v>
      </c>
      <c r="J370" s="155">
        <f t="shared" si="637"/>
        <v>512601.15</v>
      </c>
      <c r="K370" s="155">
        <f t="shared" si="637"/>
        <v>499602.30000000016</v>
      </c>
      <c r="L370" s="155">
        <f t="shared" si="637"/>
        <v>495722.58999999997</v>
      </c>
      <c r="M370" s="155">
        <f t="shared" si="637"/>
        <v>444577.52999999991</v>
      </c>
      <c r="N370" s="155">
        <f t="shared" ref="N370:O370" si="638">SUM(N326,N348)</f>
        <v>465651.49000000005</v>
      </c>
      <c r="O370" s="155">
        <f t="shared" si="638"/>
        <v>563433.37</v>
      </c>
      <c r="P370" s="125"/>
      <c r="Q370" s="156">
        <f>AVERAGE(D370:O370)</f>
        <v>535351.21500000008</v>
      </c>
    </row>
    <row r="371" spans="1:17" x14ac:dyDescent="0.15">
      <c r="B371" s="6"/>
      <c r="P371" s="3"/>
      <c r="Q371" s="144"/>
    </row>
    <row r="372" spans="1:17" x14ac:dyDescent="0.15">
      <c r="A372" s="3"/>
      <c r="B372" s="6" t="s">
        <v>12</v>
      </c>
      <c r="C372" s="119">
        <f t="shared" ref="C372:M372" si="639">SUM(C328,C350)</f>
        <v>16904.009999999998</v>
      </c>
      <c r="D372" s="119">
        <f t="shared" si="639"/>
        <v>39367.96</v>
      </c>
      <c r="E372" s="119">
        <f t="shared" si="639"/>
        <v>10985.29</v>
      </c>
      <c r="F372" s="119">
        <f t="shared" si="639"/>
        <v>35742.06</v>
      </c>
      <c r="G372" s="119">
        <f t="shared" si="639"/>
        <v>48910.3</v>
      </c>
      <c r="H372" s="119">
        <f t="shared" si="639"/>
        <v>0</v>
      </c>
      <c r="I372" s="119">
        <f t="shared" si="639"/>
        <v>0</v>
      </c>
      <c r="J372" s="119">
        <f t="shared" si="639"/>
        <v>18280.830000000002</v>
      </c>
      <c r="K372" s="119">
        <f t="shared" si="639"/>
        <v>31844.720000000001</v>
      </c>
      <c r="L372" s="119">
        <f t="shared" si="639"/>
        <v>47859.79</v>
      </c>
      <c r="M372" s="119">
        <f t="shared" si="639"/>
        <v>0</v>
      </c>
      <c r="N372" s="119">
        <f t="shared" ref="N372:O373" si="640">SUM(N328,N350)</f>
        <v>41840.15</v>
      </c>
      <c r="O372" s="119">
        <f t="shared" si="640"/>
        <v>0</v>
      </c>
      <c r="P372" s="119"/>
      <c r="Q372" s="151">
        <f>AVERAGE(D372:O372)</f>
        <v>22902.591666666671</v>
      </c>
    </row>
    <row r="373" spans="1:17" x14ac:dyDescent="0.15">
      <c r="A373" s="3"/>
      <c r="B373" s="6" t="s">
        <v>13</v>
      </c>
      <c r="C373" s="160">
        <f t="shared" ref="C373:M373" si="641">SUM(C329,C351)</f>
        <v>2061.34</v>
      </c>
      <c r="D373" s="160">
        <f t="shared" si="641"/>
        <v>1883.17</v>
      </c>
      <c r="E373" s="160">
        <f t="shared" si="641"/>
        <v>1507.38</v>
      </c>
      <c r="F373" s="160">
        <f t="shared" si="641"/>
        <v>2265.4499999999998</v>
      </c>
      <c r="G373" s="160">
        <f t="shared" si="641"/>
        <v>6023.36</v>
      </c>
      <c r="H373" s="160">
        <f t="shared" si="641"/>
        <v>4048.0900000000402</v>
      </c>
      <c r="I373" s="160">
        <f t="shared" si="641"/>
        <v>2725.17</v>
      </c>
      <c r="J373" s="160">
        <f t="shared" si="641"/>
        <v>1754.17</v>
      </c>
      <c r="K373" s="160">
        <f t="shared" si="641"/>
        <v>671</v>
      </c>
      <c r="L373" s="160">
        <f t="shared" si="641"/>
        <v>3441.34</v>
      </c>
      <c r="M373" s="160">
        <f t="shared" si="641"/>
        <v>1767</v>
      </c>
      <c r="N373" s="160">
        <f t="shared" si="640"/>
        <v>6256.12</v>
      </c>
      <c r="O373" s="160">
        <f t="shared" si="640"/>
        <v>2437.34</v>
      </c>
      <c r="P373" s="119"/>
      <c r="Q373" s="161">
        <f>AVERAGE(D373:O373)</f>
        <v>2898.2991666666699</v>
      </c>
    </row>
    <row r="374" spans="1:17" x14ac:dyDescent="0.15">
      <c r="A374" s="3"/>
      <c r="B374" s="25"/>
      <c r="C374" s="163">
        <f t="shared" ref="C374:M374" si="642">C372-C373</f>
        <v>14842.669999999998</v>
      </c>
      <c r="D374" s="163">
        <f t="shared" si="642"/>
        <v>37484.79</v>
      </c>
      <c r="E374" s="163">
        <f t="shared" si="642"/>
        <v>9477.91</v>
      </c>
      <c r="F374" s="163">
        <f t="shared" si="642"/>
        <v>33476.61</v>
      </c>
      <c r="G374" s="163">
        <f t="shared" si="642"/>
        <v>42886.94</v>
      </c>
      <c r="H374" s="163">
        <f t="shared" si="642"/>
        <v>-4048.0900000000402</v>
      </c>
      <c r="I374" s="163">
        <f t="shared" si="642"/>
        <v>-2725.17</v>
      </c>
      <c r="J374" s="163">
        <f t="shared" si="642"/>
        <v>16526.660000000003</v>
      </c>
      <c r="K374" s="163">
        <f t="shared" si="642"/>
        <v>31173.72</v>
      </c>
      <c r="L374" s="163">
        <f t="shared" si="642"/>
        <v>44418.45</v>
      </c>
      <c r="M374" s="163">
        <f t="shared" si="642"/>
        <v>-1767</v>
      </c>
      <c r="N374" s="163">
        <f t="shared" ref="N374:O374" si="643">N372-N373</f>
        <v>35584.03</v>
      </c>
      <c r="O374" s="163">
        <f t="shared" si="643"/>
        <v>-2437.34</v>
      </c>
      <c r="P374" s="124"/>
      <c r="Q374" s="156">
        <f>Q372-Q373</f>
        <v>20004.2925</v>
      </c>
    </row>
    <row r="375" spans="1:17" x14ac:dyDescent="0.15">
      <c r="A375" s="3"/>
      <c r="B375" s="25" t="s">
        <v>11</v>
      </c>
      <c r="C375" s="125">
        <f t="shared" ref="C375:M375" si="644">C374/C365</f>
        <v>5.686984538276704E-4</v>
      </c>
      <c r="D375" s="125">
        <f t="shared" si="644"/>
        <v>1.4658756313464633E-3</v>
      </c>
      <c r="E375" s="125">
        <f t="shared" si="644"/>
        <v>3.7676307633746219E-4</v>
      </c>
      <c r="F375" s="125">
        <f t="shared" si="644"/>
        <v>1.3572302488080636E-3</v>
      </c>
      <c r="G375" s="125">
        <f t="shared" si="644"/>
        <v>1.7616067373702016E-3</v>
      </c>
      <c r="H375" s="125">
        <f t="shared" si="644"/>
        <v>-1.6887091703610241E-4</v>
      </c>
      <c r="I375" s="125">
        <f t="shared" si="644"/>
        <v>-1.1525591553036619E-4</v>
      </c>
      <c r="J375" s="125">
        <f t="shared" si="644"/>
        <v>7.1283765833048802E-4</v>
      </c>
      <c r="K375" s="125">
        <f t="shared" si="644"/>
        <v>1.3650941840552919E-3</v>
      </c>
      <c r="L375" s="125">
        <f t="shared" si="644"/>
        <v>1.970511711211877E-3</v>
      </c>
      <c r="M375" s="125">
        <f t="shared" si="644"/>
        <v>-7.9913996692437003E-5</v>
      </c>
      <c r="N375" s="125">
        <f t="shared" ref="N375:O375" si="645">N374/N365</f>
        <v>1.6369681181489352E-3</v>
      </c>
      <c r="O375" s="125">
        <f t="shared" si="645"/>
        <v>-1.1373821316170499E-4</v>
      </c>
      <c r="P375" s="125"/>
      <c r="Q375" s="157">
        <f>Q374/Q365</f>
        <v>8.5368293788316222E-4</v>
      </c>
    </row>
    <row r="376" spans="1:17" x14ac:dyDescent="0.15">
      <c r="A376" s="3"/>
      <c r="B376" s="25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151"/>
    </row>
    <row r="377" spans="1:17" x14ac:dyDescent="0.15">
      <c r="A377" s="3"/>
      <c r="B377" s="15" t="s">
        <v>17</v>
      </c>
      <c r="C377" s="13">
        <f t="shared" ref="C377:M377" si="646">SUM(C333,C355)</f>
        <v>11818.44999999991</v>
      </c>
      <c r="D377" s="13">
        <f t="shared" si="646"/>
        <v>-32817.399999999943</v>
      </c>
      <c r="E377" s="13">
        <f t="shared" si="646"/>
        <v>53061.03</v>
      </c>
      <c r="F377" s="13">
        <f t="shared" si="646"/>
        <v>16803.750000000127</v>
      </c>
      <c r="G377" s="13">
        <f t="shared" si="646"/>
        <v>-55251.240000000165</v>
      </c>
      <c r="H377" s="13">
        <f t="shared" si="646"/>
        <v>90659.010000000053</v>
      </c>
      <c r="I377" s="13">
        <f t="shared" si="646"/>
        <v>-104682.23999999983</v>
      </c>
      <c r="J377" s="13">
        <f t="shared" si="646"/>
        <v>24545.799999999785</v>
      </c>
      <c r="K377" s="13">
        <f t="shared" si="646"/>
        <v>18174.870000000141</v>
      </c>
      <c r="L377" s="13">
        <f t="shared" si="646"/>
        <v>40538.739999999809</v>
      </c>
      <c r="M377" s="13">
        <f t="shared" si="646"/>
        <v>-52912.060000000056</v>
      </c>
      <c r="N377" s="13">
        <f t="shared" ref="N377:O378" si="647">SUM(N333,N355)</f>
        <v>56657.990000000143</v>
      </c>
      <c r="O377" s="13">
        <f t="shared" si="647"/>
        <v>95344.53999999995</v>
      </c>
      <c r="P377" s="26"/>
      <c r="Q377" s="151">
        <f>AVERAGE(D377:O377)</f>
        <v>12510.2325</v>
      </c>
    </row>
    <row r="378" spans="1:17" x14ac:dyDescent="0.15">
      <c r="A378" s="3"/>
      <c r="B378" s="15" t="s">
        <v>18</v>
      </c>
      <c r="C378" s="13">
        <f t="shared" ref="C378:M378" si="648">SUM(C334,C356)</f>
        <v>13879.78999999991</v>
      </c>
      <c r="D378" s="13">
        <f t="shared" si="648"/>
        <v>-30934.229999999945</v>
      </c>
      <c r="E378" s="13">
        <f t="shared" si="648"/>
        <v>54568.409999999996</v>
      </c>
      <c r="F378" s="13">
        <f t="shared" si="648"/>
        <v>19069.200000000128</v>
      </c>
      <c r="G378" s="13">
        <f t="shared" si="648"/>
        <v>-49227.880000000165</v>
      </c>
      <c r="H378" s="13">
        <f t="shared" si="648"/>
        <v>94707.100000000093</v>
      </c>
      <c r="I378" s="13">
        <f t="shared" si="648"/>
        <v>-101957.06999999983</v>
      </c>
      <c r="J378" s="13">
        <f t="shared" si="648"/>
        <v>26299.969999999783</v>
      </c>
      <c r="K378" s="13">
        <f t="shared" si="648"/>
        <v>18845.870000000141</v>
      </c>
      <c r="L378" s="13">
        <f t="shared" si="648"/>
        <v>43980.079999999805</v>
      </c>
      <c r="M378" s="13">
        <f t="shared" si="648"/>
        <v>-51145.060000000056</v>
      </c>
      <c r="N378" s="13">
        <f t="shared" si="647"/>
        <v>62914.110000000139</v>
      </c>
      <c r="O378" s="13">
        <f t="shared" si="647"/>
        <v>97781.879999999946</v>
      </c>
      <c r="P378" s="26"/>
      <c r="Q378" s="161">
        <f>AVERAGE(D378:O378)</f>
        <v>15408.531666666669</v>
      </c>
    </row>
    <row r="379" spans="1:17" x14ac:dyDescent="0.15">
      <c r="C379" s="13"/>
      <c r="D379" s="13"/>
    </row>
    <row r="380" spans="1:17" x14ac:dyDescent="0.15">
      <c r="C380" s="13"/>
      <c r="D380" s="13"/>
    </row>
    <row r="381" spans="1:17" x14ac:dyDescent="0.15">
      <c r="C381" s="13"/>
      <c r="D381" s="13"/>
    </row>
    <row r="382" spans="1:17" ht="11.25" thickBot="1" x14ac:dyDescent="0.2"/>
    <row r="383" spans="1:17" ht="15.75" thickTop="1" x14ac:dyDescent="0.2">
      <c r="A383" s="195" t="s">
        <v>63</v>
      </c>
      <c r="B383" s="196"/>
      <c r="C383" s="194"/>
      <c r="D383" s="194"/>
      <c r="E383" s="194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</row>
    <row r="384" spans="1:17" ht="11.25" thickBot="1" x14ac:dyDescent="0.2">
      <c r="A384" s="117"/>
      <c r="B384" s="117"/>
      <c r="C384" s="117">
        <f>C359</f>
        <v>42094</v>
      </c>
      <c r="D384" s="117">
        <f t="shared" ref="D384:O384" si="649">D359</f>
        <v>42124</v>
      </c>
      <c r="E384" s="117">
        <f t="shared" si="649"/>
        <v>42155</v>
      </c>
      <c r="F384" s="117">
        <f t="shared" si="649"/>
        <v>42185</v>
      </c>
      <c r="G384" s="117">
        <f t="shared" si="649"/>
        <v>42216</v>
      </c>
      <c r="H384" s="117">
        <f t="shared" si="649"/>
        <v>42247</v>
      </c>
      <c r="I384" s="117">
        <f t="shared" si="649"/>
        <v>42277</v>
      </c>
      <c r="J384" s="117">
        <f t="shared" si="649"/>
        <v>42308</v>
      </c>
      <c r="K384" s="117">
        <f t="shared" si="649"/>
        <v>42338</v>
      </c>
      <c r="L384" s="117">
        <f t="shared" si="649"/>
        <v>42369</v>
      </c>
      <c r="M384" s="117">
        <f t="shared" si="649"/>
        <v>42400</v>
      </c>
      <c r="N384" s="117">
        <f t="shared" si="649"/>
        <v>42429</v>
      </c>
      <c r="O384" s="117">
        <f t="shared" si="649"/>
        <v>42460</v>
      </c>
      <c r="P384" s="8"/>
      <c r="Q384" s="117" t="s">
        <v>4</v>
      </c>
    </row>
    <row r="385" spans="1:17" x14ac:dyDescent="0.15">
      <c r="A385" s="118" t="s">
        <v>62</v>
      </c>
      <c r="B385" s="6" t="s">
        <v>5</v>
      </c>
      <c r="C385" s="13">
        <f t="shared" ref="C385:N385" si="650">SUM(C166,C292,C360)</f>
        <v>14286839.220000001</v>
      </c>
      <c r="D385" s="13">
        <f t="shared" si="650"/>
        <v>5372972.6900000004</v>
      </c>
      <c r="E385" s="13">
        <f t="shared" si="650"/>
        <v>13495878.620000001</v>
      </c>
      <c r="F385" s="13">
        <f t="shared" si="650"/>
        <v>5522453.4399999995</v>
      </c>
      <c r="G385" s="13">
        <f t="shared" si="650"/>
        <v>13818372.969999997</v>
      </c>
      <c r="H385" s="13">
        <f t="shared" si="650"/>
        <v>13919718.739999998</v>
      </c>
      <c r="I385" s="13">
        <f t="shared" si="650"/>
        <v>5286185.370000001</v>
      </c>
      <c r="J385" s="13">
        <f t="shared" si="650"/>
        <v>12179231.32</v>
      </c>
      <c r="K385" s="13">
        <f t="shared" si="650"/>
        <v>5159207.9800000004</v>
      </c>
      <c r="L385" s="13">
        <f t="shared" si="650"/>
        <v>12960959.227600001</v>
      </c>
      <c r="M385" s="13">
        <f t="shared" si="650"/>
        <v>14961139.335599996</v>
      </c>
      <c r="N385" s="13">
        <f t="shared" si="650"/>
        <v>7109811.0899999999</v>
      </c>
      <c r="O385" s="13">
        <f>SUM(O166,O292,O360)</f>
        <v>12110592.360900002</v>
      </c>
      <c r="P385" s="11"/>
      <c r="Q385" s="128">
        <f>AVERAGE(D385:O385)</f>
        <v>10158043.595341666</v>
      </c>
    </row>
    <row r="386" spans="1:17" x14ac:dyDescent="0.15">
      <c r="B386" s="6" t="s">
        <v>6</v>
      </c>
      <c r="C386" s="13">
        <f t="shared" ref="C386:N386" si="651">SUM(C167,C293,C361)</f>
        <v>3030716.07</v>
      </c>
      <c r="D386" s="13">
        <f t="shared" si="651"/>
        <v>5667350.0499999989</v>
      </c>
      <c r="E386" s="13">
        <f t="shared" si="651"/>
        <v>3852565.0599999996</v>
      </c>
      <c r="F386" s="13">
        <f t="shared" si="651"/>
        <v>3854796.0399999996</v>
      </c>
      <c r="G386" s="13">
        <f t="shared" si="651"/>
        <v>4239614.67</v>
      </c>
      <c r="H386" s="13">
        <f t="shared" si="651"/>
        <v>4454816.1600000011</v>
      </c>
      <c r="I386" s="13">
        <f t="shared" si="651"/>
        <v>3906006.8500000006</v>
      </c>
      <c r="J386" s="13">
        <f t="shared" si="651"/>
        <v>3996721.18</v>
      </c>
      <c r="K386" s="13">
        <f t="shared" si="651"/>
        <v>3810431.0600000005</v>
      </c>
      <c r="L386" s="13">
        <f t="shared" si="651"/>
        <v>4512338.18</v>
      </c>
      <c r="M386" s="13">
        <f t="shared" si="651"/>
        <v>4082553.5799999996</v>
      </c>
      <c r="N386" s="13">
        <f t="shared" si="651"/>
        <v>2079828.29</v>
      </c>
      <c r="O386" s="13">
        <f>SUM(O167,O293,O361)</f>
        <v>1435408.0699999998</v>
      </c>
      <c r="P386" s="11"/>
      <c r="Q386" s="129">
        <f>AVERAGE(D386:O386)</f>
        <v>3824369.0991666666</v>
      </c>
    </row>
    <row r="387" spans="1:17" x14ac:dyDescent="0.15">
      <c r="B387" s="6" t="s">
        <v>7</v>
      </c>
      <c r="C387" s="13">
        <f t="shared" ref="C387:N387" si="652">SUM(C168,C294,C362)</f>
        <v>1199821.6300000001</v>
      </c>
      <c r="D387" s="13">
        <f t="shared" si="652"/>
        <v>1342371.0499999998</v>
      </c>
      <c r="E387" s="13">
        <f t="shared" si="652"/>
        <v>2040493.9500000002</v>
      </c>
      <c r="F387" s="13">
        <f t="shared" si="652"/>
        <v>1288311.5699999998</v>
      </c>
      <c r="G387" s="13">
        <f t="shared" si="652"/>
        <v>1375010.83</v>
      </c>
      <c r="H387" s="13">
        <f t="shared" si="652"/>
        <v>2264785.37</v>
      </c>
      <c r="I387" s="13">
        <f t="shared" si="652"/>
        <v>1801541.77</v>
      </c>
      <c r="J387" s="13">
        <f t="shared" si="652"/>
        <v>1577802.9</v>
      </c>
      <c r="K387" s="13">
        <f t="shared" si="652"/>
        <v>2072464.29</v>
      </c>
      <c r="L387" s="13">
        <f t="shared" si="652"/>
        <v>1637859.9319999998</v>
      </c>
      <c r="M387" s="13">
        <f t="shared" si="652"/>
        <v>1810871.5799999998</v>
      </c>
      <c r="N387" s="13">
        <f t="shared" si="652"/>
        <v>655457.31000000006</v>
      </c>
      <c r="O387" s="13">
        <f>SUM(O168,O294,O362)</f>
        <v>1145071.5900000001</v>
      </c>
      <c r="P387" s="11"/>
      <c r="Q387" s="129">
        <f>AVERAGE(D387:O387)</f>
        <v>1584336.8451666664</v>
      </c>
    </row>
    <row r="388" spans="1:17" x14ac:dyDescent="0.15">
      <c r="A388" s="3"/>
      <c r="B388" s="130" t="s">
        <v>8</v>
      </c>
      <c r="C388" s="131">
        <f t="shared" ref="C388:N388" si="653">SUM(C169,C295,C363)</f>
        <v>23899458.790000003</v>
      </c>
      <c r="D388" s="131">
        <f t="shared" si="653"/>
        <v>23174806.090000004</v>
      </c>
      <c r="E388" s="131">
        <f t="shared" si="653"/>
        <v>22602538.52</v>
      </c>
      <c r="F388" s="131">
        <f t="shared" si="653"/>
        <v>21331136.890000004</v>
      </c>
      <c r="G388" s="131">
        <f t="shared" si="653"/>
        <v>20724961.25</v>
      </c>
      <c r="H388" s="131">
        <f t="shared" si="653"/>
        <v>19757839.41</v>
      </c>
      <c r="I388" s="131">
        <f t="shared" si="653"/>
        <v>19668599.880000003</v>
      </c>
      <c r="J388" s="131">
        <f t="shared" si="653"/>
        <v>19602390.549999997</v>
      </c>
      <c r="K388" s="131">
        <f t="shared" si="653"/>
        <v>19508146.920000002</v>
      </c>
      <c r="L388" s="131">
        <f t="shared" si="653"/>
        <v>19110383.099999998</v>
      </c>
      <c r="M388" s="131">
        <f t="shared" si="653"/>
        <v>18957888.409999996</v>
      </c>
      <c r="N388" s="131">
        <f t="shared" si="653"/>
        <v>18885077.129999999</v>
      </c>
      <c r="O388" s="131">
        <f>SUM(O169,O295,O363)</f>
        <v>18353680.810000002</v>
      </c>
      <c r="P388" s="11"/>
      <c r="Q388" s="132">
        <f>AVERAGE(D388:O388)</f>
        <v>20139787.41333333</v>
      </c>
    </row>
    <row r="389" spans="1:17" x14ac:dyDescent="0.15">
      <c r="A389" s="3"/>
      <c r="B389" s="133" t="s">
        <v>9</v>
      </c>
      <c r="C389" s="134">
        <f t="shared" ref="C389:O389" si="654">SUM(C385:C388)</f>
        <v>42416835.710000001</v>
      </c>
      <c r="D389" s="134">
        <f t="shared" si="654"/>
        <v>35557499.880000003</v>
      </c>
      <c r="E389" s="134">
        <f t="shared" si="654"/>
        <v>41991476.149999999</v>
      </c>
      <c r="F389" s="134">
        <f t="shared" si="654"/>
        <v>31996697.940000005</v>
      </c>
      <c r="G389" s="134">
        <f t="shared" si="654"/>
        <v>40157959.719999999</v>
      </c>
      <c r="H389" s="134">
        <f t="shared" si="654"/>
        <v>40397159.68</v>
      </c>
      <c r="I389" s="134">
        <f t="shared" si="654"/>
        <v>30662333.870000005</v>
      </c>
      <c r="J389" s="134">
        <f t="shared" si="654"/>
        <v>37356145.949999996</v>
      </c>
      <c r="K389" s="134">
        <f t="shared" si="654"/>
        <v>30550250.250000004</v>
      </c>
      <c r="L389" s="134">
        <f t="shared" si="654"/>
        <v>38221540.439599998</v>
      </c>
      <c r="M389" s="134">
        <f t="shared" si="654"/>
        <v>39812452.905599989</v>
      </c>
      <c r="N389" s="134">
        <f t="shared" si="654"/>
        <v>28730173.82</v>
      </c>
      <c r="O389" s="134">
        <f t="shared" si="654"/>
        <v>33044752.830900006</v>
      </c>
      <c r="P389" s="11"/>
      <c r="Q389" s="135">
        <f>SUM(Q385:Q388)</f>
        <v>35706536.953008331</v>
      </c>
    </row>
    <row r="390" spans="1:17" x14ac:dyDescent="0.15">
      <c r="B390" s="21" t="s">
        <v>10</v>
      </c>
      <c r="C390" s="22">
        <f t="shared" ref="C390:J390" si="655">SUM(C171,C297,C365)</f>
        <v>316977961.91000009</v>
      </c>
      <c r="D390" s="22">
        <f t="shared" si="655"/>
        <v>310383817.46999997</v>
      </c>
      <c r="E390" s="22">
        <f t="shared" si="655"/>
        <v>304972840.90999997</v>
      </c>
      <c r="F390" s="22">
        <f t="shared" si="655"/>
        <v>297742417.14000005</v>
      </c>
      <c r="G390" s="22">
        <f t="shared" si="655"/>
        <v>292258506.84999996</v>
      </c>
      <c r="H390" s="22">
        <f t="shared" si="655"/>
        <v>286740611.45999998</v>
      </c>
      <c r="I390" s="22">
        <f t="shared" si="655"/>
        <v>280366512.97999996</v>
      </c>
      <c r="J390" s="22">
        <f t="shared" si="655"/>
        <v>275412472.36999995</v>
      </c>
      <c r="K390" s="22">
        <f>SUM(K171,K297,K365)</f>
        <v>269465169.66000003</v>
      </c>
      <c r="L390" s="22">
        <f>SUM(L171,L297,L365)</f>
        <v>265044636.92079997</v>
      </c>
      <c r="M390" s="22">
        <f>SUM(M171,M297,M365)</f>
        <v>260881122.45879999</v>
      </c>
      <c r="N390" s="22">
        <f>SUM(N171,N297,N365)</f>
        <v>257075886.42880002</v>
      </c>
      <c r="O390" s="22">
        <f>SUM(O171,O297,O365)</f>
        <v>252298120.41820002</v>
      </c>
      <c r="P390" s="23"/>
      <c r="Q390" s="136">
        <f>AVERAGE(D390:O390)</f>
        <v>279386842.92221659</v>
      </c>
    </row>
    <row r="391" spans="1:17" x14ac:dyDescent="0.15">
      <c r="B391" s="25" t="s">
        <v>11</v>
      </c>
      <c r="C391" s="26">
        <f t="shared" ref="C391:O391" si="656">C389/C390</f>
        <v>0.13381635573151757</v>
      </c>
      <c r="D391" s="26">
        <f t="shared" si="656"/>
        <v>0.11455977366937566</v>
      </c>
      <c r="E391" s="26">
        <f t="shared" si="656"/>
        <v>0.13768923168601768</v>
      </c>
      <c r="F391" s="26">
        <f t="shared" si="656"/>
        <v>0.10746435878148658</v>
      </c>
      <c r="G391" s="26">
        <f t="shared" si="656"/>
        <v>0.13740561447749697</v>
      </c>
      <c r="H391" s="26">
        <f t="shared" si="656"/>
        <v>0.14088398387068155</v>
      </c>
      <c r="I391" s="26">
        <f t="shared" si="656"/>
        <v>0.10936517897266608</v>
      </c>
      <c r="J391" s="26">
        <f t="shared" si="656"/>
        <v>0.13563708872201793</v>
      </c>
      <c r="K391" s="26">
        <f t="shared" si="656"/>
        <v>0.11337365155039163</v>
      </c>
      <c r="L391" s="26">
        <f t="shared" si="656"/>
        <v>0.14420793751439412</v>
      </c>
      <c r="M391" s="26">
        <f t="shared" si="656"/>
        <v>0.15260764186526155</v>
      </c>
      <c r="N391" s="26">
        <f t="shared" si="656"/>
        <v>0.11175756006955222</v>
      </c>
      <c r="O391" s="26">
        <f t="shared" si="656"/>
        <v>0.13097502579934503</v>
      </c>
      <c r="P391" s="26"/>
      <c r="Q391" s="137">
        <f>Q389/Q390</f>
        <v>0.12780321571173378</v>
      </c>
    </row>
    <row r="392" spans="1:17" x14ac:dyDescent="0.15">
      <c r="B392" s="25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137"/>
    </row>
    <row r="393" spans="1:17" x14ac:dyDescent="0.15">
      <c r="B393" s="25" t="s">
        <v>46</v>
      </c>
      <c r="C393" s="22">
        <f t="shared" ref="C393:J393" si="657">C174</f>
        <v>0</v>
      </c>
      <c r="D393" s="22">
        <f t="shared" si="657"/>
        <v>0</v>
      </c>
      <c r="E393" s="22">
        <f t="shared" si="657"/>
        <v>0</v>
      </c>
      <c r="F393" s="22">
        <f t="shared" si="657"/>
        <v>0</v>
      </c>
      <c r="G393" s="22">
        <f t="shared" si="657"/>
        <v>0</v>
      </c>
      <c r="H393" s="22">
        <f t="shared" si="657"/>
        <v>0</v>
      </c>
      <c r="I393" s="22">
        <f t="shared" si="657"/>
        <v>0</v>
      </c>
      <c r="J393" s="22">
        <f t="shared" si="657"/>
        <v>0</v>
      </c>
      <c r="K393" s="22">
        <f>K174</f>
        <v>0</v>
      </c>
      <c r="L393" s="22">
        <f>L174</f>
        <v>0</v>
      </c>
      <c r="M393" s="22">
        <f>M174</f>
        <v>0</v>
      </c>
      <c r="N393" s="22">
        <f>N174</f>
        <v>0</v>
      </c>
      <c r="O393" s="22">
        <f>O174</f>
        <v>0</v>
      </c>
      <c r="P393" s="26"/>
      <c r="Q393" s="136">
        <f>AVERAGE(D393:O393)</f>
        <v>0</v>
      </c>
    </row>
    <row r="394" spans="1:17" x14ac:dyDescent="0.15">
      <c r="B394" s="25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137"/>
    </row>
    <row r="395" spans="1:17" x14ac:dyDescent="0.15">
      <c r="B395" s="25" t="s">
        <v>19</v>
      </c>
      <c r="C395" s="22">
        <f t="shared" ref="C395:J395" si="658">SUM(C368,C300,C176)</f>
        <v>307271092.75999999</v>
      </c>
      <c r="D395" s="22">
        <f t="shared" si="658"/>
        <v>301668798.01999998</v>
      </c>
      <c r="E395" s="22">
        <f t="shared" si="658"/>
        <v>295344255.80999994</v>
      </c>
      <c r="F395" s="22">
        <f t="shared" si="658"/>
        <v>289237848.40999997</v>
      </c>
      <c r="G395" s="22">
        <f t="shared" si="658"/>
        <v>283056050.44</v>
      </c>
      <c r="H395" s="22">
        <f t="shared" si="658"/>
        <v>277560936.61000001</v>
      </c>
      <c r="I395" s="22">
        <f t="shared" si="658"/>
        <v>271605293.31999999</v>
      </c>
      <c r="J395" s="22">
        <f t="shared" si="658"/>
        <v>266574763.44000003</v>
      </c>
      <c r="K395" s="22">
        <f>SUM(K368,K300,K176)</f>
        <v>260789382.76999998</v>
      </c>
      <c r="L395" s="22">
        <f>SUM(L368,L300,L176)</f>
        <v>257199586.88999996</v>
      </c>
      <c r="M395" s="22">
        <f>SUM(M368,M300,M176)</f>
        <v>252649416.49000001</v>
      </c>
      <c r="N395" s="22">
        <f>SUM(N368,N300,N176)</f>
        <v>248167319.82999998</v>
      </c>
      <c r="O395" s="22">
        <f>SUM(O368,O300,O176)</f>
        <v>246264499.64000002</v>
      </c>
      <c r="P395" s="26"/>
      <c r="Q395" s="136">
        <f>AVERAGE(D395:O395)</f>
        <v>270843179.30583328</v>
      </c>
    </row>
    <row r="396" spans="1:17" x14ac:dyDescent="0.15">
      <c r="B396" s="25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6"/>
      <c r="Q396" s="136"/>
    </row>
    <row r="397" spans="1:17" x14ac:dyDescent="0.15">
      <c r="B397" s="25" t="s">
        <v>120</v>
      </c>
      <c r="C397" s="22">
        <f>SUM(C178,C302,C370)</f>
        <v>31030341.049999997</v>
      </c>
      <c r="D397" s="22">
        <f t="shared" ref="D397:O397" si="659">SUM(D178,D302,D370)</f>
        <v>30287841.07</v>
      </c>
      <c r="E397" s="22">
        <f t="shared" si="659"/>
        <v>30213377.990000002</v>
      </c>
      <c r="F397" s="22">
        <f t="shared" si="659"/>
        <v>27635245.430000003</v>
      </c>
      <c r="G397" s="22">
        <f t="shared" si="659"/>
        <v>26769459.009999998</v>
      </c>
      <c r="H397" s="22">
        <f t="shared" si="659"/>
        <v>26476412.340000004</v>
      </c>
      <c r="I397" s="22">
        <f t="shared" si="659"/>
        <v>25943495.040000003</v>
      </c>
      <c r="J397" s="22">
        <f t="shared" si="659"/>
        <v>25628493.949999999</v>
      </c>
      <c r="K397" s="22">
        <f t="shared" si="659"/>
        <v>26002535.949999999</v>
      </c>
      <c r="L397" s="22">
        <f t="shared" si="659"/>
        <v>22116806.293200001</v>
      </c>
      <c r="M397" s="22">
        <f t="shared" si="659"/>
        <v>22043993.761200003</v>
      </c>
      <c r="N397" s="22">
        <f t="shared" si="659"/>
        <v>20708365.501200002</v>
      </c>
      <c r="O397" s="22">
        <f t="shared" si="659"/>
        <v>20928642.320400003</v>
      </c>
      <c r="P397" s="26"/>
      <c r="Q397" s="136"/>
    </row>
    <row r="398" spans="1:17" x14ac:dyDescent="0.15">
      <c r="B398" s="6"/>
      <c r="P398" s="3"/>
      <c r="Q398" s="138"/>
    </row>
    <row r="399" spans="1:17" x14ac:dyDescent="0.15">
      <c r="A399" s="3"/>
      <c r="B399" s="6" t="s">
        <v>12</v>
      </c>
      <c r="C399" s="13">
        <f t="shared" ref="C399:J399" si="660">SUM(C180,C304,C372)</f>
        <v>856301.77739999944</v>
      </c>
      <c r="D399" s="13">
        <f t="shared" si="660"/>
        <v>224854.23480000033</v>
      </c>
      <c r="E399" s="13">
        <f t="shared" si="660"/>
        <v>678336.08999999985</v>
      </c>
      <c r="F399" s="13">
        <f t="shared" si="660"/>
        <v>757001.65460000001</v>
      </c>
      <c r="G399" s="13">
        <f t="shared" si="660"/>
        <v>431244.11409999983</v>
      </c>
      <c r="H399" s="13">
        <f t="shared" si="660"/>
        <v>186568.81710011401</v>
      </c>
      <c r="I399" s="13">
        <f t="shared" si="660"/>
        <v>341923.31630000001</v>
      </c>
      <c r="J399" s="13">
        <f t="shared" si="660"/>
        <v>534582.50869999954</v>
      </c>
      <c r="K399" s="13">
        <f>SUM(K180,K304,K372)</f>
        <v>163260.91449999975</v>
      </c>
      <c r="L399" s="13">
        <f>SUM(L180,L304,L372)</f>
        <v>-37336.752418615135</v>
      </c>
      <c r="M399" s="13">
        <f>SUM(M180,M304,M372)</f>
        <v>294481.71671861614</v>
      </c>
      <c r="N399" s="13">
        <f>SUM(N180,N304,N372)</f>
        <v>981349.85999999975</v>
      </c>
      <c r="O399" s="13">
        <f>SUM(O180,O304,O372)</f>
        <v>-1794416.4293417134</v>
      </c>
      <c r="P399" s="11"/>
      <c r="Q399" s="129">
        <f>AVERAGE(D399:O399)</f>
        <v>230154.1704215334</v>
      </c>
    </row>
    <row r="400" spans="1:17" x14ac:dyDescent="0.15">
      <c r="A400" s="3"/>
      <c r="B400" s="167" t="s">
        <v>48</v>
      </c>
      <c r="C400" s="168">
        <f t="shared" ref="C400:J400" si="661">C181</f>
        <v>370.96</v>
      </c>
      <c r="D400" s="168">
        <f t="shared" si="661"/>
        <v>478.31999999999994</v>
      </c>
      <c r="E400" s="168">
        <f t="shared" si="661"/>
        <v>275</v>
      </c>
      <c r="F400" s="168">
        <f t="shared" si="661"/>
        <v>22.54</v>
      </c>
      <c r="G400" s="168">
        <f t="shared" si="661"/>
        <v>478.15</v>
      </c>
      <c r="H400" s="168">
        <f t="shared" si="661"/>
        <v>0</v>
      </c>
      <c r="I400" s="168">
        <f t="shared" si="661"/>
        <v>89.02000000000001</v>
      </c>
      <c r="J400" s="168">
        <f t="shared" si="661"/>
        <v>171.54</v>
      </c>
      <c r="K400" s="168">
        <f>K181</f>
        <v>300</v>
      </c>
      <c r="L400" s="168">
        <f>L181</f>
        <v>0</v>
      </c>
      <c r="M400" s="168">
        <f>M181</f>
        <v>0</v>
      </c>
      <c r="N400" s="168">
        <f>N181</f>
        <v>0</v>
      </c>
      <c r="O400" s="168">
        <f>O181</f>
        <v>0</v>
      </c>
      <c r="P400" s="11"/>
      <c r="Q400" s="129">
        <f>AVERAGE(D400:O400)</f>
        <v>151.21416666666664</v>
      </c>
    </row>
    <row r="401" spans="1:17" x14ac:dyDescent="0.15">
      <c r="A401" s="3"/>
      <c r="B401" s="6" t="s">
        <v>13</v>
      </c>
      <c r="C401" s="131">
        <f t="shared" ref="C401:J401" si="662">SUM(C182,C305,C373)</f>
        <v>311179.3</v>
      </c>
      <c r="D401" s="131">
        <f t="shared" si="662"/>
        <v>660734.44999999995</v>
      </c>
      <c r="E401" s="131">
        <f t="shared" si="662"/>
        <v>541720.2300000001</v>
      </c>
      <c r="F401" s="131">
        <f t="shared" si="662"/>
        <v>416211.19999999995</v>
      </c>
      <c r="G401" s="131">
        <f t="shared" si="662"/>
        <v>233357.46999999997</v>
      </c>
      <c r="H401" s="131">
        <f t="shared" si="662"/>
        <v>280653.79999997927</v>
      </c>
      <c r="I401" s="131">
        <f t="shared" si="662"/>
        <v>195701.22000000003</v>
      </c>
      <c r="J401" s="131">
        <f t="shared" si="662"/>
        <v>196783.36000000002</v>
      </c>
      <c r="K401" s="131">
        <f>SUM(K182,K305,K373)</f>
        <v>235881.71999999997</v>
      </c>
      <c r="L401" s="131">
        <f>SUM(L182,L305,L373)</f>
        <v>201183.37000000002</v>
      </c>
      <c r="M401" s="131">
        <f>SUM(M182,M305,M373)</f>
        <v>237285.41999999995</v>
      </c>
      <c r="N401" s="131">
        <f>SUM(N182,N305,N373)</f>
        <v>456449.69999999995</v>
      </c>
      <c r="O401" s="131">
        <f>SUM(O182,O305,O373)</f>
        <v>579568.03999999992</v>
      </c>
      <c r="P401" s="11"/>
      <c r="Q401" s="132">
        <f>AVERAGE(D401:O401)</f>
        <v>352960.83166666498</v>
      </c>
    </row>
    <row r="402" spans="1:17" x14ac:dyDescent="0.15">
      <c r="A402" s="3"/>
      <c r="B402" s="25" t="s">
        <v>14</v>
      </c>
      <c r="C402" s="139">
        <f t="shared" ref="C402:O402" si="663">SUM(C399:C400)-C401</f>
        <v>545493.43739999947</v>
      </c>
      <c r="D402" s="139">
        <f t="shared" si="663"/>
        <v>-435401.89519999962</v>
      </c>
      <c r="E402" s="139">
        <f t="shared" si="663"/>
        <v>136890.85999999975</v>
      </c>
      <c r="F402" s="139">
        <f t="shared" si="663"/>
        <v>340812.99460000009</v>
      </c>
      <c r="G402" s="139">
        <f t="shared" si="663"/>
        <v>198364.79409999988</v>
      </c>
      <c r="H402" s="139">
        <f t="shared" si="663"/>
        <v>-94084.982899865252</v>
      </c>
      <c r="I402" s="139">
        <f t="shared" si="663"/>
        <v>146311.11629999999</v>
      </c>
      <c r="J402" s="139">
        <f t="shared" si="663"/>
        <v>337970.68869999959</v>
      </c>
      <c r="K402" s="139">
        <f t="shared" si="663"/>
        <v>-72320.80550000022</v>
      </c>
      <c r="L402" s="139">
        <f t="shared" si="663"/>
        <v>-238520.12241861515</v>
      </c>
      <c r="M402" s="139">
        <f t="shared" si="663"/>
        <v>57196.296718616184</v>
      </c>
      <c r="N402" s="139">
        <f t="shared" si="663"/>
        <v>524900.1599999998</v>
      </c>
      <c r="O402" s="139">
        <f t="shared" si="663"/>
        <v>-2373984.4693417135</v>
      </c>
      <c r="P402" s="23"/>
      <c r="Q402" s="140">
        <f>SUM(Q399:Q400)-Q401</f>
        <v>-122655.4470784649</v>
      </c>
    </row>
    <row r="403" spans="1:17" x14ac:dyDescent="0.15">
      <c r="A403" s="3"/>
      <c r="B403" s="25" t="s">
        <v>11</v>
      </c>
      <c r="C403" s="26">
        <f t="shared" ref="C403:O403" si="664">C402/C390</f>
        <v>1.7209191267211254E-3</v>
      </c>
      <c r="D403" s="26">
        <f t="shared" si="664"/>
        <v>-1.4027854246688723E-3</v>
      </c>
      <c r="E403" s="26">
        <f t="shared" si="664"/>
        <v>4.4886246129830751E-4</v>
      </c>
      <c r="F403" s="26">
        <f t="shared" si="664"/>
        <v>1.1446571767426341E-3</v>
      </c>
      <c r="G403" s="26">
        <f t="shared" si="664"/>
        <v>6.7873060817972869E-4</v>
      </c>
      <c r="H403" s="26">
        <f t="shared" si="664"/>
        <v>-3.2811879147781619E-4</v>
      </c>
      <c r="I403" s="26">
        <f t="shared" si="664"/>
        <v>5.2185660386066559E-4</v>
      </c>
      <c r="J403" s="26">
        <f t="shared" si="664"/>
        <v>1.2271437302445638E-3</v>
      </c>
      <c r="K403" s="26">
        <f t="shared" si="664"/>
        <v>-2.6838646935799389E-4</v>
      </c>
      <c r="L403" s="26">
        <f t="shared" si="664"/>
        <v>-8.9992434930833624E-4</v>
      </c>
      <c r="M403" s="26">
        <f t="shared" si="664"/>
        <v>2.1924275769569717E-4</v>
      </c>
      <c r="N403" s="26">
        <f t="shared" si="664"/>
        <v>2.0418101724425119E-3</v>
      </c>
      <c r="O403" s="26">
        <f t="shared" si="664"/>
        <v>-9.4094417564692303E-3</v>
      </c>
      <c r="P403" s="26"/>
      <c r="Q403" s="137">
        <f>Q402/Q390</f>
        <v>-4.390165470770329E-4</v>
      </c>
    </row>
    <row r="404" spans="1:17" x14ac:dyDescent="0.15">
      <c r="P404" s="3"/>
      <c r="Q404" s="137"/>
    </row>
    <row r="405" spans="1:17" x14ac:dyDescent="0.15">
      <c r="B405" s="15" t="s">
        <v>17</v>
      </c>
      <c r="C405" s="13">
        <f t="shared" ref="C405" si="665">SUM(C377,C309,C186)</f>
        <v>67056.567400000582</v>
      </c>
      <c r="D405" s="13">
        <f t="shared" ref="D405:N405" si="666">SUM(D377,D309,D186)</f>
        <v>-1177901.8751999955</v>
      </c>
      <c r="E405" s="13">
        <f t="shared" si="666"/>
        <v>62427.779999998907</v>
      </c>
      <c r="F405" s="13">
        <f t="shared" si="666"/>
        <v>-2237319.5653999997</v>
      </c>
      <c r="G405" s="13">
        <f t="shared" si="666"/>
        <v>-667421.62590000324</v>
      </c>
      <c r="H405" s="13">
        <f t="shared" si="666"/>
        <v>-387131.65289986192</v>
      </c>
      <c r="I405" s="13">
        <f t="shared" si="666"/>
        <v>-386606.18369999912</v>
      </c>
      <c r="J405" s="13">
        <f t="shared" si="666"/>
        <v>22969.598699996714</v>
      </c>
      <c r="K405" s="13">
        <f t="shared" si="666"/>
        <v>301721.19449999795</v>
      </c>
      <c r="L405" s="13">
        <f t="shared" si="666"/>
        <v>-4124249.7792186122</v>
      </c>
      <c r="M405" s="13">
        <f t="shared" si="666"/>
        <v>-15616.235281384405</v>
      </c>
      <c r="N405" s="13">
        <f t="shared" si="666"/>
        <v>-810728.09999999881</v>
      </c>
      <c r="O405" s="13">
        <f>SUM(O377,O309,O186)</f>
        <v>-2153707.6501417146</v>
      </c>
      <c r="P405" s="26"/>
      <c r="Q405" s="129">
        <f>AVERAGE(D405:O405)</f>
        <v>-964463.67454513116</v>
      </c>
    </row>
    <row r="406" spans="1:17" ht="11.25" thickBot="1" x14ac:dyDescent="0.2">
      <c r="B406" s="15" t="s">
        <v>18</v>
      </c>
      <c r="C406" s="13">
        <f t="shared" ref="C406" si="667">SUM(C378,C310,C187)</f>
        <v>378235.86740000057</v>
      </c>
      <c r="D406" s="13">
        <f t="shared" ref="D406:N406" si="668">SUM(D378,D310,D187)</f>
        <v>-517167.42519999552</v>
      </c>
      <c r="E406" s="13">
        <f t="shared" si="668"/>
        <v>604148.00999999896</v>
      </c>
      <c r="F406" s="13">
        <f t="shared" si="668"/>
        <v>-1821108.3654</v>
      </c>
      <c r="G406" s="13">
        <f t="shared" si="668"/>
        <v>-434064.15590000321</v>
      </c>
      <c r="H406" s="13">
        <f t="shared" si="668"/>
        <v>-106477.85289988265</v>
      </c>
      <c r="I406" s="13">
        <f t="shared" si="668"/>
        <v>-190904.96369999915</v>
      </c>
      <c r="J406" s="13">
        <f t="shared" si="668"/>
        <v>219752.95869999676</v>
      </c>
      <c r="K406" s="13">
        <f t="shared" si="668"/>
        <v>537602.91449999786</v>
      </c>
      <c r="L406" s="13">
        <f t="shared" si="668"/>
        <v>-3923066.4092186126</v>
      </c>
      <c r="M406" s="13">
        <f t="shared" si="668"/>
        <v>221669.18471861555</v>
      </c>
      <c r="N406" s="13">
        <f t="shared" si="668"/>
        <v>-354278.39999999874</v>
      </c>
      <c r="O406" s="13">
        <f>SUM(O378,O310,O187)</f>
        <v>-1574139.6101417146</v>
      </c>
      <c r="P406" s="26"/>
      <c r="Q406" s="141">
        <f>AVERAGE(D406:O406)</f>
        <v>-611502.84287846647</v>
      </c>
    </row>
    <row r="410" spans="1:17" x14ac:dyDescent="0.15"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</row>
  </sheetData>
  <mergeCells count="7">
    <mergeCell ref="B6:E6"/>
    <mergeCell ref="B4:E4"/>
    <mergeCell ref="B7:E7"/>
    <mergeCell ref="A181:B181"/>
    <mergeCell ref="A25:B25"/>
    <mergeCell ref="A47:B47"/>
    <mergeCell ref="A71:B71"/>
  </mergeCells>
  <phoneticPr fontId="2" type="noConversion"/>
  <pageMargins left="0.5" right="0.5" top="0.5" bottom="0.5" header="0.5" footer="0.25"/>
  <pageSetup scale="48" fitToHeight="2" orientation="landscape" r:id="rId1"/>
  <headerFooter alignWithMargins="0">
    <oddFooter>&amp;R&amp;"Verdana,Italic"&amp;8Page &amp;P of &amp;N</oddFooter>
  </headerFooter>
  <rowBreaks count="3" manualBreakCount="3">
    <brk id="98" max="16" man="1"/>
    <brk id="190" max="16" man="1"/>
    <brk id="312" max="1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6"/>
  <sheetViews>
    <sheetView topLeftCell="A19" workbookViewId="0">
      <selection activeCell="C50" sqref="C50:C51"/>
    </sheetView>
  </sheetViews>
  <sheetFormatPr defaultRowHeight="12.75" x14ac:dyDescent="0.2"/>
  <cols>
    <col min="1" max="1" width="10.42578125" customWidth="1"/>
    <col min="2" max="3" width="9.7109375" bestFit="1" customWidth="1"/>
    <col min="5" max="5" width="9.7109375" bestFit="1" customWidth="1"/>
  </cols>
  <sheetData>
    <row r="2" spans="2:5" x14ac:dyDescent="0.2">
      <c r="B2" t="s">
        <v>114</v>
      </c>
      <c r="C2" t="s">
        <v>115</v>
      </c>
    </row>
    <row r="3" spans="2:5" x14ac:dyDescent="0.2">
      <c r="B3" s="341">
        <f>'Runoff $'!D30</f>
        <v>-491383.5</v>
      </c>
      <c r="C3" s="341">
        <v>-156771.59999999998</v>
      </c>
      <c r="E3" s="333">
        <f>C3-B3</f>
        <v>334611.90000000002</v>
      </c>
    </row>
    <row r="4" spans="2:5" x14ac:dyDescent="0.2">
      <c r="B4" s="341">
        <f>'Runoff $'!D31</f>
        <v>-7903.7700000000077</v>
      </c>
      <c r="C4" s="341">
        <v>-12612.00999999998</v>
      </c>
      <c r="E4" s="333">
        <f t="shared" ref="E4:E25" si="0">C4-B4</f>
        <v>-4708.2399999999725</v>
      </c>
    </row>
    <row r="5" spans="2:5" x14ac:dyDescent="0.2">
      <c r="B5" s="342"/>
      <c r="C5" s="342"/>
      <c r="E5" s="333">
        <f t="shared" si="0"/>
        <v>0</v>
      </c>
    </row>
    <row r="6" spans="2:5" x14ac:dyDescent="0.2">
      <c r="B6" s="341">
        <f>'Runoff $'!D52</f>
        <v>-163936.28999999998</v>
      </c>
      <c r="C6" s="341">
        <v>-178129.33000000002</v>
      </c>
      <c r="E6" s="333">
        <f t="shared" si="0"/>
        <v>-14193.040000000037</v>
      </c>
    </row>
    <row r="7" spans="2:5" x14ac:dyDescent="0.2">
      <c r="B7" s="341">
        <f>'Runoff $'!D53</f>
        <v>-10198.110000000004</v>
      </c>
      <c r="C7" s="341">
        <v>-27992.68</v>
      </c>
      <c r="E7" s="333">
        <f t="shared" si="0"/>
        <v>-17794.569999999996</v>
      </c>
    </row>
    <row r="8" spans="2:5" x14ac:dyDescent="0.2">
      <c r="B8" s="342"/>
      <c r="C8" s="342"/>
      <c r="E8" s="333">
        <f t="shared" si="0"/>
        <v>0</v>
      </c>
    </row>
    <row r="9" spans="2:5" x14ac:dyDescent="0.2">
      <c r="B9" s="341">
        <f>'Runoff $'!D76</f>
        <v>-655319.78999999992</v>
      </c>
      <c r="C9" s="341">
        <v>-334900.93</v>
      </c>
      <c r="E9" s="333">
        <f t="shared" si="0"/>
        <v>320418.85999999993</v>
      </c>
    </row>
    <row r="10" spans="2:5" x14ac:dyDescent="0.2">
      <c r="B10" s="341">
        <f>'Runoff $'!D77</f>
        <v>-18101.880000000012</v>
      </c>
      <c r="C10" s="341">
        <v>-40604.689999999995</v>
      </c>
      <c r="E10" s="333">
        <f t="shared" si="0"/>
        <v>-22502.809999999983</v>
      </c>
    </row>
    <row r="11" spans="2:5" x14ac:dyDescent="0.2">
      <c r="B11" s="342"/>
      <c r="C11" s="342"/>
      <c r="E11" s="333">
        <f t="shared" si="0"/>
        <v>0</v>
      </c>
    </row>
    <row r="12" spans="2:5" x14ac:dyDescent="0.2">
      <c r="B12" s="341">
        <f>'Runoff $'!D97</f>
        <v>127657.79</v>
      </c>
      <c r="C12" s="341">
        <v>-19996.64999999998</v>
      </c>
      <c r="E12" s="333">
        <f t="shared" si="0"/>
        <v>-147654.43999999997</v>
      </c>
    </row>
    <row r="13" spans="2:5" x14ac:dyDescent="0.2">
      <c r="B13" s="341">
        <f>'Runoff $'!D98</f>
        <v>127782.79</v>
      </c>
      <c r="C13" s="341">
        <v>-19996.64999999998</v>
      </c>
      <c r="E13" s="333">
        <f t="shared" si="0"/>
        <v>-147779.43999999997</v>
      </c>
    </row>
    <row r="14" spans="2:5" x14ac:dyDescent="0.2">
      <c r="B14" s="342"/>
      <c r="C14" s="342"/>
      <c r="E14" s="333">
        <f t="shared" si="0"/>
        <v>0</v>
      </c>
    </row>
    <row r="15" spans="2:5" x14ac:dyDescent="0.2">
      <c r="B15" s="341">
        <f>'Runoff $'!D118</f>
        <v>-77466.069999999978</v>
      </c>
      <c r="C15" s="341">
        <v>-210420.06399999993</v>
      </c>
      <c r="E15" s="333">
        <f t="shared" si="0"/>
        <v>-132953.99399999995</v>
      </c>
    </row>
    <row r="16" spans="2:5" x14ac:dyDescent="0.2">
      <c r="B16" s="341">
        <f>'Runoff $'!D119</f>
        <v>-77466.069999999978</v>
      </c>
      <c r="C16" s="341">
        <v>-210420.06399999993</v>
      </c>
      <c r="E16" s="333">
        <f t="shared" si="0"/>
        <v>-132953.99399999995</v>
      </c>
    </row>
    <row r="17" spans="2:5" x14ac:dyDescent="0.2">
      <c r="B17" s="342"/>
      <c r="C17" s="342"/>
      <c r="E17" s="333">
        <f t="shared" si="0"/>
        <v>0</v>
      </c>
    </row>
    <row r="18" spans="2:5" x14ac:dyDescent="0.2">
      <c r="B18" s="341">
        <f>'Runoff $'!D139</f>
        <v>-5896.1820000001017</v>
      </c>
      <c r="C18" s="341">
        <v>286198.11000000004</v>
      </c>
      <c r="E18" s="333">
        <f t="shared" si="0"/>
        <v>292094.29200000013</v>
      </c>
    </row>
    <row r="19" spans="2:5" x14ac:dyDescent="0.2">
      <c r="B19" s="341">
        <f>'Runoff $'!D140</f>
        <v>-5827.072000000102</v>
      </c>
      <c r="C19" s="341">
        <v>286756.72000000003</v>
      </c>
      <c r="E19" s="333">
        <f t="shared" si="0"/>
        <v>292583.79200000013</v>
      </c>
    </row>
    <row r="20" spans="2:5" x14ac:dyDescent="0.2">
      <c r="B20" s="342"/>
      <c r="C20" s="342"/>
      <c r="E20" s="333">
        <f t="shared" si="0"/>
        <v>0</v>
      </c>
    </row>
    <row r="21" spans="2:5" x14ac:dyDescent="0.2">
      <c r="B21" s="341">
        <f>'Runoff $'!D162</f>
        <v>44295.537999999869</v>
      </c>
      <c r="C21" s="341">
        <v>55781.396000000066</v>
      </c>
      <c r="E21" s="333">
        <f t="shared" si="0"/>
        <v>11485.858000000197</v>
      </c>
    </row>
    <row r="22" spans="2:5" x14ac:dyDescent="0.2">
      <c r="B22" s="341">
        <f>'Runoff $'!D163</f>
        <v>44489.64799999987</v>
      </c>
      <c r="C22" s="341">
        <v>56340.006000000052</v>
      </c>
      <c r="E22" s="333">
        <f t="shared" si="0"/>
        <v>11850.358000000182</v>
      </c>
    </row>
    <row r="23" spans="2:5" x14ac:dyDescent="0.2">
      <c r="B23" s="342"/>
      <c r="C23" s="342"/>
      <c r="E23" s="333">
        <f t="shared" si="0"/>
        <v>0</v>
      </c>
    </row>
    <row r="24" spans="2:5" x14ac:dyDescent="0.2">
      <c r="B24" s="341">
        <f>'Runoff $'!D186</f>
        <v>-611024.25200000009</v>
      </c>
      <c r="C24" s="341">
        <v>-279119.53399999975</v>
      </c>
      <c r="E24" s="333">
        <f t="shared" si="0"/>
        <v>331904.71800000034</v>
      </c>
    </row>
    <row r="25" spans="2:5" x14ac:dyDescent="0.2">
      <c r="B25" s="341">
        <f>'Runoff $'!D187</f>
        <v>26387.767999999807</v>
      </c>
      <c r="C25" s="341">
        <v>15735.316000000224</v>
      </c>
      <c r="E25" s="333">
        <f t="shared" si="0"/>
        <v>-10652.451999999583</v>
      </c>
    </row>
    <row r="28" spans="2:5" x14ac:dyDescent="0.2">
      <c r="B28" s="345">
        <f>'Runoff $'!D208</f>
        <v>-314680.94999999495</v>
      </c>
      <c r="C28" s="345">
        <v>308755.96000000014</v>
      </c>
      <c r="E28" s="333">
        <f>C28-B28</f>
        <v>623436.90999999503</v>
      </c>
    </row>
    <row r="29" spans="2:5" x14ac:dyDescent="0.2">
      <c r="B29" s="345">
        <f>'Runoff $'!D209</f>
        <v>-314680.94999999495</v>
      </c>
      <c r="C29" s="345">
        <v>308755.96000000014</v>
      </c>
      <c r="E29" s="333">
        <f t="shared" ref="E29:E57" si="1">C29-B29</f>
        <v>623436.90999999503</v>
      </c>
    </row>
    <row r="30" spans="2:5" x14ac:dyDescent="0.2">
      <c r="B30" s="346"/>
      <c r="C30" s="346"/>
      <c r="E30" s="333">
        <f t="shared" si="1"/>
        <v>0</v>
      </c>
    </row>
    <row r="31" spans="2:5" x14ac:dyDescent="0.2">
      <c r="B31" s="345">
        <f>'Runoff $'!D227</f>
        <v>-62718.193199999558</v>
      </c>
      <c r="C31" s="345">
        <v>97585.321399999651</v>
      </c>
      <c r="E31" s="333">
        <f t="shared" si="1"/>
        <v>160303.51459999921</v>
      </c>
    </row>
    <row r="32" spans="2:5" x14ac:dyDescent="0.2">
      <c r="B32" s="345">
        <f>'Runoff $'!D228</f>
        <v>-61405.363199999556</v>
      </c>
      <c r="C32" s="345">
        <v>98761.181399999652</v>
      </c>
      <c r="E32" s="333">
        <f t="shared" si="1"/>
        <v>160166.54459999921</v>
      </c>
    </row>
    <row r="33" spans="2:5" x14ac:dyDescent="0.2">
      <c r="B33" s="346"/>
      <c r="C33" s="346"/>
      <c r="E33" s="333">
        <f t="shared" si="1"/>
        <v>0</v>
      </c>
    </row>
    <row r="34" spans="2:5" x14ac:dyDescent="0.2">
      <c r="B34" s="345">
        <f>'Runoff $'!D246</f>
        <v>-152393.20000000036</v>
      </c>
      <c r="C34" s="345">
        <v>-58369.1599999998</v>
      </c>
      <c r="E34" s="333">
        <f t="shared" si="1"/>
        <v>94024.040000000561</v>
      </c>
    </row>
    <row r="35" spans="2:5" x14ac:dyDescent="0.2">
      <c r="B35" s="345">
        <f>'Runoff $'!D247</f>
        <v>-135085.70000000036</v>
      </c>
      <c r="C35" s="345">
        <v>-58219.1599999998</v>
      </c>
      <c r="E35" s="333">
        <f t="shared" si="1"/>
        <v>76866.540000000561</v>
      </c>
    </row>
    <row r="36" spans="2:5" x14ac:dyDescent="0.2">
      <c r="B36" s="346"/>
      <c r="C36" s="346"/>
      <c r="E36" s="333">
        <f t="shared" si="1"/>
        <v>0</v>
      </c>
    </row>
    <row r="37" spans="2:5" x14ac:dyDescent="0.2">
      <c r="B37" s="345">
        <f>'Runoff $'!D267</f>
        <v>-529792.34319999535</v>
      </c>
      <c r="C37" s="345">
        <v>347972.12139999954</v>
      </c>
      <c r="E37" s="333">
        <f t="shared" si="1"/>
        <v>877764.46459999494</v>
      </c>
    </row>
    <row r="38" spans="2:5" x14ac:dyDescent="0.2">
      <c r="B38" s="345">
        <f>'Runoff $'!D268</f>
        <v>-511172.01319999533</v>
      </c>
      <c r="C38" s="345">
        <v>349297.98139999952</v>
      </c>
      <c r="E38" s="333">
        <f t="shared" si="1"/>
        <v>860469.99459999485</v>
      </c>
    </row>
    <row r="39" spans="2:5" x14ac:dyDescent="0.2">
      <c r="B39" s="346"/>
      <c r="C39" s="346"/>
      <c r="E39" s="333">
        <f t="shared" si="1"/>
        <v>0</v>
      </c>
    </row>
    <row r="40" spans="2:5" x14ac:dyDescent="0.2">
      <c r="B40" s="345">
        <f>'Runoff $'!D288</f>
        <v>-4267.880000000001</v>
      </c>
      <c r="C40" s="345">
        <v>-13614.470000000001</v>
      </c>
      <c r="E40" s="333">
        <f t="shared" si="1"/>
        <v>-9346.59</v>
      </c>
    </row>
    <row r="41" spans="2:5" x14ac:dyDescent="0.2">
      <c r="B41" s="345">
        <f>'Runoff $'!D289</f>
        <v>-1448.9500000000007</v>
      </c>
      <c r="C41" s="345">
        <v>-677.22000000000116</v>
      </c>
      <c r="E41" s="333">
        <f t="shared" si="1"/>
        <v>771.72999999999956</v>
      </c>
    </row>
    <row r="42" spans="2:5" x14ac:dyDescent="0.2">
      <c r="B42" s="345"/>
      <c r="C42" s="345"/>
      <c r="E42" s="333">
        <f t="shared" si="1"/>
        <v>0</v>
      </c>
    </row>
    <row r="43" spans="2:5" x14ac:dyDescent="0.2">
      <c r="B43" s="345">
        <f>'Runoff $'!D309</f>
        <v>-534060.22319999535</v>
      </c>
      <c r="C43" s="345">
        <v>334357.65140000044</v>
      </c>
      <c r="E43" s="333">
        <f t="shared" si="1"/>
        <v>868417.87459999579</v>
      </c>
    </row>
    <row r="44" spans="2:5" x14ac:dyDescent="0.2">
      <c r="B44" s="345">
        <f>'Runoff $'!D310</f>
        <v>-512620.96319999534</v>
      </c>
      <c r="C44" s="345">
        <v>348620.76140000043</v>
      </c>
      <c r="E44" s="333">
        <f t="shared" si="1"/>
        <v>861241.72459999577</v>
      </c>
    </row>
    <row r="45" spans="2:5" x14ac:dyDescent="0.2">
      <c r="E45" s="333"/>
    </row>
    <row r="46" spans="2:5" x14ac:dyDescent="0.2">
      <c r="B46" s="333"/>
      <c r="C46" s="333"/>
      <c r="E46" s="333"/>
    </row>
    <row r="47" spans="2:5" x14ac:dyDescent="0.2">
      <c r="B47" s="343">
        <f>'Runoff $'!D333</f>
        <v>-32534.229999999945</v>
      </c>
      <c r="C47" s="343">
        <v>12384.78999999991</v>
      </c>
      <c r="E47" s="333">
        <f t="shared" si="1"/>
        <v>44919.019999999859</v>
      </c>
    </row>
    <row r="48" spans="2:5" x14ac:dyDescent="0.2">
      <c r="B48" s="343">
        <f>'Runoff $'!D334</f>
        <v>-30934.229999999945</v>
      </c>
      <c r="C48" s="343">
        <v>13879.78999999991</v>
      </c>
      <c r="E48" s="333">
        <f t="shared" si="1"/>
        <v>44814.019999999859</v>
      </c>
    </row>
    <row r="49" spans="2:5" x14ac:dyDescent="0.2">
      <c r="B49" s="344"/>
      <c r="C49" s="344"/>
      <c r="E49" s="333">
        <f t="shared" si="1"/>
        <v>0</v>
      </c>
    </row>
    <row r="50" spans="2:5" x14ac:dyDescent="0.2">
      <c r="B50" s="343">
        <f>'Runoff $'!D355</f>
        <v>-283.17</v>
      </c>
      <c r="C50" s="343">
        <v>-566.34</v>
      </c>
      <c r="E50" s="333">
        <f t="shared" si="1"/>
        <v>-283.17</v>
      </c>
    </row>
    <row r="51" spans="2:5" x14ac:dyDescent="0.2">
      <c r="B51" s="343">
        <f>'Runoff $'!D356</f>
        <v>0</v>
      </c>
      <c r="C51" s="343">
        <v>0</v>
      </c>
      <c r="E51" s="333">
        <f t="shared" si="1"/>
        <v>0</v>
      </c>
    </row>
    <row r="52" spans="2:5" x14ac:dyDescent="0.2">
      <c r="B52" s="344"/>
      <c r="C52" s="344"/>
      <c r="E52" s="333">
        <f t="shared" si="1"/>
        <v>0</v>
      </c>
    </row>
    <row r="53" spans="2:5" x14ac:dyDescent="0.2">
      <c r="B53" s="343">
        <f>'Runoff $'!D377</f>
        <v>-32817.399999999943</v>
      </c>
      <c r="C53" s="343">
        <v>11818.44999999991</v>
      </c>
      <c r="E53" s="333">
        <f t="shared" si="1"/>
        <v>44635.849999999853</v>
      </c>
    </row>
    <row r="54" spans="2:5" x14ac:dyDescent="0.2">
      <c r="B54" s="343">
        <f>'Runoff $'!D378</f>
        <v>-30934.229999999945</v>
      </c>
      <c r="C54" s="343">
        <v>13879.78999999991</v>
      </c>
      <c r="E54" s="333">
        <f t="shared" si="1"/>
        <v>44814.019999999859</v>
      </c>
    </row>
    <row r="55" spans="2:5" x14ac:dyDescent="0.2">
      <c r="B55" s="344"/>
      <c r="C55" s="344"/>
      <c r="E55" s="333">
        <f t="shared" si="1"/>
        <v>0</v>
      </c>
    </row>
    <row r="56" spans="2:5" x14ac:dyDescent="0.2">
      <c r="B56" s="343">
        <f>'Runoff $'!D405</f>
        <v>-1177901.8751999955</v>
      </c>
      <c r="C56" s="343">
        <v>67056.567400000582</v>
      </c>
      <c r="E56" s="333">
        <f t="shared" si="1"/>
        <v>1244958.442599996</v>
      </c>
    </row>
    <row r="57" spans="2:5" x14ac:dyDescent="0.2">
      <c r="B57" s="343">
        <f>'Runoff $'!D406</f>
        <v>-517167.42519999552</v>
      </c>
      <c r="C57" s="343">
        <v>378235.86740000057</v>
      </c>
      <c r="E57" s="333">
        <f t="shared" si="1"/>
        <v>895403.29259999609</v>
      </c>
    </row>
    <row r="62" spans="2:5" x14ac:dyDescent="0.2">
      <c r="C62" s="333">
        <f>C56-'Runoff $'!C405</f>
        <v>0</v>
      </c>
    </row>
    <row r="63" spans="2:5" x14ac:dyDescent="0.2">
      <c r="C63" s="333">
        <f>C57-'Runoff $'!C406</f>
        <v>0</v>
      </c>
      <c r="D63" s="116"/>
    </row>
    <row r="64" spans="2:5" x14ac:dyDescent="0.2">
      <c r="D64" s="116"/>
    </row>
    <row r="65" spans="4:4" x14ac:dyDescent="0.2">
      <c r="D65" s="116"/>
    </row>
    <row r="66" spans="4:4" x14ac:dyDescent="0.2">
      <c r="D66" s="11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71" zoomScaleNormal="100" workbookViewId="0">
      <selection activeCell="G101" sqref="G101"/>
    </sheetView>
  </sheetViews>
  <sheetFormatPr defaultRowHeight="12.75" x14ac:dyDescent="0.2"/>
  <cols>
    <col min="1" max="1" width="19" style="334" bestFit="1" customWidth="1"/>
    <col min="2" max="2" width="29.85546875" style="334" bestFit="1" customWidth="1"/>
    <col min="3" max="3" width="18.5703125" style="334" bestFit="1" customWidth="1"/>
    <col min="4" max="4" width="24.85546875" style="334" bestFit="1" customWidth="1"/>
    <col min="5" max="5" width="16.28515625" style="334" bestFit="1" customWidth="1"/>
    <col min="6" max="6" width="17.28515625" style="334" bestFit="1" customWidth="1"/>
    <col min="7" max="7" width="10.5703125" style="334" bestFit="1" customWidth="1"/>
    <col min="8" max="8" width="9.85546875" style="334" bestFit="1" customWidth="1"/>
    <col min="9" max="10" width="14" style="334" bestFit="1" customWidth="1"/>
    <col min="11" max="16384" width="9.140625" style="334"/>
  </cols>
  <sheetData>
    <row r="1" spans="1:9" x14ac:dyDescent="0.2">
      <c r="A1" s="338" t="s">
        <v>143</v>
      </c>
      <c r="B1" s="334" t="s">
        <v>144</v>
      </c>
      <c r="C1" s="347" t="s">
        <v>145</v>
      </c>
      <c r="D1" s="337" t="s">
        <v>146</v>
      </c>
      <c r="E1" s="347" t="s">
        <v>147</v>
      </c>
      <c r="F1" s="337" t="s">
        <v>148</v>
      </c>
      <c r="G1" s="337"/>
      <c r="H1" s="335"/>
      <c r="I1" s="335"/>
    </row>
    <row r="2" spans="1:9" x14ac:dyDescent="0.2">
      <c r="A2" s="338" t="s">
        <v>149</v>
      </c>
      <c r="B2" s="334" t="s">
        <v>150</v>
      </c>
      <c r="C2" s="347">
        <v>1347</v>
      </c>
      <c r="D2" s="337">
        <v>36674000.337099999</v>
      </c>
      <c r="E2" s="347">
        <v>22</v>
      </c>
      <c r="F2" s="337">
        <v>244931.25709999999</v>
      </c>
      <c r="G2" s="337"/>
      <c r="H2" s="335"/>
      <c r="I2" s="335"/>
    </row>
    <row r="3" spans="1:9" x14ac:dyDescent="0.2">
      <c r="A3" s="338"/>
      <c r="B3" s="334" t="s">
        <v>151</v>
      </c>
      <c r="C3" s="347">
        <v>23</v>
      </c>
      <c r="D3" s="337">
        <v>854769.81330000004</v>
      </c>
      <c r="E3" s="347">
        <v>3</v>
      </c>
      <c r="F3" s="337">
        <v>172076.79330000002</v>
      </c>
      <c r="G3" s="337"/>
      <c r="H3" s="335"/>
      <c r="I3" s="335"/>
    </row>
    <row r="4" spans="1:9" x14ac:dyDescent="0.2">
      <c r="A4" s="338"/>
      <c r="B4" s="334" t="s">
        <v>152</v>
      </c>
      <c r="C4" s="347">
        <v>16</v>
      </c>
      <c r="D4" s="337">
        <v>479526.61</v>
      </c>
      <c r="E4" s="347">
        <v>2</v>
      </c>
      <c r="F4" s="337">
        <v>11029.62</v>
      </c>
      <c r="G4" s="337"/>
      <c r="H4" s="335"/>
      <c r="I4" s="335"/>
    </row>
    <row r="5" spans="1:9" x14ac:dyDescent="0.2">
      <c r="A5" s="338"/>
      <c r="B5" s="334" t="s">
        <v>153</v>
      </c>
      <c r="C5" s="347">
        <v>6</v>
      </c>
      <c r="D5" s="337">
        <v>228234.69</v>
      </c>
      <c r="E5" s="347">
        <v>6</v>
      </c>
      <c r="F5" s="337">
        <v>228234.69</v>
      </c>
      <c r="G5" s="337"/>
      <c r="H5" s="335"/>
      <c r="I5" s="335"/>
    </row>
    <row r="6" spans="1:9" x14ac:dyDescent="0.2">
      <c r="A6" s="338"/>
      <c r="B6" s="334" t="s">
        <v>154</v>
      </c>
      <c r="C6" s="347">
        <v>60</v>
      </c>
      <c r="D6" s="337">
        <v>3136121.6399999997</v>
      </c>
      <c r="E6" s="347">
        <v>60</v>
      </c>
      <c r="F6" s="337">
        <v>3136121.6399999997</v>
      </c>
      <c r="G6" s="337"/>
      <c r="H6" s="335"/>
      <c r="I6" s="335"/>
    </row>
    <row r="7" spans="1:9" x14ac:dyDescent="0.2">
      <c r="A7" s="338" t="s">
        <v>155</v>
      </c>
      <c r="C7" s="347">
        <v>1452</v>
      </c>
      <c r="D7" s="337">
        <v>41372653.090399995</v>
      </c>
      <c r="E7" s="347">
        <v>93</v>
      </c>
      <c r="F7" s="337">
        <v>3792394.0003999998</v>
      </c>
      <c r="G7" s="337"/>
      <c r="H7" s="335"/>
      <c r="I7" s="335"/>
    </row>
    <row r="8" spans="1:9" x14ac:dyDescent="0.2">
      <c r="A8" s="338"/>
      <c r="C8" s="347"/>
      <c r="D8" s="337"/>
      <c r="E8" s="347"/>
      <c r="F8" s="337"/>
      <c r="G8" s="337"/>
      <c r="H8" s="335"/>
      <c r="I8" s="335"/>
    </row>
    <row r="9" spans="1:9" x14ac:dyDescent="0.2">
      <c r="A9" s="338" t="s">
        <v>156</v>
      </c>
      <c r="B9" s="334" t="s">
        <v>150</v>
      </c>
      <c r="C9" s="347">
        <v>1288</v>
      </c>
      <c r="D9" s="337">
        <v>87976624.780699998</v>
      </c>
      <c r="E9" s="347">
        <v>9</v>
      </c>
      <c r="F9" s="337">
        <v>777596.98</v>
      </c>
      <c r="G9" s="337"/>
      <c r="H9" s="335"/>
      <c r="I9" s="335"/>
    </row>
    <row r="10" spans="1:9" x14ac:dyDescent="0.2">
      <c r="A10" s="338"/>
      <c r="B10" s="334" t="s">
        <v>151</v>
      </c>
      <c r="C10" s="347">
        <v>113</v>
      </c>
      <c r="D10" s="337">
        <v>7811367.6776000001</v>
      </c>
      <c r="E10" s="347">
        <v>5</v>
      </c>
      <c r="F10" s="337">
        <v>169921.55</v>
      </c>
      <c r="G10" s="337"/>
      <c r="H10" s="335"/>
      <c r="I10" s="335"/>
    </row>
    <row r="11" spans="1:9" x14ac:dyDescent="0.2">
      <c r="A11" s="338"/>
      <c r="B11" s="334" t="s">
        <v>152</v>
      </c>
      <c r="C11" s="347">
        <v>11</v>
      </c>
      <c r="D11" s="337">
        <v>480695.73</v>
      </c>
      <c r="E11" s="347">
        <v>0</v>
      </c>
      <c r="F11" s="337">
        <v>0</v>
      </c>
      <c r="G11" s="337"/>
      <c r="H11" s="335"/>
      <c r="I11" s="335"/>
    </row>
    <row r="12" spans="1:9" x14ac:dyDescent="0.2">
      <c r="A12" s="338"/>
      <c r="B12" s="334" t="s">
        <v>153</v>
      </c>
      <c r="C12" s="347">
        <v>11</v>
      </c>
      <c r="D12" s="337">
        <v>456553.36</v>
      </c>
      <c r="E12" s="347">
        <v>11</v>
      </c>
      <c r="F12" s="337">
        <v>456553.36</v>
      </c>
      <c r="G12" s="337"/>
      <c r="H12" s="335"/>
      <c r="I12" s="335"/>
    </row>
    <row r="13" spans="1:9" x14ac:dyDescent="0.2">
      <c r="A13" s="338"/>
      <c r="B13" s="334" t="s">
        <v>154</v>
      </c>
      <c r="C13" s="347">
        <v>114</v>
      </c>
      <c r="D13" s="337">
        <v>14106083.17</v>
      </c>
      <c r="E13" s="347">
        <v>114</v>
      </c>
      <c r="F13" s="337">
        <v>14106083.17</v>
      </c>
      <c r="G13" s="337"/>
      <c r="H13" s="335"/>
      <c r="I13" s="335"/>
    </row>
    <row r="14" spans="1:9" x14ac:dyDescent="0.2">
      <c r="A14" s="338" t="s">
        <v>157</v>
      </c>
      <c r="C14" s="347">
        <v>1537</v>
      </c>
      <c r="D14" s="337">
        <v>110831324.7183</v>
      </c>
      <c r="E14" s="347">
        <v>139</v>
      </c>
      <c r="F14" s="337">
        <v>15510155.060000001</v>
      </c>
      <c r="G14" s="337"/>
      <c r="H14" s="335"/>
      <c r="I14" s="335"/>
    </row>
    <row r="15" spans="1:9" x14ac:dyDescent="0.2">
      <c r="A15" s="338"/>
      <c r="C15" s="347"/>
      <c r="D15" s="337"/>
      <c r="E15" s="347"/>
      <c r="F15" s="337"/>
      <c r="G15" s="337"/>
      <c r="H15" s="335"/>
      <c r="I15" s="335"/>
    </row>
    <row r="16" spans="1:9" x14ac:dyDescent="0.2">
      <c r="A16" s="338" t="s">
        <v>158</v>
      </c>
      <c r="B16" s="334" t="s">
        <v>150</v>
      </c>
      <c r="C16" s="347">
        <v>443</v>
      </c>
      <c r="D16" s="337">
        <v>15769121.8695</v>
      </c>
      <c r="E16" s="347">
        <v>1</v>
      </c>
      <c r="F16" s="337">
        <v>54333.72</v>
      </c>
      <c r="G16" s="337"/>
      <c r="H16" s="335"/>
      <c r="I16" s="335"/>
    </row>
    <row r="17" spans="1:9" x14ac:dyDescent="0.2">
      <c r="A17" s="338"/>
      <c r="B17" s="334" t="s">
        <v>151</v>
      </c>
      <c r="C17" s="347">
        <v>11</v>
      </c>
      <c r="D17" s="337">
        <v>928307.07</v>
      </c>
      <c r="E17" s="347">
        <v>0</v>
      </c>
      <c r="F17" s="337">
        <v>0</v>
      </c>
      <c r="G17" s="337"/>
      <c r="H17" s="335"/>
      <c r="I17" s="335"/>
    </row>
    <row r="18" spans="1:9" x14ac:dyDescent="0.2">
      <c r="A18" s="338"/>
      <c r="B18" s="334" t="s">
        <v>153</v>
      </c>
      <c r="C18" s="347">
        <v>1</v>
      </c>
      <c r="D18" s="337">
        <v>40558.89</v>
      </c>
      <c r="E18" s="347">
        <v>1</v>
      </c>
      <c r="F18" s="337">
        <v>40558.89</v>
      </c>
      <c r="G18" s="337"/>
      <c r="H18" s="335"/>
      <c r="I18" s="335"/>
    </row>
    <row r="19" spans="1:9" x14ac:dyDescent="0.2">
      <c r="A19" s="338"/>
      <c r="B19" s="334" t="s">
        <v>154</v>
      </c>
      <c r="C19" s="347">
        <v>17</v>
      </c>
      <c r="D19" s="337">
        <v>230744.83000000002</v>
      </c>
      <c r="E19" s="347">
        <v>17</v>
      </c>
      <c r="F19" s="337">
        <v>230744.83000000002</v>
      </c>
      <c r="G19" s="337"/>
      <c r="H19" s="335"/>
      <c r="I19" s="335"/>
    </row>
    <row r="20" spans="1:9" x14ac:dyDescent="0.2">
      <c r="A20" s="338" t="s">
        <v>159</v>
      </c>
      <c r="C20" s="347">
        <v>472</v>
      </c>
      <c r="D20" s="337">
        <v>16968732.659499999</v>
      </c>
      <c r="E20" s="347">
        <v>19</v>
      </c>
      <c r="F20" s="337">
        <v>325637.44</v>
      </c>
      <c r="G20" s="337"/>
      <c r="H20" s="335"/>
      <c r="I20" s="335"/>
    </row>
    <row r="21" spans="1:9" x14ac:dyDescent="0.2">
      <c r="A21" s="338"/>
      <c r="C21" s="347"/>
      <c r="D21" s="337"/>
      <c r="E21" s="347"/>
      <c r="F21" s="337"/>
      <c r="G21" s="337"/>
      <c r="H21" s="335"/>
      <c r="I21" s="335"/>
    </row>
    <row r="22" spans="1:9" x14ac:dyDescent="0.2">
      <c r="A22" s="338" t="s">
        <v>53</v>
      </c>
      <c r="B22" s="334" t="s">
        <v>150</v>
      </c>
      <c r="C22" s="347">
        <v>122</v>
      </c>
      <c r="D22" s="337">
        <v>2967517.1999999997</v>
      </c>
      <c r="E22" s="347">
        <v>0</v>
      </c>
      <c r="F22" s="337">
        <v>0</v>
      </c>
      <c r="G22" s="337"/>
      <c r="H22" s="335"/>
      <c r="I22" s="335"/>
    </row>
    <row r="23" spans="1:9" x14ac:dyDescent="0.2">
      <c r="A23" s="338"/>
      <c r="B23" s="334" t="s">
        <v>151</v>
      </c>
      <c r="C23" s="347">
        <v>2</v>
      </c>
      <c r="D23" s="337">
        <v>20772.77</v>
      </c>
      <c r="E23" s="347">
        <v>0</v>
      </c>
      <c r="F23" s="337">
        <v>0</v>
      </c>
      <c r="G23" s="337"/>
      <c r="H23" s="335"/>
      <c r="I23" s="335"/>
    </row>
    <row r="24" spans="1:9" x14ac:dyDescent="0.2">
      <c r="A24" s="338"/>
      <c r="B24" s="334" t="s">
        <v>152</v>
      </c>
      <c r="C24" s="347">
        <v>2</v>
      </c>
      <c r="D24" s="337">
        <v>8335.4600000000009</v>
      </c>
      <c r="E24" s="347">
        <v>0</v>
      </c>
      <c r="F24" s="337">
        <v>0</v>
      </c>
      <c r="G24" s="337"/>
      <c r="H24" s="335"/>
      <c r="I24" s="335"/>
    </row>
    <row r="25" spans="1:9" x14ac:dyDescent="0.2">
      <c r="A25" s="338"/>
      <c r="B25" s="334" t="s">
        <v>153</v>
      </c>
      <c r="C25" s="347">
        <v>1</v>
      </c>
      <c r="D25" s="337">
        <v>77324.17</v>
      </c>
      <c r="E25" s="347">
        <v>1</v>
      </c>
      <c r="F25" s="337">
        <v>77324.17</v>
      </c>
      <c r="G25" s="337"/>
      <c r="H25" s="335"/>
      <c r="I25" s="335"/>
    </row>
    <row r="26" spans="1:9" x14ac:dyDescent="0.2">
      <c r="A26" s="338" t="s">
        <v>160</v>
      </c>
      <c r="C26" s="347">
        <v>127</v>
      </c>
      <c r="D26" s="337">
        <v>3073949.5999999996</v>
      </c>
      <c r="E26" s="347">
        <v>1</v>
      </c>
      <c r="F26" s="337">
        <v>77324.17</v>
      </c>
      <c r="G26" s="337"/>
      <c r="H26" s="335"/>
      <c r="I26" s="335"/>
    </row>
    <row r="27" spans="1:9" x14ac:dyDescent="0.2">
      <c r="A27" s="338"/>
      <c r="C27" s="347"/>
      <c r="D27" s="337"/>
      <c r="E27" s="347"/>
      <c r="F27" s="337"/>
      <c r="G27" s="337"/>
      <c r="H27" s="335"/>
      <c r="I27" s="335"/>
    </row>
    <row r="28" spans="1:9" x14ac:dyDescent="0.2">
      <c r="A28" s="338" t="s">
        <v>161</v>
      </c>
      <c r="C28" s="347">
        <v>3588</v>
      </c>
      <c r="D28" s="337">
        <v>172246660.06819999</v>
      </c>
      <c r="E28" s="347">
        <v>252</v>
      </c>
      <c r="F28" s="337">
        <v>19705510.670400001</v>
      </c>
      <c r="G28" s="337"/>
      <c r="H28" s="335"/>
      <c r="I28" s="335"/>
    </row>
    <row r="29" spans="1:9" x14ac:dyDescent="0.2">
      <c r="A29" s="338"/>
      <c r="C29" s="347"/>
      <c r="D29" s="337"/>
      <c r="E29" s="347"/>
      <c r="F29" s="337"/>
      <c r="G29" s="337"/>
      <c r="H29" s="335"/>
      <c r="I29" s="335"/>
    </row>
    <row r="30" spans="1:9" x14ac:dyDescent="0.2">
      <c r="A30" s="338"/>
      <c r="C30" s="347"/>
      <c r="D30" s="337"/>
      <c r="E30" s="347"/>
      <c r="F30" s="337"/>
      <c r="G30" s="337"/>
      <c r="H30" s="335"/>
      <c r="I30" s="335"/>
    </row>
    <row r="31" spans="1:9" x14ac:dyDescent="0.2">
      <c r="A31" s="338"/>
      <c r="C31" s="347"/>
      <c r="D31" s="337"/>
      <c r="E31" s="347"/>
      <c r="F31" s="337"/>
      <c r="G31" s="337"/>
      <c r="H31" s="335"/>
      <c r="I31" s="335"/>
    </row>
    <row r="32" spans="1:9" x14ac:dyDescent="0.2">
      <c r="A32" s="338" t="s">
        <v>162</v>
      </c>
      <c r="B32" s="334" t="s">
        <v>163</v>
      </c>
      <c r="C32" s="347" t="s">
        <v>164</v>
      </c>
      <c r="D32" s="337" t="s">
        <v>165</v>
      </c>
      <c r="E32" s="347" t="s">
        <v>166</v>
      </c>
      <c r="F32" s="337" t="s">
        <v>167</v>
      </c>
      <c r="G32" s="337" t="s">
        <v>168</v>
      </c>
      <c r="H32" s="335" t="s">
        <v>169</v>
      </c>
      <c r="I32" s="335"/>
    </row>
    <row r="33" spans="1:9" x14ac:dyDescent="0.2">
      <c r="A33" s="338">
        <v>42460</v>
      </c>
      <c r="B33" s="334">
        <v>113</v>
      </c>
      <c r="C33" s="347" t="s">
        <v>150</v>
      </c>
      <c r="D33" s="337">
        <v>18</v>
      </c>
      <c r="E33" s="347">
        <v>599628.56999999995</v>
      </c>
      <c r="F33" s="337">
        <v>599628.56999999995</v>
      </c>
      <c r="G33" s="337">
        <v>0</v>
      </c>
      <c r="H33" s="335">
        <v>0</v>
      </c>
      <c r="I33" s="335"/>
    </row>
    <row r="34" spans="1:9" x14ac:dyDescent="0.2">
      <c r="A34" s="338">
        <v>42460</v>
      </c>
      <c r="B34" s="334">
        <v>113</v>
      </c>
      <c r="C34" s="347" t="s">
        <v>151</v>
      </c>
      <c r="D34" s="337">
        <v>1</v>
      </c>
      <c r="E34" s="347">
        <v>13518.93</v>
      </c>
      <c r="F34" s="337">
        <v>13518.93</v>
      </c>
      <c r="G34" s="337">
        <v>0</v>
      </c>
      <c r="H34" s="335">
        <v>0</v>
      </c>
      <c r="I34" s="335"/>
    </row>
    <row r="35" spans="1:9" x14ac:dyDescent="0.2">
      <c r="A35" s="338"/>
      <c r="C35" s="347"/>
      <c r="D35" s="337">
        <f>SUM(D33:D34)</f>
        <v>19</v>
      </c>
      <c r="E35" s="337">
        <f t="shared" ref="E35:H35" si="0">SUM(E33:E34)</f>
        <v>613147.5</v>
      </c>
      <c r="F35" s="337">
        <f t="shared" si="0"/>
        <v>613147.5</v>
      </c>
      <c r="G35" s="337">
        <f t="shared" si="0"/>
        <v>0</v>
      </c>
      <c r="H35" s="337">
        <f t="shared" si="0"/>
        <v>0</v>
      </c>
      <c r="I35" s="335"/>
    </row>
    <row r="36" spans="1:9" x14ac:dyDescent="0.2">
      <c r="A36" s="338"/>
      <c r="C36" s="347"/>
      <c r="D36" s="337"/>
      <c r="E36" s="347"/>
      <c r="F36" s="337"/>
      <c r="G36" s="337"/>
      <c r="H36" s="335"/>
      <c r="I36" s="335"/>
    </row>
    <row r="37" spans="1:9" x14ac:dyDescent="0.2">
      <c r="A37" s="338" t="s">
        <v>170</v>
      </c>
      <c r="B37" s="334" t="s">
        <v>171</v>
      </c>
      <c r="C37" s="347" t="s">
        <v>172</v>
      </c>
      <c r="D37" s="337" t="s">
        <v>173</v>
      </c>
      <c r="E37" s="347" t="s">
        <v>174</v>
      </c>
      <c r="F37" s="337"/>
      <c r="G37" s="337"/>
      <c r="H37" s="335"/>
      <c r="I37" s="335"/>
    </row>
    <row r="38" spans="1:9" x14ac:dyDescent="0.2">
      <c r="A38" s="338">
        <v>42460</v>
      </c>
      <c r="B38" s="334" t="s">
        <v>175</v>
      </c>
      <c r="C38" s="347" t="s">
        <v>179</v>
      </c>
      <c r="D38" s="337" t="s">
        <v>185</v>
      </c>
      <c r="E38" s="347">
        <v>-1691261.06</v>
      </c>
    </row>
    <row r="39" spans="1:9" x14ac:dyDescent="0.2">
      <c r="A39" s="338">
        <v>42460</v>
      </c>
      <c r="B39" s="334" t="s">
        <v>175</v>
      </c>
      <c r="C39" s="347" t="s">
        <v>179</v>
      </c>
      <c r="D39" s="337" t="s">
        <v>183</v>
      </c>
      <c r="E39" s="347">
        <v>167783.05</v>
      </c>
      <c r="F39" s="349">
        <f>SUM(E38:E39)</f>
        <v>-1523478.01</v>
      </c>
    </row>
    <row r="40" spans="1:9" x14ac:dyDescent="0.2">
      <c r="A40" s="338">
        <v>42460</v>
      </c>
      <c r="B40" s="334" t="s">
        <v>175</v>
      </c>
      <c r="C40" s="334" t="s">
        <v>179</v>
      </c>
      <c r="D40" s="334" t="s">
        <v>44</v>
      </c>
      <c r="E40" s="334">
        <v>45618490.579999998</v>
      </c>
    </row>
    <row r="41" spans="1:9" x14ac:dyDescent="0.2">
      <c r="A41" s="338">
        <v>42460</v>
      </c>
      <c r="B41" s="334" t="s">
        <v>175</v>
      </c>
      <c r="C41" s="334" t="s">
        <v>179</v>
      </c>
      <c r="D41" s="334" t="s">
        <v>180</v>
      </c>
      <c r="E41" s="334">
        <v>0</v>
      </c>
    </row>
    <row r="42" spans="1:9" x14ac:dyDescent="0.2">
      <c r="A42" s="338">
        <v>42460</v>
      </c>
      <c r="B42" s="334" t="s">
        <v>175</v>
      </c>
      <c r="C42" s="334" t="s">
        <v>179</v>
      </c>
      <c r="D42" s="334" t="s">
        <v>182</v>
      </c>
      <c r="E42" s="334">
        <v>14948254.34</v>
      </c>
      <c r="F42" s="334">
        <f>SUM(E40:E42)</f>
        <v>60566744.920000002</v>
      </c>
    </row>
    <row r="43" spans="1:9" x14ac:dyDescent="0.2">
      <c r="A43" s="338"/>
    </row>
    <row r="44" spans="1:9" x14ac:dyDescent="0.2">
      <c r="A44" s="338">
        <v>42460</v>
      </c>
      <c r="B44" s="334" t="s">
        <v>175</v>
      </c>
      <c r="C44" s="334" t="s">
        <v>43</v>
      </c>
      <c r="D44" s="334" t="s">
        <v>178</v>
      </c>
      <c r="E44" s="334">
        <v>41355722.369999997</v>
      </c>
    </row>
    <row r="45" spans="1:9" x14ac:dyDescent="0.2">
      <c r="A45" s="338">
        <v>42460</v>
      </c>
      <c r="B45" s="334" t="s">
        <v>175</v>
      </c>
      <c r="C45" s="334" t="s">
        <v>43</v>
      </c>
      <c r="D45" s="334" t="s">
        <v>177</v>
      </c>
      <c r="E45" s="334">
        <v>121454506.25</v>
      </c>
      <c r="F45" s="334">
        <f>SUM(E44:E45)</f>
        <v>162810228.62</v>
      </c>
    </row>
    <row r="46" spans="1:9" x14ac:dyDescent="0.2">
      <c r="A46" s="338">
        <v>42460</v>
      </c>
      <c r="B46" s="334" t="s">
        <v>175</v>
      </c>
      <c r="C46" s="334" t="s">
        <v>43</v>
      </c>
      <c r="D46" s="334" t="s">
        <v>44</v>
      </c>
      <c r="E46" s="334">
        <v>25740.22</v>
      </c>
    </row>
    <row r="47" spans="1:9" x14ac:dyDescent="0.2">
      <c r="A47" s="338">
        <v>42460</v>
      </c>
      <c r="B47" s="334" t="s">
        <v>175</v>
      </c>
      <c r="C47" s="334" t="s">
        <v>43</v>
      </c>
      <c r="D47" s="334" t="s">
        <v>182</v>
      </c>
      <c r="E47" s="334">
        <v>0</v>
      </c>
    </row>
    <row r="48" spans="1:9" x14ac:dyDescent="0.2">
      <c r="A48" s="338">
        <v>42460</v>
      </c>
      <c r="B48" s="334" t="s">
        <v>175</v>
      </c>
      <c r="C48" s="334" t="s">
        <v>43</v>
      </c>
      <c r="D48" s="334" t="s">
        <v>176</v>
      </c>
      <c r="E48" s="334">
        <v>2840428.96</v>
      </c>
    </row>
    <row r="49" spans="1:9" x14ac:dyDescent="0.2">
      <c r="A49" s="338">
        <v>42460</v>
      </c>
      <c r="B49" s="334" t="s">
        <v>175</v>
      </c>
      <c r="C49" s="334" t="s">
        <v>43</v>
      </c>
      <c r="D49" s="334" t="s">
        <v>181</v>
      </c>
      <c r="E49" s="334">
        <v>115449.57</v>
      </c>
      <c r="F49" s="334">
        <f>SUM(E46:E49)</f>
        <v>2981618.75</v>
      </c>
    </row>
    <row r="50" spans="1:9" x14ac:dyDescent="0.2">
      <c r="A50" s="338"/>
    </row>
    <row r="51" spans="1:9" x14ac:dyDescent="0.2">
      <c r="A51" s="338">
        <v>42460</v>
      </c>
      <c r="B51" s="334" t="s">
        <v>175</v>
      </c>
      <c r="C51" s="334" t="s">
        <v>20</v>
      </c>
      <c r="D51" s="334" t="s">
        <v>184</v>
      </c>
      <c r="E51" s="334">
        <v>20816237.859999999</v>
      </c>
    </row>
    <row r="52" spans="1:9" x14ac:dyDescent="0.2">
      <c r="A52" s="338">
        <v>42460</v>
      </c>
      <c r="B52" s="334" t="s">
        <v>175</v>
      </c>
      <c r="C52" s="347" t="s">
        <v>21</v>
      </c>
      <c r="D52" s="337" t="s">
        <v>21</v>
      </c>
      <c r="E52" s="337">
        <v>613147.5</v>
      </c>
    </row>
    <row r="59" spans="1:9" x14ac:dyDescent="0.2">
      <c r="A59" s="334" t="s">
        <v>188</v>
      </c>
      <c r="B59" s="334" t="s">
        <v>192</v>
      </c>
      <c r="C59" s="334">
        <v>129071</v>
      </c>
      <c r="F59" s="334">
        <v>0</v>
      </c>
    </row>
    <row r="60" spans="1:9" x14ac:dyDescent="0.2">
      <c r="A60" s="334" t="s">
        <v>188</v>
      </c>
      <c r="B60" s="334" t="s">
        <v>192</v>
      </c>
      <c r="C60" s="334">
        <v>129071</v>
      </c>
      <c r="F60" s="334">
        <v>0</v>
      </c>
    </row>
    <row r="61" spans="1:9" x14ac:dyDescent="0.2">
      <c r="A61" s="334" t="s">
        <v>188</v>
      </c>
      <c r="B61" s="334" t="s">
        <v>192</v>
      </c>
      <c r="C61" s="334">
        <v>109160</v>
      </c>
      <c r="F61" s="334">
        <v>3756.42</v>
      </c>
    </row>
    <row r="62" spans="1:9" x14ac:dyDescent="0.2">
      <c r="A62" s="334" t="s">
        <v>188</v>
      </c>
      <c r="B62" s="334" t="s">
        <v>192</v>
      </c>
      <c r="C62" s="334">
        <v>129061</v>
      </c>
      <c r="G62" s="334">
        <v>34762.1</v>
      </c>
    </row>
    <row r="63" spans="1:9" x14ac:dyDescent="0.2">
      <c r="A63" s="334" t="s">
        <v>188</v>
      </c>
      <c r="B63" s="334" t="s">
        <v>192</v>
      </c>
      <c r="C63" s="334">
        <v>109170</v>
      </c>
      <c r="G63" s="334">
        <v>41426.199999999997</v>
      </c>
    </row>
    <row r="64" spans="1:9" x14ac:dyDescent="0.2">
      <c r="A64" s="334" t="s">
        <v>188</v>
      </c>
      <c r="B64" s="334" t="s">
        <v>192</v>
      </c>
      <c r="C64" s="334">
        <v>129062</v>
      </c>
      <c r="G64" s="334">
        <v>437672.4</v>
      </c>
      <c r="H64" s="334">
        <f>SUM(F59:F64)</f>
        <v>3756.42</v>
      </c>
      <c r="I64" s="334">
        <f>SUM(G59:G64)</f>
        <v>513860.7</v>
      </c>
    </row>
    <row r="66" spans="1:9" x14ac:dyDescent="0.2">
      <c r="A66" s="334" t="s">
        <v>188</v>
      </c>
      <c r="B66" s="334" t="s">
        <v>193</v>
      </c>
      <c r="C66" s="334">
        <v>129071</v>
      </c>
      <c r="F66" s="334">
        <v>0</v>
      </c>
    </row>
    <row r="67" spans="1:9" x14ac:dyDescent="0.2">
      <c r="A67" s="334" t="s">
        <v>188</v>
      </c>
      <c r="B67" s="334" t="s">
        <v>193</v>
      </c>
      <c r="C67" s="334">
        <v>129071</v>
      </c>
      <c r="F67" s="334">
        <v>0</v>
      </c>
    </row>
    <row r="68" spans="1:9" x14ac:dyDescent="0.2">
      <c r="A68" s="334" t="s">
        <v>188</v>
      </c>
      <c r="B68" s="334" t="s">
        <v>193</v>
      </c>
      <c r="C68" s="334">
        <v>109160</v>
      </c>
      <c r="F68" s="334">
        <v>2104.08</v>
      </c>
    </row>
    <row r="69" spans="1:9" x14ac:dyDescent="0.2">
      <c r="A69" s="334" t="s">
        <v>188</v>
      </c>
      <c r="B69" s="334" t="s">
        <v>193</v>
      </c>
      <c r="C69" s="334">
        <v>109170</v>
      </c>
      <c r="G69" s="334">
        <v>61855.54</v>
      </c>
      <c r="H69" s="334">
        <f>SUM(F66:F69)</f>
        <v>2104.08</v>
      </c>
      <c r="I69" s="334">
        <f>SUM(G66:G69)</f>
        <v>61855.54</v>
      </c>
    </row>
    <row r="71" spans="1:9" x14ac:dyDescent="0.2">
      <c r="A71" s="334" t="s">
        <v>188</v>
      </c>
      <c r="B71" s="334" t="s">
        <v>191</v>
      </c>
      <c r="C71" s="334">
        <v>129099</v>
      </c>
      <c r="F71" s="334">
        <v>0</v>
      </c>
    </row>
    <row r="72" spans="1:9" x14ac:dyDescent="0.2">
      <c r="A72" s="334" t="s">
        <v>188</v>
      </c>
      <c r="B72" s="334" t="s">
        <v>191</v>
      </c>
      <c r="C72" s="334">
        <v>129099</v>
      </c>
      <c r="F72" s="334">
        <v>0</v>
      </c>
      <c r="H72" s="334">
        <f>SUM(F71:F72)</f>
        <v>0</v>
      </c>
      <c r="I72" s="334">
        <f>SUM(G71:G72)</f>
        <v>0</v>
      </c>
    </row>
    <row r="74" spans="1:9" x14ac:dyDescent="0.2">
      <c r="A74" s="334" t="s">
        <v>188</v>
      </c>
      <c r="B74" s="334" t="s">
        <v>189</v>
      </c>
      <c r="C74" s="334">
        <v>129099</v>
      </c>
      <c r="F74" s="334">
        <v>-211799.09999999998</v>
      </c>
    </row>
    <row r="75" spans="1:9" x14ac:dyDescent="0.2">
      <c r="A75" s="334" t="s">
        <v>188</v>
      </c>
      <c r="B75" s="334" t="s">
        <v>189</v>
      </c>
      <c r="C75" s="334">
        <v>129099</v>
      </c>
      <c r="F75" s="334">
        <v>209853.83</v>
      </c>
      <c r="H75" s="334">
        <f>SUM(F74:F75)</f>
        <v>-1945.2699999999895</v>
      </c>
      <c r="I75" s="334">
        <f>SUM(G74:G75)</f>
        <v>0</v>
      </c>
    </row>
    <row r="77" spans="1:9" x14ac:dyDescent="0.2">
      <c r="A77" s="334" t="s">
        <v>188</v>
      </c>
      <c r="B77" s="334" t="s">
        <v>190</v>
      </c>
      <c r="C77" s="334">
        <v>129099</v>
      </c>
      <c r="F77" s="334">
        <v>-425571.74999999994</v>
      </c>
    </row>
    <row r="78" spans="1:9" x14ac:dyDescent="0.2">
      <c r="A78" s="334" t="s">
        <v>188</v>
      </c>
      <c r="B78" s="334" t="s">
        <v>190</v>
      </c>
      <c r="C78" s="334">
        <v>129085</v>
      </c>
      <c r="F78" s="334">
        <v>113952.68</v>
      </c>
    </row>
    <row r="79" spans="1:9" x14ac:dyDescent="0.2">
      <c r="A79" s="334" t="s">
        <v>188</v>
      </c>
      <c r="B79" s="334" t="s">
        <v>190</v>
      </c>
      <c r="C79" s="334">
        <v>129099</v>
      </c>
      <c r="F79" s="334">
        <v>405350.31999999995</v>
      </c>
    </row>
    <row r="80" spans="1:9" x14ac:dyDescent="0.2">
      <c r="A80" s="334" t="s">
        <v>188</v>
      </c>
      <c r="B80" s="334" t="s">
        <v>194</v>
      </c>
      <c r="C80" s="334">
        <v>129099</v>
      </c>
      <c r="F80" s="334">
        <v>-2071628.37</v>
      </c>
    </row>
    <row r="81" spans="1:9" x14ac:dyDescent="0.2">
      <c r="A81" s="334" t="s">
        <v>188</v>
      </c>
      <c r="B81" s="334" t="s">
        <v>195</v>
      </c>
      <c r="C81" s="334">
        <v>129062</v>
      </c>
      <c r="G81" s="334">
        <v>70.61</v>
      </c>
      <c r="H81" s="334">
        <f>SUM(F77:F81)</f>
        <v>-1977897.12</v>
      </c>
      <c r="I81" s="334">
        <f>SUM(G77:G81)</f>
        <v>70.61</v>
      </c>
    </row>
    <row r="83" spans="1:9" x14ac:dyDescent="0.2">
      <c r="A83" s="334" t="s">
        <v>196</v>
      </c>
      <c r="B83" s="334" t="s">
        <v>197</v>
      </c>
      <c r="C83" s="334">
        <v>109009</v>
      </c>
      <c r="F83" s="334">
        <v>3914.15</v>
      </c>
      <c r="H83" s="334">
        <f>F83</f>
        <v>3914.15</v>
      </c>
      <c r="I83" s="334">
        <f>G83</f>
        <v>0</v>
      </c>
    </row>
    <row r="85" spans="1:9" x14ac:dyDescent="0.2">
      <c r="A85" s="334" t="s">
        <v>196</v>
      </c>
      <c r="B85" s="334" t="s">
        <v>197</v>
      </c>
      <c r="C85" s="334">
        <v>109001</v>
      </c>
      <c r="F85" s="334">
        <v>-1144753.8700000003</v>
      </c>
    </row>
    <row r="86" spans="1:9" x14ac:dyDescent="0.2">
      <c r="A86" s="334" t="s">
        <v>196</v>
      </c>
      <c r="B86" s="334" t="s">
        <v>197</v>
      </c>
      <c r="C86" s="334">
        <v>108121</v>
      </c>
      <c r="F86" s="334">
        <v>44423.29</v>
      </c>
    </row>
    <row r="87" spans="1:9" x14ac:dyDescent="0.2">
      <c r="A87" s="334" t="s">
        <v>196</v>
      </c>
      <c r="B87" s="334" t="s">
        <v>197</v>
      </c>
      <c r="C87" s="334">
        <v>109001</v>
      </c>
      <c r="F87" s="334">
        <v>1240745.3610323754</v>
      </c>
    </row>
    <row r="88" spans="1:9" x14ac:dyDescent="0.2">
      <c r="A88" s="334" t="s">
        <v>196</v>
      </c>
      <c r="B88" s="334" t="s">
        <v>197</v>
      </c>
      <c r="C88" s="334">
        <v>109016</v>
      </c>
      <c r="G88" s="334">
        <v>344</v>
      </c>
      <c r="H88" s="334">
        <f>SUM(F85:F88)</f>
        <v>140414.78103237506</v>
      </c>
      <c r="I88" s="334">
        <f>SUM(G85:G88)</f>
        <v>344</v>
      </c>
    </row>
    <row r="90" spans="1:9" x14ac:dyDescent="0.2">
      <c r="A90" s="334" t="s">
        <v>196</v>
      </c>
      <c r="B90" s="334" t="s">
        <v>198</v>
      </c>
      <c r="C90" s="334">
        <v>109002</v>
      </c>
      <c r="F90" s="334">
        <v>-348365.64</v>
      </c>
    </row>
    <row r="91" spans="1:9" x14ac:dyDescent="0.2">
      <c r="A91" s="334" t="s">
        <v>196</v>
      </c>
      <c r="B91" s="334" t="s">
        <v>198</v>
      </c>
      <c r="C91" s="334">
        <v>109002</v>
      </c>
      <c r="F91" s="334">
        <v>502</v>
      </c>
    </row>
    <row r="92" spans="1:9" x14ac:dyDescent="0.2">
      <c r="A92" s="334" t="s">
        <v>196</v>
      </c>
      <c r="B92" s="334" t="s">
        <v>198</v>
      </c>
      <c r="C92" s="334">
        <v>109002</v>
      </c>
      <c r="F92" s="334">
        <v>429752.56962591159</v>
      </c>
      <c r="H92" s="334">
        <f>SUM(F90:F92)</f>
        <v>81888.92962591158</v>
      </c>
      <c r="I92" s="334">
        <f>SUM(G90:G92)</f>
        <v>0</v>
      </c>
    </row>
    <row r="94" spans="1:9" x14ac:dyDescent="0.2">
      <c r="A94" s="334" t="s">
        <v>196</v>
      </c>
      <c r="B94" s="334" t="s">
        <v>189</v>
      </c>
      <c r="C94" s="334">
        <v>129071</v>
      </c>
      <c r="F94" s="334">
        <v>-10.99</v>
      </c>
    </row>
    <row r="95" spans="1:9" x14ac:dyDescent="0.2">
      <c r="A95" s="334" t="s">
        <v>196</v>
      </c>
      <c r="B95" s="334" t="s">
        <v>199</v>
      </c>
      <c r="C95" s="334">
        <v>129099</v>
      </c>
      <c r="F95" s="334">
        <v>-46441.73</v>
      </c>
    </row>
    <row r="96" spans="1:9" x14ac:dyDescent="0.2">
      <c r="A96" s="334" t="s">
        <v>196</v>
      </c>
      <c r="B96" s="334" t="s">
        <v>199</v>
      </c>
      <c r="C96" s="334">
        <v>129072</v>
      </c>
      <c r="F96" s="334">
        <v>-9295.2900000000009</v>
      </c>
    </row>
    <row r="97" spans="1:9" x14ac:dyDescent="0.2">
      <c r="A97" s="334" t="s">
        <v>196</v>
      </c>
      <c r="B97" s="334" t="s">
        <v>199</v>
      </c>
      <c r="C97" s="334">
        <v>129072</v>
      </c>
      <c r="F97" s="334">
        <v>9095.61</v>
      </c>
    </row>
    <row r="98" spans="1:9" x14ac:dyDescent="0.2">
      <c r="A98" s="334" t="s">
        <v>196</v>
      </c>
      <c r="B98" s="334" t="s">
        <v>199</v>
      </c>
      <c r="C98" s="334">
        <v>129062</v>
      </c>
      <c r="G98" s="334">
        <v>999.85</v>
      </c>
      <c r="H98" s="334">
        <f>SUM(F94:F98)</f>
        <v>-46652.4</v>
      </c>
      <c r="I98" s="334">
        <f>SUM(G94:G98)</f>
        <v>999.85</v>
      </c>
    </row>
    <row r="100" spans="1:9" x14ac:dyDescent="0.2">
      <c r="A100" s="334" t="s">
        <v>200</v>
      </c>
      <c r="B100" s="334" t="s">
        <v>201</v>
      </c>
      <c r="C100" s="334">
        <v>129062</v>
      </c>
      <c r="G100" s="334">
        <v>566.34</v>
      </c>
    </row>
    <row r="101" spans="1:9" x14ac:dyDescent="0.2">
      <c r="A101" s="334" t="s">
        <v>186</v>
      </c>
      <c r="B101" s="334" t="s">
        <v>187</v>
      </c>
      <c r="C101" s="334">
        <v>129062</v>
      </c>
      <c r="G101" s="334">
        <v>1871</v>
      </c>
    </row>
  </sheetData>
  <sortState ref="A59:G92">
    <sortCondition ref="A59:A92"/>
    <sortCondition ref="B59:B9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7"/>
  <sheetViews>
    <sheetView showGridLines="0" zoomScale="85" zoomScaleNormal="85" workbookViewId="0">
      <selection activeCell="B7" sqref="B7:E7"/>
    </sheetView>
  </sheetViews>
  <sheetFormatPr defaultRowHeight="10.5" x14ac:dyDescent="0.15"/>
  <cols>
    <col min="1" max="1" width="24.85546875" style="2" customWidth="1"/>
    <col min="2" max="2" width="14.7109375" style="2" customWidth="1"/>
    <col min="3" max="3" width="14.5703125" style="2" customWidth="1"/>
    <col min="4" max="4" width="13.42578125" style="2" bestFit="1" customWidth="1"/>
    <col min="5" max="5" width="13.140625" style="2" bestFit="1" customWidth="1"/>
    <col min="6" max="6" width="13.140625" style="2" customWidth="1"/>
    <col min="7" max="9" width="13.140625" style="2" bestFit="1" customWidth="1"/>
    <col min="10" max="10" width="15.42578125" style="2" bestFit="1" customWidth="1"/>
    <col min="11" max="13" width="14.28515625" style="2" bestFit="1" customWidth="1"/>
    <col min="14" max="15" width="15.42578125" style="2" bestFit="1" customWidth="1"/>
    <col min="16" max="16" width="4" style="2" customWidth="1"/>
    <col min="17" max="17" width="13" style="2" bestFit="1" customWidth="1"/>
    <col min="18" max="18" width="6.140625" style="3" customWidth="1"/>
    <col min="19" max="19" width="10.140625" style="3" bestFit="1" customWidth="1"/>
    <col min="20" max="16384" width="9.140625" style="3"/>
  </cols>
  <sheetData>
    <row r="1" spans="1:19" ht="11.25" x14ac:dyDescent="0.2">
      <c r="A1" s="1"/>
    </row>
    <row r="2" spans="1:19" ht="12.75" x14ac:dyDescent="0.2">
      <c r="A2" s="4"/>
    </row>
    <row r="3" spans="1:19" x14ac:dyDescent="0.15">
      <c r="P3" s="3"/>
    </row>
    <row r="4" spans="1:19" x14ac:dyDescent="0.15">
      <c r="A4" s="5" t="s">
        <v>0</v>
      </c>
      <c r="B4" s="351" t="s">
        <v>45</v>
      </c>
      <c r="C4" s="351"/>
      <c r="D4" s="351"/>
      <c r="E4" s="351"/>
      <c r="P4" s="3"/>
    </row>
    <row r="5" spans="1:19" x14ac:dyDescent="0.15">
      <c r="A5" s="5" t="s">
        <v>15</v>
      </c>
      <c r="B5" s="6" t="s">
        <v>67</v>
      </c>
      <c r="C5" s="6"/>
      <c r="D5" s="6"/>
      <c r="E5" s="6"/>
    </row>
    <row r="6" spans="1:19" ht="12" x14ac:dyDescent="0.2">
      <c r="A6" s="5" t="s">
        <v>1</v>
      </c>
      <c r="B6" s="350">
        <v>42460</v>
      </c>
      <c r="C6" s="350"/>
      <c r="D6" s="350"/>
      <c r="E6" s="350"/>
      <c r="G6" s="7"/>
      <c r="P6" s="3"/>
    </row>
    <row r="7" spans="1:19" x14ac:dyDescent="0.15">
      <c r="A7" s="5" t="s">
        <v>2</v>
      </c>
      <c r="B7" s="351" t="s">
        <v>3</v>
      </c>
      <c r="C7" s="351"/>
      <c r="D7" s="351"/>
      <c r="E7" s="351"/>
      <c r="P7" s="3"/>
    </row>
    <row r="8" spans="1:19" x14ac:dyDescent="0.15">
      <c r="P8" s="3"/>
    </row>
    <row r="9" spans="1:19" ht="11.25" thickBot="1" x14ac:dyDescent="0.2">
      <c r="P9" s="3"/>
    </row>
    <row r="10" spans="1:19" ht="15.75" thickTop="1" x14ac:dyDescent="0.2">
      <c r="A10" s="195" t="s">
        <v>59</v>
      </c>
      <c r="B10" s="196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</row>
    <row r="11" spans="1:19" s="8" customFormat="1" ht="11.25" thickBot="1" x14ac:dyDescent="0.2">
      <c r="C11" s="8">
        <v>42094</v>
      </c>
      <c r="D11" s="8">
        <v>42124</v>
      </c>
      <c r="E11" s="8">
        <v>42155</v>
      </c>
      <c r="F11" s="8">
        <v>42185</v>
      </c>
      <c r="G11" s="8">
        <v>42216</v>
      </c>
      <c r="H11" s="8">
        <v>42247</v>
      </c>
      <c r="I11" s="8">
        <v>42277</v>
      </c>
      <c r="J11" s="8">
        <v>42308</v>
      </c>
      <c r="K11" s="8">
        <v>42338</v>
      </c>
      <c r="L11" s="8">
        <v>42369</v>
      </c>
      <c r="M11" s="8">
        <v>42400</v>
      </c>
      <c r="N11" s="8">
        <v>42429</v>
      </c>
      <c r="O11" s="8">
        <v>42460</v>
      </c>
      <c r="Q11" s="8" t="s">
        <v>4</v>
      </c>
    </row>
    <row r="12" spans="1:19" x14ac:dyDescent="0.15">
      <c r="A12" s="33" t="s">
        <v>49</v>
      </c>
      <c r="B12" s="9" t="s">
        <v>5</v>
      </c>
      <c r="C12" s="10">
        <v>149</v>
      </c>
      <c r="D12" s="10">
        <v>123</v>
      </c>
      <c r="E12" s="10">
        <v>118</v>
      </c>
      <c r="F12" s="10">
        <v>89</v>
      </c>
      <c r="G12" s="10">
        <v>66</v>
      </c>
      <c r="H12" s="10">
        <v>70</v>
      </c>
      <c r="I12" s="10">
        <v>67</v>
      </c>
      <c r="J12" s="10">
        <v>42</v>
      </c>
      <c r="K12" s="10">
        <v>48</v>
      </c>
      <c r="L12" s="10">
        <v>41</v>
      </c>
      <c r="M12" s="10">
        <v>32</v>
      </c>
      <c r="N12" s="10">
        <v>26</v>
      </c>
      <c r="O12" s="10">
        <v>25</v>
      </c>
      <c r="P12" s="11"/>
      <c r="Q12" s="12">
        <f t="shared" ref="Q12:Q17" si="0">AVERAGE(D12:O12)</f>
        <v>62.25</v>
      </c>
    </row>
    <row r="13" spans="1:19" x14ac:dyDescent="0.15">
      <c r="A13" s="5"/>
      <c r="B13" s="6" t="s">
        <v>6</v>
      </c>
      <c r="C13" s="13">
        <v>62</v>
      </c>
      <c r="D13" s="13">
        <v>47</v>
      </c>
      <c r="E13" s="13">
        <v>42</v>
      </c>
      <c r="F13" s="13">
        <v>41</v>
      </c>
      <c r="G13" s="13">
        <v>40</v>
      </c>
      <c r="H13" s="13">
        <v>34</v>
      </c>
      <c r="I13" s="13">
        <v>28</v>
      </c>
      <c r="J13" s="13">
        <v>25</v>
      </c>
      <c r="K13" s="13">
        <v>27</v>
      </c>
      <c r="L13" s="13">
        <v>19</v>
      </c>
      <c r="M13" s="13">
        <v>20</v>
      </c>
      <c r="N13" s="13">
        <v>18</v>
      </c>
      <c r="O13" s="13">
        <v>11</v>
      </c>
      <c r="P13" s="11"/>
      <c r="Q13" s="14">
        <f t="shared" si="0"/>
        <v>29.333333333333332</v>
      </c>
      <c r="S13" s="11"/>
    </row>
    <row r="14" spans="1:19" x14ac:dyDescent="0.15">
      <c r="B14" s="6" t="s">
        <v>7</v>
      </c>
      <c r="C14" s="13">
        <v>49</v>
      </c>
      <c r="D14" s="13">
        <v>33</v>
      </c>
      <c r="E14" s="13">
        <v>28</v>
      </c>
      <c r="F14" s="13">
        <v>24</v>
      </c>
      <c r="G14" s="13">
        <v>17</v>
      </c>
      <c r="H14" s="13">
        <v>17</v>
      </c>
      <c r="I14" s="13">
        <v>21</v>
      </c>
      <c r="J14" s="13">
        <v>14</v>
      </c>
      <c r="K14" s="13">
        <v>12</v>
      </c>
      <c r="L14" s="13">
        <v>17</v>
      </c>
      <c r="M14" s="13">
        <v>8</v>
      </c>
      <c r="N14" s="13">
        <v>8</v>
      </c>
      <c r="O14" s="13">
        <v>6</v>
      </c>
      <c r="P14" s="11"/>
      <c r="Q14" s="14">
        <f t="shared" si="0"/>
        <v>17.083333333333332</v>
      </c>
      <c r="S14" s="11"/>
    </row>
    <row r="15" spans="1:19" x14ac:dyDescent="0.15">
      <c r="B15" s="15" t="s">
        <v>8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1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1"/>
      <c r="Q15" s="14">
        <f t="shared" si="0"/>
        <v>8.3333333333333329E-2</v>
      </c>
      <c r="S15" s="11"/>
    </row>
    <row r="16" spans="1:19" x14ac:dyDescent="0.15">
      <c r="A16" s="3"/>
      <c r="B16" s="18" t="s">
        <v>9</v>
      </c>
      <c r="C16" s="19">
        <f t="shared" ref="C16:M16" si="1">SUM(C12:C15)</f>
        <v>261</v>
      </c>
      <c r="D16" s="19">
        <f t="shared" si="1"/>
        <v>203</v>
      </c>
      <c r="E16" s="19">
        <f t="shared" si="1"/>
        <v>188</v>
      </c>
      <c r="F16" s="19">
        <f t="shared" si="1"/>
        <v>154</v>
      </c>
      <c r="G16" s="19">
        <f t="shared" si="1"/>
        <v>123</v>
      </c>
      <c r="H16" s="19">
        <f t="shared" si="1"/>
        <v>121</v>
      </c>
      <c r="I16" s="19">
        <f t="shared" si="1"/>
        <v>116</v>
      </c>
      <c r="J16" s="19">
        <f t="shared" si="1"/>
        <v>82</v>
      </c>
      <c r="K16" s="19">
        <f t="shared" si="1"/>
        <v>87</v>
      </c>
      <c r="L16" s="19">
        <f t="shared" si="1"/>
        <v>77</v>
      </c>
      <c r="M16" s="19">
        <f t="shared" si="1"/>
        <v>60</v>
      </c>
      <c r="N16" s="19">
        <f t="shared" ref="N16:O16" si="2">SUM(N12:N15)</f>
        <v>52</v>
      </c>
      <c r="O16" s="19">
        <f t="shared" si="2"/>
        <v>42</v>
      </c>
      <c r="P16" s="11"/>
      <c r="Q16" s="20">
        <f t="shared" si="0"/>
        <v>108.75</v>
      </c>
      <c r="S16" s="11"/>
    </row>
    <row r="17" spans="1:19" x14ac:dyDescent="0.15">
      <c r="A17" s="3"/>
      <c r="B17" s="21" t="s">
        <v>10</v>
      </c>
      <c r="C17" s="22">
        <v>773</v>
      </c>
      <c r="D17" s="22">
        <v>640</v>
      </c>
      <c r="E17" s="22">
        <v>527</v>
      </c>
      <c r="F17" s="22">
        <v>447</v>
      </c>
      <c r="G17" s="22">
        <v>371</v>
      </c>
      <c r="H17" s="22">
        <v>329</v>
      </c>
      <c r="I17" s="22">
        <v>272</v>
      </c>
      <c r="J17" s="22">
        <v>208</v>
      </c>
      <c r="K17" s="22">
        <v>171</v>
      </c>
      <c r="L17" s="22">
        <v>145</v>
      </c>
      <c r="M17" s="22">
        <v>117</v>
      </c>
      <c r="N17" s="22">
        <v>97</v>
      </c>
      <c r="O17" s="22">
        <v>80</v>
      </c>
      <c r="P17" s="23"/>
      <c r="Q17" s="24">
        <f t="shared" si="0"/>
        <v>283.66666666666669</v>
      </c>
    </row>
    <row r="18" spans="1:19" x14ac:dyDescent="0.15">
      <c r="A18" s="3"/>
      <c r="B18" s="25" t="s">
        <v>11</v>
      </c>
      <c r="C18" s="26">
        <f t="shared" ref="C18:M18" si="3">C16/C17</f>
        <v>0.33764553686934023</v>
      </c>
      <c r="D18" s="26">
        <f t="shared" si="3"/>
        <v>0.31718750000000001</v>
      </c>
      <c r="E18" s="26">
        <f t="shared" si="3"/>
        <v>0.35673624288425049</v>
      </c>
      <c r="F18" s="26">
        <f t="shared" si="3"/>
        <v>0.34451901565995524</v>
      </c>
      <c r="G18" s="26">
        <f t="shared" si="3"/>
        <v>0.33153638814016173</v>
      </c>
      <c r="H18" s="26">
        <f t="shared" si="3"/>
        <v>0.36778115501519759</v>
      </c>
      <c r="I18" s="26">
        <f t="shared" si="3"/>
        <v>0.4264705882352941</v>
      </c>
      <c r="J18" s="26">
        <f t="shared" si="3"/>
        <v>0.39423076923076922</v>
      </c>
      <c r="K18" s="26">
        <f t="shared" si="3"/>
        <v>0.50877192982456143</v>
      </c>
      <c r="L18" s="26">
        <f t="shared" si="3"/>
        <v>0.53103448275862064</v>
      </c>
      <c r="M18" s="26">
        <f t="shared" si="3"/>
        <v>0.51282051282051277</v>
      </c>
      <c r="N18" s="26">
        <f t="shared" ref="N18:O18" si="4">N16/N17</f>
        <v>0.53608247422680411</v>
      </c>
      <c r="O18" s="26">
        <f t="shared" si="4"/>
        <v>0.52500000000000002</v>
      </c>
      <c r="P18" s="26"/>
      <c r="Q18" s="27">
        <f>Q16/Q17</f>
        <v>0.38337250293772029</v>
      </c>
    </row>
    <row r="19" spans="1:19" x14ac:dyDescent="0.15">
      <c r="A19" s="3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</row>
    <row r="20" spans="1:19" x14ac:dyDescent="0.15">
      <c r="A20" s="3"/>
      <c r="B20" s="25" t="s">
        <v>46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6"/>
      <c r="Q20" s="24">
        <f>AVERAGE(D20:O20)</f>
        <v>0</v>
      </c>
    </row>
    <row r="21" spans="1:19" x14ac:dyDescent="0.15">
      <c r="A21" s="3"/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6"/>
      <c r="Q21" s="24"/>
    </row>
    <row r="22" spans="1:19" x14ac:dyDescent="0.15">
      <c r="A22" s="3"/>
      <c r="B22" s="25" t="s">
        <v>120</v>
      </c>
      <c r="C22" s="22">
        <v>66</v>
      </c>
      <c r="D22" s="22">
        <v>46</v>
      </c>
      <c r="E22" s="22">
        <v>38</v>
      </c>
      <c r="F22" s="22">
        <v>33</v>
      </c>
      <c r="G22" s="22">
        <v>22</v>
      </c>
      <c r="H22" s="22">
        <v>22</v>
      </c>
      <c r="I22" s="22">
        <v>21</v>
      </c>
      <c r="J22" s="22">
        <v>15</v>
      </c>
      <c r="K22" s="22">
        <v>12</v>
      </c>
      <c r="L22" s="22">
        <v>17</v>
      </c>
      <c r="M22" s="22">
        <v>8</v>
      </c>
      <c r="N22" s="22">
        <v>8</v>
      </c>
      <c r="O22" s="22">
        <v>6</v>
      </c>
      <c r="P22" s="26"/>
      <c r="Q22" s="212">
        <f>AVERAGE(D22:O22)</f>
        <v>20.666666666666668</v>
      </c>
    </row>
    <row r="23" spans="1:19" x14ac:dyDescent="0.15">
      <c r="A23" s="3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31"/>
    </row>
    <row r="24" spans="1:19" ht="11.25" thickBot="1" x14ac:dyDescent="0.2">
      <c r="A24" s="8"/>
      <c r="B24" s="8"/>
      <c r="C24" s="8">
        <f t="shared" ref="C24:M24" si="5">C11</f>
        <v>42094</v>
      </c>
      <c r="D24" s="8">
        <f t="shared" si="5"/>
        <v>42124</v>
      </c>
      <c r="E24" s="8">
        <f t="shared" si="5"/>
        <v>42155</v>
      </c>
      <c r="F24" s="8">
        <f t="shared" si="5"/>
        <v>42185</v>
      </c>
      <c r="G24" s="8">
        <f t="shared" si="5"/>
        <v>42216</v>
      </c>
      <c r="H24" s="8">
        <f t="shared" si="5"/>
        <v>42247</v>
      </c>
      <c r="I24" s="8">
        <f t="shared" si="5"/>
        <v>42277</v>
      </c>
      <c r="J24" s="8">
        <f t="shared" si="5"/>
        <v>42308</v>
      </c>
      <c r="K24" s="8">
        <f t="shared" si="5"/>
        <v>42338</v>
      </c>
      <c r="L24" s="8">
        <f t="shared" si="5"/>
        <v>42369</v>
      </c>
      <c r="M24" s="8">
        <f t="shared" si="5"/>
        <v>42400</v>
      </c>
      <c r="N24" s="8">
        <f t="shared" ref="N24:O24" si="6">N11</f>
        <v>42429</v>
      </c>
      <c r="O24" s="8">
        <f t="shared" si="6"/>
        <v>42460</v>
      </c>
      <c r="P24" s="8"/>
      <c r="Q24" s="8" t="s">
        <v>4</v>
      </c>
    </row>
    <row r="25" spans="1:19" x14ac:dyDescent="0.15">
      <c r="A25" s="33" t="s">
        <v>50</v>
      </c>
      <c r="B25" s="9" t="s">
        <v>5</v>
      </c>
      <c r="C25" s="10">
        <v>131</v>
      </c>
      <c r="D25" s="10">
        <v>131</v>
      </c>
      <c r="E25" s="10">
        <v>118</v>
      </c>
      <c r="F25" s="10">
        <v>102</v>
      </c>
      <c r="G25" s="10">
        <v>86</v>
      </c>
      <c r="H25" s="10">
        <v>80</v>
      </c>
      <c r="I25" s="10">
        <v>57</v>
      </c>
      <c r="J25" s="10">
        <v>54</v>
      </c>
      <c r="K25" s="10">
        <v>41</v>
      </c>
      <c r="L25" s="10">
        <v>41</v>
      </c>
      <c r="M25" s="10">
        <v>32</v>
      </c>
      <c r="N25" s="10">
        <v>21</v>
      </c>
      <c r="O25" s="10">
        <v>16</v>
      </c>
      <c r="P25" s="11"/>
      <c r="Q25" s="12">
        <f t="shared" ref="Q25:Q30" si="7">AVERAGE(D25:O25)</f>
        <v>64.916666666666671</v>
      </c>
    </row>
    <row r="26" spans="1:19" x14ac:dyDescent="0.15">
      <c r="A26" s="5"/>
      <c r="B26" s="6" t="s">
        <v>6</v>
      </c>
      <c r="C26" s="13">
        <v>66</v>
      </c>
      <c r="D26" s="13">
        <v>51</v>
      </c>
      <c r="E26" s="13">
        <v>58</v>
      </c>
      <c r="F26" s="13">
        <v>57</v>
      </c>
      <c r="G26" s="13">
        <v>57</v>
      </c>
      <c r="H26" s="13">
        <v>48</v>
      </c>
      <c r="I26" s="13">
        <v>40</v>
      </c>
      <c r="J26" s="13">
        <v>25</v>
      </c>
      <c r="K26" s="13">
        <v>33</v>
      </c>
      <c r="L26" s="13">
        <v>26</v>
      </c>
      <c r="M26" s="13">
        <v>19</v>
      </c>
      <c r="N26" s="13">
        <v>17</v>
      </c>
      <c r="O26" s="13">
        <v>14</v>
      </c>
      <c r="P26" s="11"/>
      <c r="Q26" s="14">
        <f t="shared" si="7"/>
        <v>37.083333333333336</v>
      </c>
      <c r="S26" s="11"/>
    </row>
    <row r="27" spans="1:19" x14ac:dyDescent="0.15">
      <c r="B27" s="6" t="s">
        <v>7</v>
      </c>
      <c r="C27" s="13">
        <v>35</v>
      </c>
      <c r="D27" s="13">
        <v>29</v>
      </c>
      <c r="E27" s="13">
        <v>22</v>
      </c>
      <c r="F27" s="13">
        <v>22</v>
      </c>
      <c r="G27" s="13">
        <v>22</v>
      </c>
      <c r="H27" s="13">
        <v>21</v>
      </c>
      <c r="I27" s="13">
        <v>20</v>
      </c>
      <c r="J27" s="13">
        <v>19</v>
      </c>
      <c r="K27" s="13">
        <v>10</v>
      </c>
      <c r="L27" s="13">
        <v>13</v>
      </c>
      <c r="M27" s="13">
        <v>10</v>
      </c>
      <c r="N27" s="13">
        <v>9</v>
      </c>
      <c r="O27" s="13">
        <v>10</v>
      </c>
      <c r="P27" s="11"/>
      <c r="Q27" s="14">
        <f t="shared" si="7"/>
        <v>17.25</v>
      </c>
      <c r="S27" s="11"/>
    </row>
    <row r="28" spans="1:19" x14ac:dyDescent="0.15">
      <c r="B28" s="15" t="s">
        <v>8</v>
      </c>
      <c r="C28" s="13">
        <v>1</v>
      </c>
      <c r="D28" s="13">
        <v>0</v>
      </c>
      <c r="E28" s="13">
        <v>0</v>
      </c>
      <c r="F28" s="13">
        <v>1</v>
      </c>
      <c r="G28" s="13">
        <v>1</v>
      </c>
      <c r="H28" s="13">
        <v>2</v>
      </c>
      <c r="I28" s="13">
        <v>2</v>
      </c>
      <c r="J28" s="13">
        <v>2</v>
      </c>
      <c r="K28" s="13">
        <v>0</v>
      </c>
      <c r="L28" s="13">
        <v>1</v>
      </c>
      <c r="M28" s="13">
        <v>1</v>
      </c>
      <c r="N28" s="13">
        <v>0</v>
      </c>
      <c r="O28" s="13">
        <v>0</v>
      </c>
      <c r="P28" s="11"/>
      <c r="Q28" s="14">
        <f t="shared" si="7"/>
        <v>0.83333333333333337</v>
      </c>
      <c r="S28" s="11"/>
    </row>
    <row r="29" spans="1:19" x14ac:dyDescent="0.15">
      <c r="A29" s="3"/>
      <c r="B29" s="18" t="s">
        <v>9</v>
      </c>
      <c r="C29" s="19">
        <f t="shared" ref="C29:M29" si="8">SUM(C25:C28)</f>
        <v>233</v>
      </c>
      <c r="D29" s="19">
        <f t="shared" si="8"/>
        <v>211</v>
      </c>
      <c r="E29" s="19">
        <f t="shared" si="8"/>
        <v>198</v>
      </c>
      <c r="F29" s="19">
        <f t="shared" si="8"/>
        <v>182</v>
      </c>
      <c r="G29" s="19">
        <f t="shared" si="8"/>
        <v>166</v>
      </c>
      <c r="H29" s="19">
        <f t="shared" si="8"/>
        <v>151</v>
      </c>
      <c r="I29" s="19">
        <f t="shared" si="8"/>
        <v>119</v>
      </c>
      <c r="J29" s="19">
        <f t="shared" si="8"/>
        <v>100</v>
      </c>
      <c r="K29" s="19">
        <f t="shared" si="8"/>
        <v>84</v>
      </c>
      <c r="L29" s="19">
        <f t="shared" si="8"/>
        <v>81</v>
      </c>
      <c r="M29" s="19">
        <f t="shared" si="8"/>
        <v>62</v>
      </c>
      <c r="N29" s="19">
        <f t="shared" ref="N29:O29" si="9">SUM(N25:N28)</f>
        <v>47</v>
      </c>
      <c r="O29" s="19">
        <f t="shared" si="9"/>
        <v>40</v>
      </c>
      <c r="P29" s="11"/>
      <c r="Q29" s="20">
        <f t="shared" si="7"/>
        <v>120.08333333333333</v>
      </c>
      <c r="S29" s="11"/>
    </row>
    <row r="30" spans="1:19" x14ac:dyDescent="0.15">
      <c r="A30" s="3"/>
      <c r="B30" s="21" t="s">
        <v>10</v>
      </c>
      <c r="C30" s="22">
        <v>683</v>
      </c>
      <c r="D30" s="22">
        <v>591</v>
      </c>
      <c r="E30" s="22">
        <v>518</v>
      </c>
      <c r="F30" s="22">
        <v>459</v>
      </c>
      <c r="G30" s="22">
        <v>400</v>
      </c>
      <c r="H30" s="22">
        <v>338</v>
      </c>
      <c r="I30" s="22">
        <v>292</v>
      </c>
      <c r="J30" s="22">
        <v>243</v>
      </c>
      <c r="K30" s="22">
        <v>203</v>
      </c>
      <c r="L30" s="22">
        <v>170</v>
      </c>
      <c r="M30" s="22">
        <v>144</v>
      </c>
      <c r="N30" s="22">
        <v>121</v>
      </c>
      <c r="O30" s="22">
        <v>105</v>
      </c>
      <c r="P30" s="23"/>
      <c r="Q30" s="24">
        <f t="shared" si="7"/>
        <v>298.66666666666669</v>
      </c>
    </row>
    <row r="31" spans="1:19" x14ac:dyDescent="0.15">
      <c r="A31" s="3"/>
      <c r="B31" s="25" t="s">
        <v>11</v>
      </c>
      <c r="C31" s="26">
        <f t="shared" ref="C31:M31" si="10">C29/C30</f>
        <v>0.34114202049780379</v>
      </c>
      <c r="D31" s="26">
        <f t="shared" si="10"/>
        <v>0.35702199661590522</v>
      </c>
      <c r="E31" s="26">
        <f t="shared" si="10"/>
        <v>0.38223938223938225</v>
      </c>
      <c r="F31" s="26">
        <f t="shared" si="10"/>
        <v>0.39651416122004357</v>
      </c>
      <c r="G31" s="26">
        <f t="shared" si="10"/>
        <v>0.41499999999999998</v>
      </c>
      <c r="H31" s="26">
        <f t="shared" si="10"/>
        <v>0.44674556213017752</v>
      </c>
      <c r="I31" s="26">
        <f t="shared" si="10"/>
        <v>0.40753424657534248</v>
      </c>
      <c r="J31" s="26">
        <f t="shared" si="10"/>
        <v>0.41152263374485598</v>
      </c>
      <c r="K31" s="26">
        <f t="shared" si="10"/>
        <v>0.41379310344827586</v>
      </c>
      <c r="L31" s="26">
        <f t="shared" si="10"/>
        <v>0.47647058823529409</v>
      </c>
      <c r="M31" s="26">
        <f t="shared" si="10"/>
        <v>0.43055555555555558</v>
      </c>
      <c r="N31" s="26">
        <f t="shared" ref="N31:O31" si="11">N29/N30</f>
        <v>0.38842975206611569</v>
      </c>
      <c r="O31" s="26">
        <f t="shared" si="11"/>
        <v>0.38095238095238093</v>
      </c>
      <c r="P31" s="26"/>
      <c r="Q31" s="27">
        <f>Q29/Q30</f>
        <v>0.4020647321428571</v>
      </c>
    </row>
    <row r="32" spans="1:19" x14ac:dyDescent="0.15">
      <c r="A32" s="3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7"/>
    </row>
    <row r="33" spans="1:17" x14ac:dyDescent="0.15">
      <c r="A33" s="3"/>
      <c r="B33" s="25" t="s">
        <v>46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6"/>
      <c r="Q33" s="24">
        <f>AVERAGE(D33:O33)</f>
        <v>0</v>
      </c>
    </row>
    <row r="34" spans="1:17" x14ac:dyDescent="0.15">
      <c r="A34" s="3"/>
      <c r="B34" s="2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6"/>
      <c r="Q34" s="24"/>
    </row>
    <row r="35" spans="1:17" x14ac:dyDescent="0.15">
      <c r="A35" s="3"/>
      <c r="B35" s="25" t="s">
        <v>120</v>
      </c>
      <c r="C35" s="22">
        <v>39</v>
      </c>
      <c r="D35" s="22">
        <v>32</v>
      </c>
      <c r="E35" s="22">
        <v>25</v>
      </c>
      <c r="F35" s="22">
        <v>26</v>
      </c>
      <c r="G35" s="22">
        <v>23</v>
      </c>
      <c r="H35" s="22">
        <v>23</v>
      </c>
      <c r="I35" s="22">
        <v>22</v>
      </c>
      <c r="J35" s="22">
        <v>21</v>
      </c>
      <c r="K35" s="22">
        <v>10</v>
      </c>
      <c r="L35" s="22">
        <v>14</v>
      </c>
      <c r="M35" s="22">
        <v>11</v>
      </c>
      <c r="N35" s="22">
        <v>9</v>
      </c>
      <c r="O35" s="22">
        <v>10</v>
      </c>
      <c r="P35" s="26"/>
      <c r="Q35" s="212">
        <f>AVERAGE(D35:O35)</f>
        <v>18.833333333333332</v>
      </c>
    </row>
    <row r="36" spans="1:17" x14ac:dyDescent="0.15">
      <c r="A36" s="3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31"/>
    </row>
    <row r="37" spans="1:17" s="122" customFormat="1" ht="11.25" thickBot="1" x14ac:dyDescent="0.2">
      <c r="A37" s="172"/>
      <c r="B37" s="172"/>
      <c r="C37" s="173">
        <f t="shared" ref="C37:M37" si="12">C11</f>
        <v>42094</v>
      </c>
      <c r="D37" s="173">
        <f t="shared" si="12"/>
        <v>42124</v>
      </c>
      <c r="E37" s="173">
        <f t="shared" si="12"/>
        <v>42155</v>
      </c>
      <c r="F37" s="173">
        <f t="shared" si="12"/>
        <v>42185</v>
      </c>
      <c r="G37" s="173">
        <f t="shared" si="12"/>
        <v>42216</v>
      </c>
      <c r="H37" s="173">
        <f t="shared" si="12"/>
        <v>42247</v>
      </c>
      <c r="I37" s="173">
        <f t="shared" si="12"/>
        <v>42277</v>
      </c>
      <c r="J37" s="173">
        <f t="shared" si="12"/>
        <v>42308</v>
      </c>
      <c r="K37" s="173">
        <f t="shared" si="12"/>
        <v>42338</v>
      </c>
      <c r="L37" s="173">
        <f t="shared" si="12"/>
        <v>42369</v>
      </c>
      <c r="M37" s="173">
        <f t="shared" si="12"/>
        <v>42400</v>
      </c>
      <c r="N37" s="173">
        <f t="shared" ref="N37:O37" si="13">N11</f>
        <v>42429</v>
      </c>
      <c r="O37" s="173">
        <f t="shared" si="13"/>
        <v>42460</v>
      </c>
      <c r="P37" s="145"/>
      <c r="Q37" s="145" t="s">
        <v>4</v>
      </c>
    </row>
    <row r="38" spans="1:17" s="122" customFormat="1" x14ac:dyDescent="0.15">
      <c r="A38" s="174" t="s">
        <v>51</v>
      </c>
      <c r="B38" s="175" t="s">
        <v>5</v>
      </c>
      <c r="C38" s="176">
        <f t="shared" ref="C38:N38" si="14">C12+C25</f>
        <v>280</v>
      </c>
      <c r="D38" s="176">
        <f t="shared" si="14"/>
        <v>254</v>
      </c>
      <c r="E38" s="176">
        <f t="shared" si="14"/>
        <v>236</v>
      </c>
      <c r="F38" s="176">
        <f t="shared" si="14"/>
        <v>191</v>
      </c>
      <c r="G38" s="176">
        <f t="shared" si="14"/>
        <v>152</v>
      </c>
      <c r="H38" s="176">
        <f t="shared" si="14"/>
        <v>150</v>
      </c>
      <c r="I38" s="176">
        <f t="shared" si="14"/>
        <v>124</v>
      </c>
      <c r="J38" s="176">
        <f t="shared" si="14"/>
        <v>96</v>
      </c>
      <c r="K38" s="176">
        <f t="shared" si="14"/>
        <v>89</v>
      </c>
      <c r="L38" s="176">
        <f t="shared" si="14"/>
        <v>82</v>
      </c>
      <c r="M38" s="176">
        <f t="shared" si="14"/>
        <v>64</v>
      </c>
      <c r="N38" s="176">
        <f t="shared" si="14"/>
        <v>47</v>
      </c>
      <c r="O38" s="176">
        <f t="shared" ref="O38:O41" si="15">O12+O25</f>
        <v>41</v>
      </c>
      <c r="P38" s="119"/>
      <c r="Q38" s="181">
        <f t="shared" ref="Q38:Q43" si="16">AVERAGE(D38:O38)</f>
        <v>127.16666666666667</v>
      </c>
    </row>
    <row r="39" spans="1:17" s="122" customFormat="1" x14ac:dyDescent="0.15">
      <c r="A39" s="120"/>
      <c r="B39" s="149" t="s">
        <v>6</v>
      </c>
      <c r="C39" s="150">
        <f t="shared" ref="C39:N39" si="17">C13+C26</f>
        <v>128</v>
      </c>
      <c r="D39" s="150">
        <f t="shared" si="17"/>
        <v>98</v>
      </c>
      <c r="E39" s="150">
        <f t="shared" si="17"/>
        <v>100</v>
      </c>
      <c r="F39" s="150">
        <f t="shared" si="17"/>
        <v>98</v>
      </c>
      <c r="G39" s="150">
        <f t="shared" si="17"/>
        <v>97</v>
      </c>
      <c r="H39" s="150">
        <f t="shared" si="17"/>
        <v>82</v>
      </c>
      <c r="I39" s="150">
        <f t="shared" si="17"/>
        <v>68</v>
      </c>
      <c r="J39" s="150">
        <f t="shared" si="17"/>
        <v>50</v>
      </c>
      <c r="K39" s="150">
        <f t="shared" si="17"/>
        <v>60</v>
      </c>
      <c r="L39" s="150">
        <f t="shared" si="17"/>
        <v>45</v>
      </c>
      <c r="M39" s="150">
        <f t="shared" si="17"/>
        <v>39</v>
      </c>
      <c r="N39" s="150">
        <f t="shared" si="17"/>
        <v>35</v>
      </c>
      <c r="O39" s="150">
        <f t="shared" si="15"/>
        <v>25</v>
      </c>
      <c r="P39" s="119"/>
      <c r="Q39" s="182">
        <f t="shared" si="16"/>
        <v>66.416666666666671</v>
      </c>
    </row>
    <row r="40" spans="1:17" s="122" customFormat="1" x14ac:dyDescent="0.15">
      <c r="A40" s="120"/>
      <c r="B40" s="149" t="s">
        <v>7</v>
      </c>
      <c r="C40" s="150">
        <f t="shared" ref="C40:N40" si="18">C14+C27</f>
        <v>84</v>
      </c>
      <c r="D40" s="150">
        <f t="shared" si="18"/>
        <v>62</v>
      </c>
      <c r="E40" s="150">
        <f t="shared" si="18"/>
        <v>50</v>
      </c>
      <c r="F40" s="150">
        <f t="shared" si="18"/>
        <v>46</v>
      </c>
      <c r="G40" s="150">
        <f t="shared" si="18"/>
        <v>39</v>
      </c>
      <c r="H40" s="150">
        <f t="shared" si="18"/>
        <v>38</v>
      </c>
      <c r="I40" s="150">
        <f t="shared" si="18"/>
        <v>41</v>
      </c>
      <c r="J40" s="150">
        <f t="shared" si="18"/>
        <v>33</v>
      </c>
      <c r="K40" s="150">
        <f t="shared" si="18"/>
        <v>22</v>
      </c>
      <c r="L40" s="150">
        <f t="shared" si="18"/>
        <v>30</v>
      </c>
      <c r="M40" s="150">
        <f t="shared" si="18"/>
        <v>18</v>
      </c>
      <c r="N40" s="150">
        <f t="shared" si="18"/>
        <v>17</v>
      </c>
      <c r="O40" s="150">
        <f t="shared" si="15"/>
        <v>16</v>
      </c>
      <c r="P40" s="119"/>
      <c r="Q40" s="182">
        <f t="shared" si="16"/>
        <v>34.333333333333336</v>
      </c>
    </row>
    <row r="41" spans="1:17" s="122" customFormat="1" x14ac:dyDescent="0.15">
      <c r="A41" s="120"/>
      <c r="B41" s="177" t="s">
        <v>8</v>
      </c>
      <c r="C41" s="178">
        <f t="shared" ref="C41:N41" si="19">C15+C28</f>
        <v>2</v>
      </c>
      <c r="D41" s="178">
        <f t="shared" si="19"/>
        <v>0</v>
      </c>
      <c r="E41" s="178">
        <f t="shared" si="19"/>
        <v>0</v>
      </c>
      <c r="F41" s="178">
        <f t="shared" si="19"/>
        <v>1</v>
      </c>
      <c r="G41" s="178">
        <f t="shared" si="19"/>
        <v>1</v>
      </c>
      <c r="H41" s="178">
        <f t="shared" si="19"/>
        <v>2</v>
      </c>
      <c r="I41" s="178">
        <f t="shared" si="19"/>
        <v>2</v>
      </c>
      <c r="J41" s="178">
        <f t="shared" si="19"/>
        <v>3</v>
      </c>
      <c r="K41" s="178">
        <f t="shared" si="19"/>
        <v>0</v>
      </c>
      <c r="L41" s="178">
        <f t="shared" si="19"/>
        <v>1</v>
      </c>
      <c r="M41" s="178">
        <f t="shared" si="19"/>
        <v>1</v>
      </c>
      <c r="N41" s="178">
        <f t="shared" si="19"/>
        <v>0</v>
      </c>
      <c r="O41" s="178">
        <f t="shared" si="15"/>
        <v>0</v>
      </c>
      <c r="P41" s="119"/>
      <c r="Q41" s="182">
        <f t="shared" si="16"/>
        <v>0.91666666666666663</v>
      </c>
    </row>
    <row r="42" spans="1:17" s="122" customFormat="1" x14ac:dyDescent="0.15">
      <c r="B42" s="170" t="s">
        <v>9</v>
      </c>
      <c r="C42" s="171">
        <f t="shared" ref="C42:M42" si="20">SUM(C38:C41)</f>
        <v>494</v>
      </c>
      <c r="D42" s="171">
        <f t="shared" si="20"/>
        <v>414</v>
      </c>
      <c r="E42" s="171">
        <f t="shared" si="20"/>
        <v>386</v>
      </c>
      <c r="F42" s="171">
        <f t="shared" si="20"/>
        <v>336</v>
      </c>
      <c r="G42" s="171">
        <f t="shared" si="20"/>
        <v>289</v>
      </c>
      <c r="H42" s="171">
        <f t="shared" si="20"/>
        <v>272</v>
      </c>
      <c r="I42" s="171">
        <f t="shared" si="20"/>
        <v>235</v>
      </c>
      <c r="J42" s="171">
        <f t="shared" si="20"/>
        <v>182</v>
      </c>
      <c r="K42" s="171">
        <f t="shared" si="20"/>
        <v>171</v>
      </c>
      <c r="L42" s="171">
        <f t="shared" si="20"/>
        <v>158</v>
      </c>
      <c r="M42" s="171">
        <f t="shared" si="20"/>
        <v>122</v>
      </c>
      <c r="N42" s="171">
        <f t="shared" ref="N42:O42" si="21">SUM(N38:N41)</f>
        <v>99</v>
      </c>
      <c r="O42" s="171">
        <f t="shared" si="21"/>
        <v>82</v>
      </c>
      <c r="P42" s="119"/>
      <c r="Q42" s="182">
        <f t="shared" si="16"/>
        <v>228.83333333333334</v>
      </c>
    </row>
    <row r="43" spans="1:17" s="122" customFormat="1" x14ac:dyDescent="0.15">
      <c r="A43" s="120"/>
      <c r="B43" s="154" t="s">
        <v>10</v>
      </c>
      <c r="C43" s="155">
        <f t="shared" ref="C43:M43" si="22">SUM(C17,C30)</f>
        <v>1456</v>
      </c>
      <c r="D43" s="155">
        <f t="shared" si="22"/>
        <v>1231</v>
      </c>
      <c r="E43" s="155">
        <f t="shared" si="22"/>
        <v>1045</v>
      </c>
      <c r="F43" s="155">
        <f t="shared" si="22"/>
        <v>906</v>
      </c>
      <c r="G43" s="155">
        <f t="shared" si="22"/>
        <v>771</v>
      </c>
      <c r="H43" s="155">
        <f t="shared" si="22"/>
        <v>667</v>
      </c>
      <c r="I43" s="155">
        <f t="shared" si="22"/>
        <v>564</v>
      </c>
      <c r="J43" s="155">
        <f t="shared" si="22"/>
        <v>451</v>
      </c>
      <c r="K43" s="155">
        <f t="shared" si="22"/>
        <v>374</v>
      </c>
      <c r="L43" s="155">
        <f t="shared" si="22"/>
        <v>315</v>
      </c>
      <c r="M43" s="155">
        <f t="shared" si="22"/>
        <v>261</v>
      </c>
      <c r="N43" s="155">
        <f t="shared" ref="N43:O43" si="23">SUM(N17,N30)</f>
        <v>218</v>
      </c>
      <c r="O43" s="155">
        <f t="shared" si="23"/>
        <v>185</v>
      </c>
      <c r="P43" s="124"/>
      <c r="Q43" s="183">
        <f t="shared" si="16"/>
        <v>582.33333333333337</v>
      </c>
    </row>
    <row r="44" spans="1:17" s="122" customFormat="1" x14ac:dyDescent="0.15">
      <c r="A44" s="120"/>
      <c r="B44" s="123" t="s">
        <v>11</v>
      </c>
      <c r="C44" s="125">
        <f t="shared" ref="C44:M44" si="24">C42/C43</f>
        <v>0.3392857142857143</v>
      </c>
      <c r="D44" s="125">
        <f t="shared" si="24"/>
        <v>0.33631194151096672</v>
      </c>
      <c r="E44" s="125">
        <f t="shared" si="24"/>
        <v>0.36937799043062203</v>
      </c>
      <c r="F44" s="125">
        <f t="shared" si="24"/>
        <v>0.37086092715231789</v>
      </c>
      <c r="G44" s="125">
        <f t="shared" si="24"/>
        <v>0.3748378728923476</v>
      </c>
      <c r="H44" s="125">
        <f t="shared" si="24"/>
        <v>0.40779610194902549</v>
      </c>
      <c r="I44" s="125">
        <f t="shared" si="24"/>
        <v>0.41666666666666669</v>
      </c>
      <c r="J44" s="125">
        <f t="shared" si="24"/>
        <v>0.40354767184035478</v>
      </c>
      <c r="K44" s="125">
        <f t="shared" si="24"/>
        <v>0.45721925133689839</v>
      </c>
      <c r="L44" s="125">
        <f t="shared" si="24"/>
        <v>0.50158730158730158</v>
      </c>
      <c r="M44" s="125">
        <f t="shared" si="24"/>
        <v>0.46743295019157088</v>
      </c>
      <c r="N44" s="125">
        <f t="shared" ref="N44:O44" si="25">N42/N43</f>
        <v>0.45412844036697247</v>
      </c>
      <c r="O44" s="125">
        <f t="shared" si="25"/>
        <v>0.44324324324324327</v>
      </c>
      <c r="P44" s="125"/>
      <c r="Q44" s="184">
        <f>Q42/Q43</f>
        <v>0.39295935890097311</v>
      </c>
    </row>
    <row r="45" spans="1:17" s="122" customFormat="1" x14ac:dyDescent="0.15">
      <c r="A45" s="120"/>
      <c r="B45" s="123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84"/>
    </row>
    <row r="46" spans="1:17" s="122" customFormat="1" x14ac:dyDescent="0.15">
      <c r="A46" s="120"/>
      <c r="B46" s="25" t="s">
        <v>46</v>
      </c>
      <c r="C46" s="155">
        <f t="shared" ref="C46:M46" si="26">SUM(C20,C33)</f>
        <v>0</v>
      </c>
      <c r="D46" s="155">
        <f t="shared" si="26"/>
        <v>0</v>
      </c>
      <c r="E46" s="155">
        <f t="shared" si="26"/>
        <v>0</v>
      </c>
      <c r="F46" s="155">
        <f t="shared" si="26"/>
        <v>0</v>
      </c>
      <c r="G46" s="155">
        <f t="shared" si="26"/>
        <v>0</v>
      </c>
      <c r="H46" s="155">
        <f t="shared" si="26"/>
        <v>0</v>
      </c>
      <c r="I46" s="155">
        <f t="shared" si="26"/>
        <v>0</v>
      </c>
      <c r="J46" s="155">
        <f t="shared" si="26"/>
        <v>0</v>
      </c>
      <c r="K46" s="155">
        <f t="shared" si="26"/>
        <v>0</v>
      </c>
      <c r="L46" s="155">
        <f t="shared" si="26"/>
        <v>0</v>
      </c>
      <c r="M46" s="155">
        <f t="shared" si="26"/>
        <v>0</v>
      </c>
      <c r="N46" s="155">
        <f t="shared" ref="N46:O46" si="27">SUM(N20,N33)</f>
        <v>0</v>
      </c>
      <c r="O46" s="155">
        <f t="shared" si="27"/>
        <v>0</v>
      </c>
      <c r="P46" s="125"/>
      <c r="Q46" s="183">
        <f>AVERAGE(D46:O46)</f>
        <v>0</v>
      </c>
    </row>
    <row r="47" spans="1:17" s="122" customFormat="1" x14ac:dyDescent="0.15">
      <c r="A47" s="120"/>
      <c r="B47" s="2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25"/>
      <c r="Q47" s="183"/>
    </row>
    <row r="48" spans="1:17" s="122" customFormat="1" x14ac:dyDescent="0.15">
      <c r="A48" s="120"/>
      <c r="B48" s="25" t="s">
        <v>120</v>
      </c>
      <c r="C48" s="155">
        <f t="shared" ref="C48:N48" si="28">SUM(C22,C35)</f>
        <v>105</v>
      </c>
      <c r="D48" s="155">
        <f t="shared" si="28"/>
        <v>78</v>
      </c>
      <c r="E48" s="155">
        <f t="shared" si="28"/>
        <v>63</v>
      </c>
      <c r="F48" s="155">
        <f t="shared" si="28"/>
        <v>59</v>
      </c>
      <c r="G48" s="155">
        <f t="shared" si="28"/>
        <v>45</v>
      </c>
      <c r="H48" s="155">
        <f t="shared" si="28"/>
        <v>45</v>
      </c>
      <c r="I48" s="155">
        <f t="shared" si="28"/>
        <v>43</v>
      </c>
      <c r="J48" s="155">
        <f t="shared" si="28"/>
        <v>36</v>
      </c>
      <c r="K48" s="155">
        <f t="shared" si="28"/>
        <v>22</v>
      </c>
      <c r="L48" s="155">
        <f t="shared" si="28"/>
        <v>31</v>
      </c>
      <c r="M48" s="155">
        <f t="shared" si="28"/>
        <v>19</v>
      </c>
      <c r="N48" s="155">
        <f t="shared" si="28"/>
        <v>17</v>
      </c>
      <c r="O48" s="155">
        <f t="shared" ref="O48" si="29">SUM(O22,O35)</f>
        <v>16</v>
      </c>
      <c r="P48" s="125"/>
      <c r="Q48" s="213">
        <f>AVERAGE(D48:O48)</f>
        <v>39.5</v>
      </c>
    </row>
    <row r="49" spans="1:20" s="122" customFormat="1" x14ac:dyDescent="0.15">
      <c r="A49" s="120"/>
      <c r="B49" s="2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25"/>
      <c r="Q49" s="180"/>
    </row>
    <row r="50" spans="1:20" ht="11.25" thickBot="1" x14ac:dyDescent="0.2">
      <c r="A50" s="3"/>
      <c r="B50" s="25"/>
      <c r="C50" s="8">
        <f t="shared" ref="C50:M50" si="30">C11</f>
        <v>42094</v>
      </c>
      <c r="D50" s="8">
        <f t="shared" si="30"/>
        <v>42124</v>
      </c>
      <c r="E50" s="8">
        <f t="shared" si="30"/>
        <v>42155</v>
      </c>
      <c r="F50" s="8">
        <f t="shared" si="30"/>
        <v>42185</v>
      </c>
      <c r="G50" s="8">
        <f t="shared" si="30"/>
        <v>42216</v>
      </c>
      <c r="H50" s="8">
        <f t="shared" si="30"/>
        <v>42247</v>
      </c>
      <c r="I50" s="8">
        <f t="shared" si="30"/>
        <v>42277</v>
      </c>
      <c r="J50" s="8">
        <f t="shared" si="30"/>
        <v>42308</v>
      </c>
      <c r="K50" s="8">
        <f t="shared" si="30"/>
        <v>42338</v>
      </c>
      <c r="L50" s="8">
        <f t="shared" si="30"/>
        <v>42369</v>
      </c>
      <c r="M50" s="8">
        <f t="shared" si="30"/>
        <v>42400</v>
      </c>
      <c r="N50" s="8">
        <f t="shared" ref="N50:O50" si="31">N11</f>
        <v>42429</v>
      </c>
      <c r="O50" s="8">
        <f t="shared" si="31"/>
        <v>42460</v>
      </c>
      <c r="P50" s="8"/>
      <c r="Q50" s="8" t="s">
        <v>4</v>
      </c>
    </row>
    <row r="51" spans="1:20" x14ac:dyDescent="0.15">
      <c r="A51" s="33" t="s">
        <v>52</v>
      </c>
      <c r="B51" s="9" t="s">
        <v>5</v>
      </c>
      <c r="C51" s="10">
        <v>16</v>
      </c>
      <c r="D51" s="10">
        <v>8</v>
      </c>
      <c r="E51" s="10">
        <v>15</v>
      </c>
      <c r="F51" s="10">
        <v>9</v>
      </c>
      <c r="G51" s="10">
        <v>13</v>
      </c>
      <c r="H51" s="10">
        <v>11</v>
      </c>
      <c r="I51" s="10">
        <v>8</v>
      </c>
      <c r="J51" s="10">
        <v>7</v>
      </c>
      <c r="K51" s="10">
        <v>11</v>
      </c>
      <c r="L51" s="10">
        <v>9</v>
      </c>
      <c r="M51" s="10">
        <v>7</v>
      </c>
      <c r="N51" s="10">
        <v>8</v>
      </c>
      <c r="O51" s="10">
        <v>9</v>
      </c>
      <c r="P51" s="11"/>
      <c r="Q51" s="12">
        <f t="shared" ref="Q51:Q56" si="32">AVERAGE(D51:O51)</f>
        <v>9.5833333333333339</v>
      </c>
    </row>
    <row r="52" spans="1:20" x14ac:dyDescent="0.15">
      <c r="A52" s="5"/>
      <c r="B52" s="6" t="s">
        <v>6</v>
      </c>
      <c r="C52" s="13">
        <v>9</v>
      </c>
      <c r="D52" s="13">
        <v>7</v>
      </c>
      <c r="E52" s="13">
        <v>2</v>
      </c>
      <c r="F52" s="13">
        <v>4</v>
      </c>
      <c r="G52" s="13">
        <v>3</v>
      </c>
      <c r="H52" s="13">
        <v>4</v>
      </c>
      <c r="I52" s="13">
        <v>5</v>
      </c>
      <c r="J52" s="13">
        <v>3</v>
      </c>
      <c r="K52" s="13">
        <v>1</v>
      </c>
      <c r="L52" s="13">
        <v>5</v>
      </c>
      <c r="M52" s="13">
        <v>5</v>
      </c>
      <c r="N52" s="13">
        <v>4</v>
      </c>
      <c r="O52" s="13">
        <v>3</v>
      </c>
      <c r="P52" s="11"/>
      <c r="Q52" s="14">
        <f t="shared" si="32"/>
        <v>3.8333333333333335</v>
      </c>
      <c r="S52" s="11"/>
    </row>
    <row r="53" spans="1:20" x14ac:dyDescent="0.15">
      <c r="B53" s="6" t="s">
        <v>7</v>
      </c>
      <c r="C53" s="13">
        <v>0</v>
      </c>
      <c r="D53" s="13">
        <v>3</v>
      </c>
      <c r="E53" s="13">
        <v>4</v>
      </c>
      <c r="F53" s="13">
        <v>1</v>
      </c>
      <c r="G53" s="13">
        <v>1</v>
      </c>
      <c r="H53" s="13">
        <v>2</v>
      </c>
      <c r="I53" s="13">
        <v>2</v>
      </c>
      <c r="J53" s="13">
        <v>3</v>
      </c>
      <c r="K53" s="13">
        <v>0</v>
      </c>
      <c r="L53" s="13">
        <v>2</v>
      </c>
      <c r="M53" s="13">
        <v>2</v>
      </c>
      <c r="N53" s="13">
        <v>2</v>
      </c>
      <c r="O53" s="13">
        <v>3</v>
      </c>
      <c r="P53" s="11"/>
      <c r="Q53" s="14">
        <f t="shared" si="32"/>
        <v>2.0833333333333335</v>
      </c>
      <c r="S53" s="11"/>
    </row>
    <row r="54" spans="1:20" x14ac:dyDescent="0.15">
      <c r="B54" s="15" t="s">
        <v>8</v>
      </c>
      <c r="C54" s="13">
        <v>8</v>
      </c>
      <c r="D54" s="13">
        <v>7</v>
      </c>
      <c r="E54" s="13">
        <v>7</v>
      </c>
      <c r="F54" s="13">
        <v>9</v>
      </c>
      <c r="G54" s="13">
        <v>5</v>
      </c>
      <c r="H54" s="13">
        <v>6</v>
      </c>
      <c r="I54" s="13">
        <v>7</v>
      </c>
      <c r="J54" s="13">
        <v>8</v>
      </c>
      <c r="K54" s="13">
        <v>11</v>
      </c>
      <c r="L54" s="13">
        <v>8</v>
      </c>
      <c r="M54" s="13">
        <v>10</v>
      </c>
      <c r="N54" s="13">
        <v>10</v>
      </c>
      <c r="O54" s="13">
        <v>9</v>
      </c>
      <c r="P54" s="11"/>
      <c r="Q54" s="14">
        <f t="shared" si="32"/>
        <v>8.0833333333333339</v>
      </c>
      <c r="S54" s="11"/>
      <c r="T54" s="11"/>
    </row>
    <row r="55" spans="1:20" x14ac:dyDescent="0.15">
      <c r="A55" s="3"/>
      <c r="B55" s="18" t="s">
        <v>9</v>
      </c>
      <c r="C55" s="19">
        <f t="shared" ref="C55:M55" si="33">SUM(C51:C54)</f>
        <v>33</v>
      </c>
      <c r="D55" s="19">
        <f t="shared" si="33"/>
        <v>25</v>
      </c>
      <c r="E55" s="19">
        <f t="shared" si="33"/>
        <v>28</v>
      </c>
      <c r="F55" s="19">
        <f t="shared" si="33"/>
        <v>23</v>
      </c>
      <c r="G55" s="19">
        <f t="shared" si="33"/>
        <v>22</v>
      </c>
      <c r="H55" s="19">
        <f t="shared" si="33"/>
        <v>23</v>
      </c>
      <c r="I55" s="19">
        <f t="shared" si="33"/>
        <v>22</v>
      </c>
      <c r="J55" s="19">
        <f t="shared" si="33"/>
        <v>21</v>
      </c>
      <c r="K55" s="19">
        <f t="shared" si="33"/>
        <v>23</v>
      </c>
      <c r="L55" s="19">
        <f t="shared" si="33"/>
        <v>24</v>
      </c>
      <c r="M55" s="19">
        <f t="shared" si="33"/>
        <v>24</v>
      </c>
      <c r="N55" s="19">
        <f t="shared" ref="N55:O55" si="34">SUM(N51:N54)</f>
        <v>24</v>
      </c>
      <c r="O55" s="19">
        <f t="shared" si="34"/>
        <v>24</v>
      </c>
      <c r="P55" s="11"/>
      <c r="Q55" s="20">
        <f t="shared" si="32"/>
        <v>23.583333333333332</v>
      </c>
      <c r="S55" s="11"/>
    </row>
    <row r="56" spans="1:20" x14ac:dyDescent="0.15">
      <c r="A56" s="3"/>
      <c r="B56" s="21" t="s">
        <v>10</v>
      </c>
      <c r="C56" s="22">
        <v>391</v>
      </c>
      <c r="D56" s="22">
        <v>389</v>
      </c>
      <c r="E56" s="22">
        <v>383</v>
      </c>
      <c r="F56" s="22">
        <v>373</v>
      </c>
      <c r="G56" s="22">
        <v>358</v>
      </c>
      <c r="H56" s="22">
        <v>350</v>
      </c>
      <c r="I56" s="22">
        <v>345</v>
      </c>
      <c r="J56" s="22">
        <v>336</v>
      </c>
      <c r="K56" s="22">
        <v>333</v>
      </c>
      <c r="L56" s="22">
        <v>324</v>
      </c>
      <c r="M56" s="22">
        <v>320</v>
      </c>
      <c r="N56" s="22">
        <v>315</v>
      </c>
      <c r="O56" s="22">
        <v>305</v>
      </c>
      <c r="P56" s="23"/>
      <c r="Q56" s="24">
        <f t="shared" si="32"/>
        <v>344.25</v>
      </c>
    </row>
    <row r="57" spans="1:20" x14ac:dyDescent="0.15">
      <c r="A57" s="3"/>
      <c r="B57" s="25" t="s">
        <v>11</v>
      </c>
      <c r="C57" s="26">
        <f t="shared" ref="C57:M57" si="35">C55/C56</f>
        <v>8.4398976982097182E-2</v>
      </c>
      <c r="D57" s="26">
        <f t="shared" si="35"/>
        <v>6.4267352185089971E-2</v>
      </c>
      <c r="E57" s="26">
        <f t="shared" si="35"/>
        <v>7.3107049608355096E-2</v>
      </c>
      <c r="F57" s="26">
        <f t="shared" si="35"/>
        <v>6.1662198391420911E-2</v>
      </c>
      <c r="G57" s="26">
        <f t="shared" si="35"/>
        <v>6.1452513966480445E-2</v>
      </c>
      <c r="H57" s="26">
        <f t="shared" si="35"/>
        <v>6.5714285714285711E-2</v>
      </c>
      <c r="I57" s="26">
        <f t="shared" si="35"/>
        <v>6.3768115942028983E-2</v>
      </c>
      <c r="J57" s="26">
        <f t="shared" si="35"/>
        <v>6.25E-2</v>
      </c>
      <c r="K57" s="26">
        <f t="shared" si="35"/>
        <v>6.9069069069069067E-2</v>
      </c>
      <c r="L57" s="26">
        <f t="shared" si="35"/>
        <v>7.407407407407407E-2</v>
      </c>
      <c r="M57" s="26">
        <f t="shared" si="35"/>
        <v>7.4999999999999997E-2</v>
      </c>
      <c r="N57" s="26">
        <f t="shared" ref="N57:O57" si="36">N55/N56</f>
        <v>7.6190476190476197E-2</v>
      </c>
      <c r="O57" s="26">
        <f t="shared" si="36"/>
        <v>7.8688524590163941E-2</v>
      </c>
      <c r="P57" s="26"/>
      <c r="Q57" s="27">
        <f>Q55/Q56</f>
        <v>6.8506414911643665E-2</v>
      </c>
    </row>
    <row r="58" spans="1:20" x14ac:dyDescent="0.15">
      <c r="A58" s="3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7"/>
    </row>
    <row r="59" spans="1:20" x14ac:dyDescent="0.15">
      <c r="A59" s="3"/>
      <c r="B59" s="25" t="s">
        <v>46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6"/>
      <c r="Q59" s="24">
        <f>AVERAGE(D59:O59)</f>
        <v>0</v>
      </c>
    </row>
    <row r="60" spans="1:20" x14ac:dyDescent="0.15">
      <c r="A60" s="3"/>
      <c r="B60" s="25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6"/>
      <c r="Q60" s="24"/>
    </row>
    <row r="61" spans="1:20" x14ac:dyDescent="0.15">
      <c r="A61" s="3"/>
      <c r="B61" s="25" t="s">
        <v>120</v>
      </c>
      <c r="C61" s="22">
        <v>17</v>
      </c>
      <c r="D61" s="22">
        <v>19</v>
      </c>
      <c r="E61" s="22">
        <v>18</v>
      </c>
      <c r="F61" s="22">
        <v>17</v>
      </c>
      <c r="G61" s="22">
        <v>13</v>
      </c>
      <c r="H61" s="22">
        <v>14</v>
      </c>
      <c r="I61" s="22">
        <v>15</v>
      </c>
      <c r="J61" s="22">
        <v>17</v>
      </c>
      <c r="K61" s="22">
        <v>17</v>
      </c>
      <c r="L61" s="22">
        <v>10</v>
      </c>
      <c r="M61" s="22">
        <v>12</v>
      </c>
      <c r="N61" s="22">
        <v>12</v>
      </c>
      <c r="O61" s="22">
        <v>12</v>
      </c>
      <c r="P61" s="26"/>
      <c r="Q61" s="212">
        <f>AVERAGE(D61:O61)</f>
        <v>14.666666666666666</v>
      </c>
    </row>
    <row r="62" spans="1:20" x14ac:dyDescent="0.15">
      <c r="A62" s="3"/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31"/>
    </row>
    <row r="63" spans="1:20" ht="11.25" thickBot="1" x14ac:dyDescent="0.2">
      <c r="A63" s="3"/>
      <c r="B63" s="25"/>
      <c r="C63" s="8">
        <f t="shared" ref="C63:M63" si="37">C11</f>
        <v>42094</v>
      </c>
      <c r="D63" s="8">
        <f t="shared" si="37"/>
        <v>42124</v>
      </c>
      <c r="E63" s="8">
        <f t="shared" si="37"/>
        <v>42155</v>
      </c>
      <c r="F63" s="8">
        <f t="shared" si="37"/>
        <v>42185</v>
      </c>
      <c r="G63" s="8">
        <f t="shared" si="37"/>
        <v>42216</v>
      </c>
      <c r="H63" s="8">
        <f t="shared" si="37"/>
        <v>42247</v>
      </c>
      <c r="I63" s="8">
        <f t="shared" si="37"/>
        <v>42277</v>
      </c>
      <c r="J63" s="8">
        <f t="shared" si="37"/>
        <v>42308</v>
      </c>
      <c r="K63" s="8">
        <f t="shared" si="37"/>
        <v>42338</v>
      </c>
      <c r="L63" s="8">
        <f t="shared" si="37"/>
        <v>42369</v>
      </c>
      <c r="M63" s="8">
        <f t="shared" si="37"/>
        <v>42400</v>
      </c>
      <c r="N63" s="8">
        <f t="shared" ref="N63:O63" si="38">N11</f>
        <v>42429</v>
      </c>
      <c r="O63" s="8">
        <f t="shared" si="38"/>
        <v>42460</v>
      </c>
      <c r="P63" s="8"/>
      <c r="Q63" s="8" t="s">
        <v>4</v>
      </c>
    </row>
    <row r="64" spans="1:20" x14ac:dyDescent="0.15">
      <c r="A64" s="33" t="s">
        <v>44</v>
      </c>
      <c r="B64" s="9" t="s">
        <v>5</v>
      </c>
      <c r="C64" s="10">
        <v>24</v>
      </c>
      <c r="D64" s="10">
        <v>16</v>
      </c>
      <c r="E64" s="10">
        <v>21</v>
      </c>
      <c r="F64" s="10">
        <v>18</v>
      </c>
      <c r="G64" s="10">
        <v>13</v>
      </c>
      <c r="H64" s="10">
        <v>16</v>
      </c>
      <c r="I64" s="10">
        <v>26</v>
      </c>
      <c r="J64" s="10">
        <v>18</v>
      </c>
      <c r="K64" s="10">
        <v>18</v>
      </c>
      <c r="L64" s="10">
        <v>22</v>
      </c>
      <c r="M64" s="10">
        <v>28</v>
      </c>
      <c r="N64" s="10">
        <v>16</v>
      </c>
      <c r="O64" s="10">
        <v>22</v>
      </c>
      <c r="P64" s="11"/>
      <c r="Q64" s="12">
        <f t="shared" ref="Q64:Q69" si="39">AVERAGE(D64:O64)</f>
        <v>19.5</v>
      </c>
    </row>
    <row r="65" spans="1:20" x14ac:dyDescent="0.15">
      <c r="A65" s="5"/>
      <c r="B65" s="6" t="s">
        <v>6</v>
      </c>
      <c r="C65" s="13">
        <v>7</v>
      </c>
      <c r="D65" s="13">
        <v>10</v>
      </c>
      <c r="E65" s="13">
        <v>8</v>
      </c>
      <c r="F65" s="13">
        <v>7</v>
      </c>
      <c r="G65" s="13">
        <v>5</v>
      </c>
      <c r="H65" s="13">
        <v>3</v>
      </c>
      <c r="I65" s="13">
        <v>4</v>
      </c>
      <c r="J65" s="13">
        <v>11</v>
      </c>
      <c r="K65" s="13">
        <v>3</v>
      </c>
      <c r="L65" s="13">
        <v>6</v>
      </c>
      <c r="M65" s="13">
        <v>9</v>
      </c>
      <c r="N65" s="13">
        <v>9</v>
      </c>
      <c r="O65" s="13">
        <v>2</v>
      </c>
      <c r="P65" s="11"/>
      <c r="Q65" s="14">
        <f t="shared" si="39"/>
        <v>6.416666666666667</v>
      </c>
      <c r="S65" s="11"/>
    </row>
    <row r="66" spans="1:20" x14ac:dyDescent="0.15">
      <c r="B66" s="6" t="s">
        <v>7</v>
      </c>
      <c r="C66" s="13">
        <v>5</v>
      </c>
      <c r="D66" s="13">
        <v>5</v>
      </c>
      <c r="E66" s="13">
        <v>5</v>
      </c>
      <c r="F66" s="13">
        <v>7</v>
      </c>
      <c r="G66" s="13">
        <v>5</v>
      </c>
      <c r="H66" s="13">
        <v>5</v>
      </c>
      <c r="I66" s="13">
        <v>3</v>
      </c>
      <c r="J66" s="13">
        <v>2</v>
      </c>
      <c r="K66" s="13">
        <v>8</v>
      </c>
      <c r="L66" s="13">
        <v>2</v>
      </c>
      <c r="M66" s="13">
        <v>1</v>
      </c>
      <c r="N66" s="13">
        <v>3</v>
      </c>
      <c r="O66" s="13">
        <v>4</v>
      </c>
      <c r="P66" s="11"/>
      <c r="Q66" s="14">
        <f t="shared" si="39"/>
        <v>4.166666666666667</v>
      </c>
      <c r="S66" s="11"/>
    </row>
    <row r="67" spans="1:20" x14ac:dyDescent="0.15">
      <c r="B67" s="15" t="s">
        <v>8</v>
      </c>
      <c r="C67" s="13">
        <v>34</v>
      </c>
      <c r="D67" s="13">
        <v>31</v>
      </c>
      <c r="E67" s="13">
        <v>21</v>
      </c>
      <c r="F67" s="13">
        <v>22</v>
      </c>
      <c r="G67" s="13">
        <v>18</v>
      </c>
      <c r="H67" s="13">
        <v>17</v>
      </c>
      <c r="I67" s="13">
        <v>16</v>
      </c>
      <c r="J67" s="13">
        <v>16</v>
      </c>
      <c r="K67" s="13">
        <v>17</v>
      </c>
      <c r="L67" s="13">
        <v>17</v>
      </c>
      <c r="M67" s="13">
        <v>17</v>
      </c>
      <c r="N67" s="13">
        <v>14</v>
      </c>
      <c r="O67" s="13">
        <v>11</v>
      </c>
      <c r="P67" s="11"/>
      <c r="Q67" s="14">
        <f t="shared" si="39"/>
        <v>18.083333333333332</v>
      </c>
      <c r="S67" s="11"/>
      <c r="T67" s="11"/>
    </row>
    <row r="68" spans="1:20" x14ac:dyDescent="0.15">
      <c r="A68" s="3"/>
      <c r="B68" s="18" t="s">
        <v>9</v>
      </c>
      <c r="C68" s="19">
        <f t="shared" ref="C68:M68" si="40">SUM(C64:C67)</f>
        <v>70</v>
      </c>
      <c r="D68" s="19">
        <f t="shared" si="40"/>
        <v>62</v>
      </c>
      <c r="E68" s="19">
        <f t="shared" si="40"/>
        <v>55</v>
      </c>
      <c r="F68" s="19">
        <f t="shared" si="40"/>
        <v>54</v>
      </c>
      <c r="G68" s="19">
        <f t="shared" si="40"/>
        <v>41</v>
      </c>
      <c r="H68" s="19">
        <f t="shared" si="40"/>
        <v>41</v>
      </c>
      <c r="I68" s="19">
        <f t="shared" si="40"/>
        <v>49</v>
      </c>
      <c r="J68" s="19">
        <f t="shared" si="40"/>
        <v>47</v>
      </c>
      <c r="K68" s="19">
        <f t="shared" si="40"/>
        <v>46</v>
      </c>
      <c r="L68" s="19">
        <f t="shared" si="40"/>
        <v>47</v>
      </c>
      <c r="M68" s="19">
        <f t="shared" si="40"/>
        <v>55</v>
      </c>
      <c r="N68" s="19">
        <f t="shared" ref="N68:O68" si="41">SUM(N64:N67)</f>
        <v>42</v>
      </c>
      <c r="O68" s="19">
        <f t="shared" si="41"/>
        <v>39</v>
      </c>
      <c r="P68" s="11"/>
      <c r="Q68" s="20">
        <f t="shared" si="39"/>
        <v>48.166666666666664</v>
      </c>
      <c r="S68" s="11"/>
    </row>
    <row r="69" spans="1:20" x14ac:dyDescent="0.15">
      <c r="A69" s="3"/>
      <c r="B69" s="21" t="s">
        <v>10</v>
      </c>
      <c r="C69" s="22">
        <v>1042</v>
      </c>
      <c r="D69" s="22">
        <v>1014</v>
      </c>
      <c r="E69" s="22">
        <v>980</v>
      </c>
      <c r="F69" s="22">
        <v>956</v>
      </c>
      <c r="G69" s="22">
        <v>922</v>
      </c>
      <c r="H69" s="22">
        <v>913</v>
      </c>
      <c r="I69" s="22">
        <v>890</v>
      </c>
      <c r="J69" s="22">
        <v>878</v>
      </c>
      <c r="K69" s="22">
        <v>865</v>
      </c>
      <c r="L69" s="22">
        <v>851</v>
      </c>
      <c r="M69" s="22">
        <v>833</v>
      </c>
      <c r="N69" s="22">
        <v>817</v>
      </c>
      <c r="O69" s="22">
        <v>800</v>
      </c>
      <c r="P69" s="23"/>
      <c r="Q69" s="24">
        <f t="shared" si="39"/>
        <v>893.25</v>
      </c>
    </row>
    <row r="70" spans="1:20" x14ac:dyDescent="0.15">
      <c r="A70" s="3"/>
      <c r="B70" s="25" t="s">
        <v>11</v>
      </c>
      <c r="C70" s="26">
        <f t="shared" ref="C70:M70" si="42">C68/C69</f>
        <v>6.71785028790787E-2</v>
      </c>
      <c r="D70" s="26">
        <f t="shared" si="42"/>
        <v>6.1143984220907298E-2</v>
      </c>
      <c r="E70" s="26">
        <f t="shared" si="42"/>
        <v>5.6122448979591837E-2</v>
      </c>
      <c r="F70" s="26">
        <f t="shared" si="42"/>
        <v>5.6485355648535567E-2</v>
      </c>
      <c r="G70" s="26">
        <f t="shared" si="42"/>
        <v>4.4468546637744036E-2</v>
      </c>
      <c r="H70" s="26">
        <f t="shared" si="42"/>
        <v>4.4906900328587074E-2</v>
      </c>
      <c r="I70" s="26">
        <f t="shared" si="42"/>
        <v>5.5056179775280899E-2</v>
      </c>
      <c r="J70" s="26">
        <f t="shared" si="42"/>
        <v>5.3530751708428248E-2</v>
      </c>
      <c r="K70" s="26">
        <f t="shared" si="42"/>
        <v>5.3179190751445088E-2</v>
      </c>
      <c r="L70" s="26">
        <f t="shared" si="42"/>
        <v>5.5229142185663924E-2</v>
      </c>
      <c r="M70" s="26">
        <f t="shared" si="42"/>
        <v>6.6026410564225688E-2</v>
      </c>
      <c r="N70" s="26">
        <f t="shared" ref="N70:O70" si="43">N68/N69</f>
        <v>5.1407588739290085E-2</v>
      </c>
      <c r="O70" s="26">
        <f t="shared" si="43"/>
        <v>4.8750000000000002E-2</v>
      </c>
      <c r="P70" s="26"/>
      <c r="Q70" s="27">
        <f>Q68/Q69</f>
        <v>5.3922940572814625E-2</v>
      </c>
    </row>
    <row r="71" spans="1:20" x14ac:dyDescent="0.15">
      <c r="A71" s="3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7"/>
    </row>
    <row r="72" spans="1:20" x14ac:dyDescent="0.15">
      <c r="A72" s="3"/>
      <c r="B72" s="25" t="s">
        <v>46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6"/>
      <c r="Q72" s="24">
        <f>AVERAGE(D72:O72)</f>
        <v>0</v>
      </c>
    </row>
    <row r="73" spans="1:20" x14ac:dyDescent="0.15">
      <c r="A73" s="3"/>
      <c r="B73" s="25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6"/>
      <c r="Q73" s="24"/>
    </row>
    <row r="74" spans="1:20" x14ac:dyDescent="0.15">
      <c r="A74" s="3"/>
      <c r="B74" s="25" t="s">
        <v>120</v>
      </c>
      <c r="C74" s="22">
        <v>57</v>
      </c>
      <c r="D74" s="22">
        <v>54</v>
      </c>
      <c r="E74" s="22">
        <v>44</v>
      </c>
      <c r="F74" s="22">
        <v>46</v>
      </c>
      <c r="G74" s="22">
        <v>40</v>
      </c>
      <c r="H74" s="22">
        <v>39</v>
      </c>
      <c r="I74" s="22">
        <v>37</v>
      </c>
      <c r="J74" s="22">
        <v>36</v>
      </c>
      <c r="K74" s="22">
        <v>43</v>
      </c>
      <c r="L74" s="22">
        <v>21</v>
      </c>
      <c r="M74" s="22">
        <v>18</v>
      </c>
      <c r="N74" s="22">
        <v>17</v>
      </c>
      <c r="O74" s="22">
        <v>15</v>
      </c>
      <c r="P74" s="26"/>
      <c r="Q74" s="212">
        <f>AVERAGE(D74:O74)</f>
        <v>34.166666666666664</v>
      </c>
    </row>
    <row r="75" spans="1:20" x14ac:dyDescent="0.15">
      <c r="A75" s="3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31"/>
    </row>
    <row r="76" spans="1:20" ht="11.25" thickBot="1" x14ac:dyDescent="0.2">
      <c r="A76" s="3"/>
      <c r="B76" s="25"/>
      <c r="C76" s="8">
        <f t="shared" ref="C76:M76" si="44">C11</f>
        <v>42094</v>
      </c>
      <c r="D76" s="8">
        <f t="shared" si="44"/>
        <v>42124</v>
      </c>
      <c r="E76" s="8">
        <f t="shared" si="44"/>
        <v>42155</v>
      </c>
      <c r="F76" s="8">
        <f t="shared" si="44"/>
        <v>42185</v>
      </c>
      <c r="G76" s="8">
        <f t="shared" si="44"/>
        <v>42216</v>
      </c>
      <c r="H76" s="8">
        <f t="shared" si="44"/>
        <v>42247</v>
      </c>
      <c r="I76" s="8">
        <f t="shared" si="44"/>
        <v>42277</v>
      </c>
      <c r="J76" s="8">
        <f t="shared" si="44"/>
        <v>42308</v>
      </c>
      <c r="K76" s="8">
        <f t="shared" si="44"/>
        <v>42338</v>
      </c>
      <c r="L76" s="8">
        <f t="shared" si="44"/>
        <v>42369</v>
      </c>
      <c r="M76" s="8">
        <f t="shared" si="44"/>
        <v>42400</v>
      </c>
      <c r="N76" s="8">
        <f t="shared" ref="N76:O76" si="45">N11</f>
        <v>42429</v>
      </c>
      <c r="O76" s="8">
        <f t="shared" si="45"/>
        <v>42460</v>
      </c>
      <c r="P76" s="8"/>
      <c r="Q76" s="8" t="s">
        <v>4</v>
      </c>
    </row>
    <row r="77" spans="1:20" x14ac:dyDescent="0.15">
      <c r="A77" s="33" t="s">
        <v>53</v>
      </c>
      <c r="B77" s="9" t="s">
        <v>5</v>
      </c>
      <c r="C77" s="10">
        <v>44</v>
      </c>
      <c r="D77" s="10">
        <v>41</v>
      </c>
      <c r="E77" s="10">
        <v>44</v>
      </c>
      <c r="F77" s="10">
        <v>37</v>
      </c>
      <c r="G77" s="10">
        <v>40</v>
      </c>
      <c r="H77" s="10">
        <v>49</v>
      </c>
      <c r="I77" s="10">
        <v>44</v>
      </c>
      <c r="J77" s="10">
        <v>49</v>
      </c>
      <c r="K77" s="10">
        <v>41</v>
      </c>
      <c r="L77" s="10">
        <v>41</v>
      </c>
      <c r="M77" s="10">
        <v>43</v>
      </c>
      <c r="N77" s="10">
        <v>37</v>
      </c>
      <c r="O77" s="10">
        <v>45</v>
      </c>
      <c r="P77" s="11"/>
      <c r="Q77" s="12">
        <f t="shared" ref="Q77:Q82" si="46">AVERAGE(D77:O77)</f>
        <v>42.583333333333336</v>
      </c>
    </row>
    <row r="78" spans="1:20" x14ac:dyDescent="0.15">
      <c r="A78" s="5"/>
      <c r="B78" s="6" t="s">
        <v>6</v>
      </c>
      <c r="C78" s="13">
        <v>14</v>
      </c>
      <c r="D78" s="13">
        <v>19</v>
      </c>
      <c r="E78" s="13">
        <v>26</v>
      </c>
      <c r="F78" s="13">
        <v>24</v>
      </c>
      <c r="G78" s="13">
        <v>23</v>
      </c>
      <c r="H78" s="13">
        <v>16</v>
      </c>
      <c r="I78" s="13">
        <v>18</v>
      </c>
      <c r="J78" s="13">
        <v>18</v>
      </c>
      <c r="K78" s="13">
        <v>25</v>
      </c>
      <c r="L78" s="13">
        <v>17</v>
      </c>
      <c r="M78" s="13">
        <v>19</v>
      </c>
      <c r="N78" s="13">
        <v>14</v>
      </c>
      <c r="O78" s="13">
        <v>7</v>
      </c>
      <c r="P78" s="11"/>
      <c r="Q78" s="14">
        <f t="shared" si="46"/>
        <v>18.833333333333332</v>
      </c>
      <c r="S78" s="11"/>
    </row>
    <row r="79" spans="1:20" x14ac:dyDescent="0.15">
      <c r="B79" s="6" t="s">
        <v>7</v>
      </c>
      <c r="C79" s="13">
        <v>7</v>
      </c>
      <c r="D79" s="13">
        <v>5</v>
      </c>
      <c r="E79" s="13">
        <v>7</v>
      </c>
      <c r="F79" s="13">
        <v>9</v>
      </c>
      <c r="G79" s="13">
        <v>4</v>
      </c>
      <c r="H79" s="13">
        <v>10</v>
      </c>
      <c r="I79" s="13">
        <v>5</v>
      </c>
      <c r="J79" s="13">
        <v>5</v>
      </c>
      <c r="K79" s="13">
        <v>5</v>
      </c>
      <c r="L79" s="13">
        <v>9</v>
      </c>
      <c r="M79" s="13">
        <v>11</v>
      </c>
      <c r="N79" s="13">
        <v>5</v>
      </c>
      <c r="O79" s="13">
        <v>0</v>
      </c>
      <c r="P79" s="11"/>
      <c r="Q79" s="14">
        <f t="shared" si="46"/>
        <v>6.25</v>
      </c>
      <c r="S79" s="11"/>
    </row>
    <row r="80" spans="1:20" x14ac:dyDescent="0.15">
      <c r="B80" s="15" t="s">
        <v>8</v>
      </c>
      <c r="C80" s="13">
        <v>4</v>
      </c>
      <c r="D80" s="13">
        <v>5</v>
      </c>
      <c r="E80" s="13">
        <v>3</v>
      </c>
      <c r="F80" s="13">
        <v>5</v>
      </c>
      <c r="G80" s="13">
        <v>4</v>
      </c>
      <c r="H80" s="13">
        <v>4</v>
      </c>
      <c r="I80" s="13">
        <v>5</v>
      </c>
      <c r="J80" s="13">
        <v>5</v>
      </c>
      <c r="K80" s="13">
        <v>9</v>
      </c>
      <c r="L80" s="13">
        <v>6</v>
      </c>
      <c r="M80" s="13">
        <v>6</v>
      </c>
      <c r="N80" s="13">
        <v>3</v>
      </c>
      <c r="O80" s="13">
        <v>3</v>
      </c>
      <c r="P80" s="11"/>
      <c r="Q80" s="14">
        <f t="shared" si="46"/>
        <v>4.833333333333333</v>
      </c>
      <c r="S80" s="11"/>
      <c r="T80" s="11"/>
    </row>
    <row r="81" spans="1:20" x14ac:dyDescent="0.15">
      <c r="A81" s="3"/>
      <c r="B81" s="18" t="s">
        <v>9</v>
      </c>
      <c r="C81" s="19">
        <f t="shared" ref="C81:M81" si="47">SUM(C77:C80)</f>
        <v>69</v>
      </c>
      <c r="D81" s="19">
        <f t="shared" si="47"/>
        <v>70</v>
      </c>
      <c r="E81" s="19">
        <f t="shared" si="47"/>
        <v>80</v>
      </c>
      <c r="F81" s="19">
        <f t="shared" si="47"/>
        <v>75</v>
      </c>
      <c r="G81" s="19">
        <f t="shared" si="47"/>
        <v>71</v>
      </c>
      <c r="H81" s="19">
        <f t="shared" si="47"/>
        <v>79</v>
      </c>
      <c r="I81" s="19">
        <f t="shared" si="47"/>
        <v>72</v>
      </c>
      <c r="J81" s="19">
        <f t="shared" si="47"/>
        <v>77</v>
      </c>
      <c r="K81" s="19">
        <f t="shared" si="47"/>
        <v>80</v>
      </c>
      <c r="L81" s="19">
        <f t="shared" si="47"/>
        <v>73</v>
      </c>
      <c r="M81" s="19">
        <f t="shared" si="47"/>
        <v>79</v>
      </c>
      <c r="N81" s="19">
        <f t="shared" ref="N81:O81" si="48">SUM(N77:N80)</f>
        <v>59</v>
      </c>
      <c r="O81" s="19">
        <f t="shared" si="48"/>
        <v>55</v>
      </c>
      <c r="P81" s="11"/>
      <c r="Q81" s="20">
        <f t="shared" si="46"/>
        <v>72.5</v>
      </c>
      <c r="S81" s="11"/>
    </row>
    <row r="82" spans="1:20" x14ac:dyDescent="0.15">
      <c r="A82" s="3"/>
      <c r="B82" s="21" t="s">
        <v>10</v>
      </c>
      <c r="C82" s="22">
        <v>820</v>
      </c>
      <c r="D82" s="22">
        <v>811</v>
      </c>
      <c r="E82" s="22">
        <v>803</v>
      </c>
      <c r="F82" s="22">
        <v>786</v>
      </c>
      <c r="G82" s="22">
        <v>770</v>
      </c>
      <c r="H82" s="22">
        <v>753</v>
      </c>
      <c r="I82" s="22">
        <v>735</v>
      </c>
      <c r="J82" s="22">
        <v>726</v>
      </c>
      <c r="K82" s="22">
        <v>712</v>
      </c>
      <c r="L82" s="22">
        <v>699</v>
      </c>
      <c r="M82" s="22">
        <v>692</v>
      </c>
      <c r="N82" s="22">
        <v>666</v>
      </c>
      <c r="O82" s="22">
        <v>648</v>
      </c>
      <c r="P82" s="23"/>
      <c r="Q82" s="24">
        <f t="shared" si="46"/>
        <v>733.41666666666663</v>
      </c>
    </row>
    <row r="83" spans="1:20" x14ac:dyDescent="0.15">
      <c r="A83" s="3"/>
      <c r="B83" s="25" t="s">
        <v>11</v>
      </c>
      <c r="C83" s="26">
        <f t="shared" ref="C83:M83" si="49">C81/C82</f>
        <v>8.4146341463414639E-2</v>
      </c>
      <c r="D83" s="26">
        <f t="shared" si="49"/>
        <v>8.6313193588162765E-2</v>
      </c>
      <c r="E83" s="26">
        <f t="shared" si="49"/>
        <v>9.9626400996264006E-2</v>
      </c>
      <c r="F83" s="26">
        <f t="shared" si="49"/>
        <v>9.5419847328244281E-2</v>
      </c>
      <c r="G83" s="26">
        <f t="shared" si="49"/>
        <v>9.2207792207792211E-2</v>
      </c>
      <c r="H83" s="26">
        <f t="shared" si="49"/>
        <v>0.10491367861885791</v>
      </c>
      <c r="I83" s="26">
        <f t="shared" si="49"/>
        <v>9.7959183673469383E-2</v>
      </c>
      <c r="J83" s="26">
        <f t="shared" si="49"/>
        <v>0.10606060606060606</v>
      </c>
      <c r="K83" s="26">
        <f t="shared" si="49"/>
        <v>0.11235955056179775</v>
      </c>
      <c r="L83" s="26">
        <f t="shared" si="49"/>
        <v>0.1044349070100143</v>
      </c>
      <c r="M83" s="26">
        <f t="shared" si="49"/>
        <v>0.11416184971098266</v>
      </c>
      <c r="N83" s="26">
        <f t="shared" ref="N83:O83" si="50">N81/N82</f>
        <v>8.858858858858859E-2</v>
      </c>
      <c r="O83" s="26">
        <f t="shared" si="50"/>
        <v>8.4876543209876545E-2</v>
      </c>
      <c r="P83" s="26"/>
      <c r="Q83" s="27">
        <f>Q81/Q82</f>
        <v>9.885240313600728E-2</v>
      </c>
    </row>
    <row r="84" spans="1:20" x14ac:dyDescent="0.15">
      <c r="A84" s="3"/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7"/>
    </row>
    <row r="85" spans="1:20" x14ac:dyDescent="0.15">
      <c r="A85" s="3"/>
      <c r="B85" s="25" t="s">
        <v>46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6"/>
      <c r="Q85" s="24">
        <f>AVERAGE(D85:O85)</f>
        <v>0</v>
      </c>
    </row>
    <row r="86" spans="1:20" x14ac:dyDescent="0.15">
      <c r="A86" s="3"/>
      <c r="B86" s="2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6"/>
      <c r="Q86" s="24"/>
    </row>
    <row r="87" spans="1:20" x14ac:dyDescent="0.15">
      <c r="A87" s="3"/>
      <c r="B87" s="25" t="s">
        <v>120</v>
      </c>
      <c r="C87" s="22">
        <v>60</v>
      </c>
      <c r="D87" s="22">
        <v>60</v>
      </c>
      <c r="E87" s="22">
        <v>60</v>
      </c>
      <c r="F87" s="22">
        <v>62</v>
      </c>
      <c r="G87" s="22">
        <v>56</v>
      </c>
      <c r="H87" s="22">
        <v>59</v>
      </c>
      <c r="I87" s="22">
        <v>55</v>
      </c>
      <c r="J87" s="22">
        <v>55</v>
      </c>
      <c r="K87" s="22">
        <v>59</v>
      </c>
      <c r="L87" s="22">
        <v>18</v>
      </c>
      <c r="M87" s="22">
        <v>18</v>
      </c>
      <c r="N87" s="22">
        <v>8</v>
      </c>
      <c r="O87" s="22">
        <v>3</v>
      </c>
      <c r="P87" s="26"/>
      <c r="Q87" s="212">
        <f>AVERAGE(D87:O87)</f>
        <v>42.75</v>
      </c>
    </row>
    <row r="88" spans="1:20" x14ac:dyDescent="0.15">
      <c r="A88" s="3"/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31"/>
    </row>
    <row r="89" spans="1:20" ht="11.25" thickBot="1" x14ac:dyDescent="0.2">
      <c r="A89" s="172"/>
      <c r="B89" s="172"/>
      <c r="C89" s="173">
        <f t="shared" ref="C89:M89" si="51">C11</f>
        <v>42094</v>
      </c>
      <c r="D89" s="173">
        <f t="shared" si="51"/>
        <v>42124</v>
      </c>
      <c r="E89" s="173">
        <f t="shared" si="51"/>
        <v>42155</v>
      </c>
      <c r="F89" s="173">
        <f t="shared" si="51"/>
        <v>42185</v>
      </c>
      <c r="G89" s="173">
        <f t="shared" si="51"/>
        <v>42216</v>
      </c>
      <c r="H89" s="173">
        <f t="shared" si="51"/>
        <v>42247</v>
      </c>
      <c r="I89" s="173">
        <f t="shared" si="51"/>
        <v>42277</v>
      </c>
      <c r="J89" s="173">
        <f t="shared" si="51"/>
        <v>42308</v>
      </c>
      <c r="K89" s="173">
        <f t="shared" si="51"/>
        <v>42338</v>
      </c>
      <c r="L89" s="173">
        <f t="shared" si="51"/>
        <v>42369</v>
      </c>
      <c r="M89" s="173">
        <f t="shared" si="51"/>
        <v>42400</v>
      </c>
      <c r="N89" s="173">
        <f t="shared" ref="N89:O89" si="52">N11</f>
        <v>42429</v>
      </c>
      <c r="O89" s="173">
        <f t="shared" si="52"/>
        <v>42460</v>
      </c>
      <c r="P89" s="145"/>
      <c r="Q89" s="145" t="s">
        <v>4</v>
      </c>
    </row>
    <row r="90" spans="1:20" x14ac:dyDescent="0.15">
      <c r="A90" s="174" t="s">
        <v>54</v>
      </c>
      <c r="B90" s="175" t="s">
        <v>5</v>
      </c>
      <c r="C90" s="176">
        <f t="shared" ref="C90:N90" si="53">SUM(C51,C64,C77)</f>
        <v>84</v>
      </c>
      <c r="D90" s="176">
        <f t="shared" si="53"/>
        <v>65</v>
      </c>
      <c r="E90" s="176">
        <f t="shared" si="53"/>
        <v>80</v>
      </c>
      <c r="F90" s="176">
        <f t="shared" si="53"/>
        <v>64</v>
      </c>
      <c r="G90" s="176">
        <f t="shared" si="53"/>
        <v>66</v>
      </c>
      <c r="H90" s="176">
        <f t="shared" si="53"/>
        <v>76</v>
      </c>
      <c r="I90" s="176">
        <f t="shared" si="53"/>
        <v>78</v>
      </c>
      <c r="J90" s="176">
        <f t="shared" si="53"/>
        <v>74</v>
      </c>
      <c r="K90" s="176">
        <f t="shared" si="53"/>
        <v>70</v>
      </c>
      <c r="L90" s="176">
        <f t="shared" si="53"/>
        <v>72</v>
      </c>
      <c r="M90" s="176">
        <f t="shared" si="53"/>
        <v>78</v>
      </c>
      <c r="N90" s="176">
        <f t="shared" si="53"/>
        <v>61</v>
      </c>
      <c r="O90" s="176">
        <f t="shared" ref="O90:O93" si="54">SUM(O51,O64,O77)</f>
        <v>76</v>
      </c>
      <c r="P90" s="119"/>
      <c r="Q90" s="181">
        <f t="shared" ref="Q90:Q95" si="55">AVERAGE(D90:O90)</f>
        <v>71.666666666666671</v>
      </c>
    </row>
    <row r="91" spans="1:20" x14ac:dyDescent="0.15">
      <c r="A91" s="120"/>
      <c r="B91" s="149" t="s">
        <v>6</v>
      </c>
      <c r="C91" s="150">
        <f t="shared" ref="C91:N91" si="56">SUM(C52,C65,C78)</f>
        <v>30</v>
      </c>
      <c r="D91" s="150">
        <f t="shared" si="56"/>
        <v>36</v>
      </c>
      <c r="E91" s="150">
        <f t="shared" si="56"/>
        <v>36</v>
      </c>
      <c r="F91" s="150">
        <f t="shared" si="56"/>
        <v>35</v>
      </c>
      <c r="G91" s="150">
        <f t="shared" si="56"/>
        <v>31</v>
      </c>
      <c r="H91" s="150">
        <f t="shared" si="56"/>
        <v>23</v>
      </c>
      <c r="I91" s="150">
        <f t="shared" si="56"/>
        <v>27</v>
      </c>
      <c r="J91" s="150">
        <f t="shared" si="56"/>
        <v>32</v>
      </c>
      <c r="K91" s="150">
        <f t="shared" si="56"/>
        <v>29</v>
      </c>
      <c r="L91" s="150">
        <f t="shared" si="56"/>
        <v>28</v>
      </c>
      <c r="M91" s="150">
        <f t="shared" si="56"/>
        <v>33</v>
      </c>
      <c r="N91" s="150">
        <f t="shared" si="56"/>
        <v>27</v>
      </c>
      <c r="O91" s="150">
        <f t="shared" si="54"/>
        <v>12</v>
      </c>
      <c r="P91" s="119"/>
      <c r="Q91" s="182">
        <f t="shared" si="55"/>
        <v>29.083333333333332</v>
      </c>
      <c r="S91" s="11"/>
    </row>
    <row r="92" spans="1:20" x14ac:dyDescent="0.15">
      <c r="A92" s="120"/>
      <c r="B92" s="149" t="s">
        <v>7</v>
      </c>
      <c r="C92" s="150">
        <f t="shared" ref="C92:N92" si="57">SUM(C53,C66,C79)</f>
        <v>12</v>
      </c>
      <c r="D92" s="150">
        <f t="shared" si="57"/>
        <v>13</v>
      </c>
      <c r="E92" s="150">
        <f t="shared" si="57"/>
        <v>16</v>
      </c>
      <c r="F92" s="150">
        <f t="shared" si="57"/>
        <v>17</v>
      </c>
      <c r="G92" s="150">
        <f t="shared" si="57"/>
        <v>10</v>
      </c>
      <c r="H92" s="150">
        <f t="shared" si="57"/>
        <v>17</v>
      </c>
      <c r="I92" s="150">
        <f t="shared" si="57"/>
        <v>10</v>
      </c>
      <c r="J92" s="150">
        <f t="shared" si="57"/>
        <v>10</v>
      </c>
      <c r="K92" s="150">
        <f t="shared" si="57"/>
        <v>13</v>
      </c>
      <c r="L92" s="150">
        <f t="shared" si="57"/>
        <v>13</v>
      </c>
      <c r="M92" s="150">
        <f t="shared" si="57"/>
        <v>14</v>
      </c>
      <c r="N92" s="150">
        <f t="shared" si="57"/>
        <v>10</v>
      </c>
      <c r="O92" s="150">
        <f t="shared" si="54"/>
        <v>7</v>
      </c>
      <c r="P92" s="119"/>
      <c r="Q92" s="182">
        <f t="shared" si="55"/>
        <v>12.5</v>
      </c>
      <c r="S92" s="11"/>
    </row>
    <row r="93" spans="1:20" x14ac:dyDescent="0.15">
      <c r="A93" s="120"/>
      <c r="B93" s="177" t="s">
        <v>8</v>
      </c>
      <c r="C93" s="178">
        <f t="shared" ref="C93:N93" si="58">SUM(C54,C67,C80)</f>
        <v>46</v>
      </c>
      <c r="D93" s="178">
        <f t="shared" si="58"/>
        <v>43</v>
      </c>
      <c r="E93" s="178">
        <f t="shared" si="58"/>
        <v>31</v>
      </c>
      <c r="F93" s="178">
        <f t="shared" si="58"/>
        <v>36</v>
      </c>
      <c r="G93" s="178">
        <f t="shared" si="58"/>
        <v>27</v>
      </c>
      <c r="H93" s="178">
        <f t="shared" si="58"/>
        <v>27</v>
      </c>
      <c r="I93" s="178">
        <f t="shared" si="58"/>
        <v>28</v>
      </c>
      <c r="J93" s="178">
        <f t="shared" si="58"/>
        <v>29</v>
      </c>
      <c r="K93" s="178">
        <f t="shared" si="58"/>
        <v>37</v>
      </c>
      <c r="L93" s="178">
        <f t="shared" si="58"/>
        <v>31</v>
      </c>
      <c r="M93" s="178">
        <f t="shared" si="58"/>
        <v>33</v>
      </c>
      <c r="N93" s="178">
        <f t="shared" si="58"/>
        <v>27</v>
      </c>
      <c r="O93" s="178">
        <f t="shared" si="54"/>
        <v>23</v>
      </c>
      <c r="P93" s="119"/>
      <c r="Q93" s="182">
        <f t="shared" si="55"/>
        <v>31</v>
      </c>
      <c r="S93" s="11"/>
      <c r="T93" s="11"/>
    </row>
    <row r="94" spans="1:20" x14ac:dyDescent="0.15">
      <c r="A94" s="122"/>
      <c r="B94" s="170" t="s">
        <v>9</v>
      </c>
      <c r="C94" s="171">
        <f t="shared" ref="C94" si="59">SUM(C90:C93)</f>
        <v>172</v>
      </c>
      <c r="D94" s="171">
        <f t="shared" ref="D94:M94" si="60">SUM(D90:D93)</f>
        <v>157</v>
      </c>
      <c r="E94" s="171">
        <f t="shared" si="60"/>
        <v>163</v>
      </c>
      <c r="F94" s="171">
        <f t="shared" si="60"/>
        <v>152</v>
      </c>
      <c r="G94" s="171">
        <f t="shared" si="60"/>
        <v>134</v>
      </c>
      <c r="H94" s="171">
        <f t="shared" si="60"/>
        <v>143</v>
      </c>
      <c r="I94" s="171">
        <f t="shared" si="60"/>
        <v>143</v>
      </c>
      <c r="J94" s="171">
        <f t="shared" si="60"/>
        <v>145</v>
      </c>
      <c r="K94" s="171">
        <f t="shared" si="60"/>
        <v>149</v>
      </c>
      <c r="L94" s="171">
        <f t="shared" si="60"/>
        <v>144</v>
      </c>
      <c r="M94" s="171">
        <f t="shared" si="60"/>
        <v>158</v>
      </c>
      <c r="N94" s="171">
        <f t="shared" ref="N94:O94" si="61">SUM(N90:N93)</f>
        <v>125</v>
      </c>
      <c r="O94" s="171">
        <f t="shared" si="61"/>
        <v>118</v>
      </c>
      <c r="P94" s="119"/>
      <c r="Q94" s="182">
        <f t="shared" si="55"/>
        <v>144.25</v>
      </c>
      <c r="S94" s="11"/>
    </row>
    <row r="95" spans="1:20" x14ac:dyDescent="0.15">
      <c r="A95" s="120"/>
      <c r="B95" s="154" t="s">
        <v>10</v>
      </c>
      <c r="C95" s="155">
        <f t="shared" ref="C95:M95" si="62">SUM(C56,C69,C82)</f>
        <v>2253</v>
      </c>
      <c r="D95" s="155">
        <f t="shared" si="62"/>
        <v>2214</v>
      </c>
      <c r="E95" s="155">
        <f t="shared" si="62"/>
        <v>2166</v>
      </c>
      <c r="F95" s="155">
        <f t="shared" si="62"/>
        <v>2115</v>
      </c>
      <c r="G95" s="155">
        <f t="shared" si="62"/>
        <v>2050</v>
      </c>
      <c r="H95" s="155">
        <f t="shared" si="62"/>
        <v>2016</v>
      </c>
      <c r="I95" s="155">
        <f t="shared" si="62"/>
        <v>1970</v>
      </c>
      <c r="J95" s="155">
        <f t="shared" si="62"/>
        <v>1940</v>
      </c>
      <c r="K95" s="155">
        <f t="shared" si="62"/>
        <v>1910</v>
      </c>
      <c r="L95" s="155">
        <f t="shared" si="62"/>
        <v>1874</v>
      </c>
      <c r="M95" s="155">
        <f t="shared" si="62"/>
        <v>1845</v>
      </c>
      <c r="N95" s="155">
        <f t="shared" ref="N95:O95" si="63">SUM(N56,N69,N82)</f>
        <v>1798</v>
      </c>
      <c r="O95" s="155">
        <f t="shared" si="63"/>
        <v>1753</v>
      </c>
      <c r="P95" s="124"/>
      <c r="Q95" s="183">
        <f t="shared" si="55"/>
        <v>1970.9166666666667</v>
      </c>
    </row>
    <row r="96" spans="1:20" x14ac:dyDescent="0.15">
      <c r="A96" s="120"/>
      <c r="B96" s="123" t="s">
        <v>11</v>
      </c>
      <c r="C96" s="125">
        <f t="shared" ref="C96:M96" si="64">C94/C95</f>
        <v>7.6342654238792718E-2</v>
      </c>
      <c r="D96" s="125">
        <f t="shared" si="64"/>
        <v>7.0912375790424573E-2</v>
      </c>
      <c r="E96" s="125">
        <f t="shared" si="64"/>
        <v>7.5253924284395202E-2</v>
      </c>
      <c r="F96" s="125">
        <f t="shared" si="64"/>
        <v>7.1867612293144215E-2</v>
      </c>
      <c r="G96" s="125">
        <f t="shared" si="64"/>
        <v>6.5365853658536588E-2</v>
      </c>
      <c r="H96" s="125">
        <f t="shared" si="64"/>
        <v>7.093253968253968E-2</v>
      </c>
      <c r="I96" s="125">
        <f t="shared" si="64"/>
        <v>7.2588832487309643E-2</v>
      </c>
      <c r="J96" s="125">
        <f t="shared" si="64"/>
        <v>7.4742268041237112E-2</v>
      </c>
      <c r="K96" s="125">
        <f t="shared" si="64"/>
        <v>7.8010471204188483E-2</v>
      </c>
      <c r="L96" s="125">
        <f t="shared" si="64"/>
        <v>7.6840981856990398E-2</v>
      </c>
      <c r="M96" s="125">
        <f t="shared" si="64"/>
        <v>8.5636856368563691E-2</v>
      </c>
      <c r="N96" s="125">
        <f t="shared" ref="N96:O96" si="65">N94/N95</f>
        <v>6.9521690767519462E-2</v>
      </c>
      <c r="O96" s="125">
        <f t="shared" si="65"/>
        <v>6.7313177410154024E-2</v>
      </c>
      <c r="P96" s="125"/>
      <c r="Q96" s="184">
        <f>Q94/Q95</f>
        <v>7.3189294321593171E-2</v>
      </c>
    </row>
    <row r="97" spans="1:17" x14ac:dyDescent="0.15">
      <c r="A97" s="120"/>
      <c r="B97" s="123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84"/>
    </row>
    <row r="98" spans="1:17" x14ac:dyDescent="0.15">
      <c r="A98" s="120"/>
      <c r="B98" s="25" t="s">
        <v>46</v>
      </c>
      <c r="C98" s="155">
        <f t="shared" ref="C98:M98" si="66">SUM(C59,C72,C85)</f>
        <v>0</v>
      </c>
      <c r="D98" s="155">
        <f t="shared" si="66"/>
        <v>0</v>
      </c>
      <c r="E98" s="155">
        <f t="shared" si="66"/>
        <v>0</v>
      </c>
      <c r="F98" s="155">
        <f t="shared" si="66"/>
        <v>0</v>
      </c>
      <c r="G98" s="155">
        <f t="shared" si="66"/>
        <v>0</v>
      </c>
      <c r="H98" s="155">
        <f t="shared" si="66"/>
        <v>0</v>
      </c>
      <c r="I98" s="155">
        <f t="shared" si="66"/>
        <v>0</v>
      </c>
      <c r="J98" s="155">
        <f t="shared" si="66"/>
        <v>0</v>
      </c>
      <c r="K98" s="155">
        <f t="shared" si="66"/>
        <v>0</v>
      </c>
      <c r="L98" s="155">
        <f t="shared" si="66"/>
        <v>0</v>
      </c>
      <c r="M98" s="155">
        <f t="shared" si="66"/>
        <v>0</v>
      </c>
      <c r="N98" s="155">
        <f t="shared" ref="N98:O98" si="67">SUM(N59,N72,N85)</f>
        <v>0</v>
      </c>
      <c r="O98" s="155">
        <f t="shared" si="67"/>
        <v>0</v>
      </c>
      <c r="P98" s="125"/>
      <c r="Q98" s="183">
        <f>AVERAGE(D98:O98)</f>
        <v>0</v>
      </c>
    </row>
    <row r="99" spans="1:17" x14ac:dyDescent="0.15">
      <c r="A99" s="120"/>
      <c r="B99" s="2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25"/>
      <c r="Q99" s="183"/>
    </row>
    <row r="100" spans="1:17" x14ac:dyDescent="0.15">
      <c r="A100" s="120"/>
      <c r="B100" s="25" t="s">
        <v>120</v>
      </c>
      <c r="C100" s="155">
        <f t="shared" ref="C100:M100" si="68">SUM(C61,C74,C87)</f>
        <v>134</v>
      </c>
      <c r="D100" s="155">
        <f t="shared" si="68"/>
        <v>133</v>
      </c>
      <c r="E100" s="155">
        <f t="shared" si="68"/>
        <v>122</v>
      </c>
      <c r="F100" s="155">
        <f t="shared" si="68"/>
        <v>125</v>
      </c>
      <c r="G100" s="155">
        <f t="shared" si="68"/>
        <v>109</v>
      </c>
      <c r="H100" s="155">
        <f t="shared" si="68"/>
        <v>112</v>
      </c>
      <c r="I100" s="155">
        <f t="shared" si="68"/>
        <v>107</v>
      </c>
      <c r="J100" s="155">
        <f t="shared" si="68"/>
        <v>108</v>
      </c>
      <c r="K100" s="155">
        <f t="shared" si="68"/>
        <v>119</v>
      </c>
      <c r="L100" s="155">
        <f t="shared" si="68"/>
        <v>49</v>
      </c>
      <c r="M100" s="155">
        <f t="shared" si="68"/>
        <v>48</v>
      </c>
      <c r="N100" s="155">
        <f t="shared" ref="N100:O100" si="69">SUM(N61,N74,N87)</f>
        <v>37</v>
      </c>
      <c r="O100" s="155">
        <f t="shared" si="69"/>
        <v>30</v>
      </c>
      <c r="P100" s="125"/>
      <c r="Q100" s="213">
        <f>AVERAGE(D100:O100)</f>
        <v>91.583333333333329</v>
      </c>
    </row>
    <row r="101" spans="1:17" x14ac:dyDescent="0.15">
      <c r="A101" s="120"/>
      <c r="B101" s="2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25"/>
      <c r="Q101" s="180"/>
    </row>
    <row r="102" spans="1:17" ht="11.25" thickBot="1" x14ac:dyDescent="0.2">
      <c r="A102" s="145"/>
      <c r="B102" s="145"/>
      <c r="C102" s="8">
        <f t="shared" ref="C102:M102" si="70">C11</f>
        <v>42094</v>
      </c>
      <c r="D102" s="8">
        <f t="shared" si="70"/>
        <v>42124</v>
      </c>
      <c r="E102" s="8">
        <f t="shared" si="70"/>
        <v>42155</v>
      </c>
      <c r="F102" s="8">
        <f t="shared" si="70"/>
        <v>42185</v>
      </c>
      <c r="G102" s="8">
        <f t="shared" si="70"/>
        <v>42216</v>
      </c>
      <c r="H102" s="8">
        <f t="shared" si="70"/>
        <v>42247</v>
      </c>
      <c r="I102" s="8">
        <f t="shared" si="70"/>
        <v>42277</v>
      </c>
      <c r="J102" s="8">
        <f t="shared" si="70"/>
        <v>42308</v>
      </c>
      <c r="K102" s="8">
        <f t="shared" si="70"/>
        <v>42338</v>
      </c>
      <c r="L102" s="8">
        <f t="shared" si="70"/>
        <v>42369</v>
      </c>
      <c r="M102" s="8">
        <f t="shared" si="70"/>
        <v>42400</v>
      </c>
      <c r="N102" s="8">
        <f t="shared" ref="N102:O102" si="71">N11</f>
        <v>42429</v>
      </c>
      <c r="O102" s="8">
        <f t="shared" si="71"/>
        <v>42460</v>
      </c>
      <c r="P102" s="145"/>
      <c r="Q102" s="145" t="s">
        <v>4</v>
      </c>
    </row>
    <row r="103" spans="1:17" x14ac:dyDescent="0.15">
      <c r="A103" s="142" t="s">
        <v>66</v>
      </c>
      <c r="B103" s="146" t="s">
        <v>5</v>
      </c>
      <c r="C103" s="147">
        <f t="shared" ref="C103:N103" si="72">SUM(C38,C90)</f>
        <v>364</v>
      </c>
      <c r="D103" s="147">
        <f t="shared" si="72"/>
        <v>319</v>
      </c>
      <c r="E103" s="147">
        <f t="shared" si="72"/>
        <v>316</v>
      </c>
      <c r="F103" s="147">
        <f t="shared" si="72"/>
        <v>255</v>
      </c>
      <c r="G103" s="147">
        <f t="shared" si="72"/>
        <v>218</v>
      </c>
      <c r="H103" s="147">
        <f t="shared" si="72"/>
        <v>226</v>
      </c>
      <c r="I103" s="147">
        <f t="shared" si="72"/>
        <v>202</v>
      </c>
      <c r="J103" s="147">
        <f t="shared" si="72"/>
        <v>170</v>
      </c>
      <c r="K103" s="147">
        <f t="shared" si="72"/>
        <v>159</v>
      </c>
      <c r="L103" s="147">
        <f t="shared" si="72"/>
        <v>154</v>
      </c>
      <c r="M103" s="147">
        <f t="shared" si="72"/>
        <v>142</v>
      </c>
      <c r="N103" s="147">
        <f t="shared" si="72"/>
        <v>108</v>
      </c>
      <c r="O103" s="147">
        <f t="shared" ref="O103:O106" si="73">SUM(O38,O90)</f>
        <v>117</v>
      </c>
      <c r="P103" s="119"/>
      <c r="Q103" s="148">
        <f>AVERAGE(D103:O103)</f>
        <v>198.83333333333334</v>
      </c>
    </row>
    <row r="104" spans="1:17" x14ac:dyDescent="0.15">
      <c r="A104" s="120"/>
      <c r="B104" s="149" t="s">
        <v>6</v>
      </c>
      <c r="C104" s="150">
        <f t="shared" ref="C104:N104" si="74">SUM(C39,C91)</f>
        <v>158</v>
      </c>
      <c r="D104" s="150">
        <f t="shared" si="74"/>
        <v>134</v>
      </c>
      <c r="E104" s="150">
        <f t="shared" si="74"/>
        <v>136</v>
      </c>
      <c r="F104" s="150">
        <f t="shared" si="74"/>
        <v>133</v>
      </c>
      <c r="G104" s="150">
        <f t="shared" si="74"/>
        <v>128</v>
      </c>
      <c r="H104" s="150">
        <f t="shared" si="74"/>
        <v>105</v>
      </c>
      <c r="I104" s="150">
        <f t="shared" si="74"/>
        <v>95</v>
      </c>
      <c r="J104" s="150">
        <f t="shared" si="74"/>
        <v>82</v>
      </c>
      <c r="K104" s="150">
        <f t="shared" si="74"/>
        <v>89</v>
      </c>
      <c r="L104" s="150">
        <f t="shared" si="74"/>
        <v>73</v>
      </c>
      <c r="M104" s="150">
        <f t="shared" si="74"/>
        <v>72</v>
      </c>
      <c r="N104" s="150">
        <f t="shared" si="74"/>
        <v>62</v>
      </c>
      <c r="O104" s="150">
        <f t="shared" si="73"/>
        <v>37</v>
      </c>
      <c r="P104" s="119"/>
      <c r="Q104" s="151">
        <f>AVERAGE(D104:O104)</f>
        <v>95.5</v>
      </c>
    </row>
    <row r="105" spans="1:17" x14ac:dyDescent="0.15">
      <c r="A105" s="120"/>
      <c r="B105" s="149" t="s">
        <v>7</v>
      </c>
      <c r="C105" s="150">
        <f t="shared" ref="C105:N105" si="75">SUM(C40,C92)</f>
        <v>96</v>
      </c>
      <c r="D105" s="150">
        <f t="shared" si="75"/>
        <v>75</v>
      </c>
      <c r="E105" s="150">
        <f t="shared" si="75"/>
        <v>66</v>
      </c>
      <c r="F105" s="150">
        <f t="shared" si="75"/>
        <v>63</v>
      </c>
      <c r="G105" s="150">
        <f t="shared" si="75"/>
        <v>49</v>
      </c>
      <c r="H105" s="150">
        <f t="shared" si="75"/>
        <v>55</v>
      </c>
      <c r="I105" s="150">
        <f t="shared" si="75"/>
        <v>51</v>
      </c>
      <c r="J105" s="150">
        <f t="shared" si="75"/>
        <v>43</v>
      </c>
      <c r="K105" s="150">
        <f t="shared" si="75"/>
        <v>35</v>
      </c>
      <c r="L105" s="150">
        <f t="shared" si="75"/>
        <v>43</v>
      </c>
      <c r="M105" s="150">
        <f t="shared" si="75"/>
        <v>32</v>
      </c>
      <c r="N105" s="150">
        <f t="shared" si="75"/>
        <v>27</v>
      </c>
      <c r="O105" s="150">
        <f t="shared" si="73"/>
        <v>23</v>
      </c>
      <c r="P105" s="119"/>
      <c r="Q105" s="151">
        <f>AVERAGE(D105:O105)</f>
        <v>46.833333333333336</v>
      </c>
    </row>
    <row r="106" spans="1:17" x14ac:dyDescent="0.15">
      <c r="A106" s="120"/>
      <c r="B106" s="149" t="s">
        <v>8</v>
      </c>
      <c r="C106" s="150">
        <f t="shared" ref="C106:N106" si="76">SUM(C41,C93)</f>
        <v>48</v>
      </c>
      <c r="D106" s="150">
        <f t="shared" si="76"/>
        <v>43</v>
      </c>
      <c r="E106" s="150">
        <f t="shared" si="76"/>
        <v>31</v>
      </c>
      <c r="F106" s="150">
        <f t="shared" si="76"/>
        <v>37</v>
      </c>
      <c r="G106" s="150">
        <f t="shared" si="76"/>
        <v>28</v>
      </c>
      <c r="H106" s="150">
        <f t="shared" si="76"/>
        <v>29</v>
      </c>
      <c r="I106" s="150">
        <f t="shared" si="76"/>
        <v>30</v>
      </c>
      <c r="J106" s="150">
        <f t="shared" si="76"/>
        <v>32</v>
      </c>
      <c r="K106" s="150">
        <f t="shared" si="76"/>
        <v>37</v>
      </c>
      <c r="L106" s="150">
        <f t="shared" si="76"/>
        <v>32</v>
      </c>
      <c r="M106" s="150">
        <f t="shared" si="76"/>
        <v>34</v>
      </c>
      <c r="N106" s="150">
        <f t="shared" si="76"/>
        <v>27</v>
      </c>
      <c r="O106" s="150">
        <f t="shared" si="73"/>
        <v>23</v>
      </c>
      <c r="P106" s="119"/>
      <c r="Q106" s="164">
        <f>AVERAGE(D106:O106)</f>
        <v>31.916666666666668</v>
      </c>
    </row>
    <row r="107" spans="1:17" x14ac:dyDescent="0.15">
      <c r="A107" s="122"/>
      <c r="B107" s="152" t="s">
        <v>9</v>
      </c>
      <c r="C107" s="153">
        <f t="shared" ref="C107:M107" si="77">SUM(C103:C106)</f>
        <v>666</v>
      </c>
      <c r="D107" s="153">
        <f t="shared" si="77"/>
        <v>571</v>
      </c>
      <c r="E107" s="153">
        <f t="shared" si="77"/>
        <v>549</v>
      </c>
      <c r="F107" s="153">
        <f t="shared" si="77"/>
        <v>488</v>
      </c>
      <c r="G107" s="153">
        <f t="shared" si="77"/>
        <v>423</v>
      </c>
      <c r="H107" s="153">
        <f t="shared" si="77"/>
        <v>415</v>
      </c>
      <c r="I107" s="153">
        <f t="shared" si="77"/>
        <v>378</v>
      </c>
      <c r="J107" s="153">
        <f t="shared" si="77"/>
        <v>327</v>
      </c>
      <c r="K107" s="153">
        <f t="shared" si="77"/>
        <v>320</v>
      </c>
      <c r="L107" s="153">
        <f t="shared" si="77"/>
        <v>302</v>
      </c>
      <c r="M107" s="153">
        <f t="shared" si="77"/>
        <v>280</v>
      </c>
      <c r="N107" s="153">
        <f t="shared" ref="N107:O107" si="78">SUM(N103:N106)</f>
        <v>224</v>
      </c>
      <c r="O107" s="153">
        <f t="shared" si="78"/>
        <v>200</v>
      </c>
      <c r="P107" s="119"/>
      <c r="Q107" s="165">
        <f>SUM(Q103:Q106)</f>
        <v>373.08333333333337</v>
      </c>
    </row>
    <row r="108" spans="1:17" x14ac:dyDescent="0.15">
      <c r="A108" s="120"/>
      <c r="B108" s="154" t="s">
        <v>10</v>
      </c>
      <c r="C108" s="155">
        <f t="shared" ref="C108:M108" si="79">SUM(C95,C43)</f>
        <v>3709</v>
      </c>
      <c r="D108" s="155">
        <f t="shared" si="79"/>
        <v>3445</v>
      </c>
      <c r="E108" s="155">
        <f t="shared" si="79"/>
        <v>3211</v>
      </c>
      <c r="F108" s="155">
        <f t="shared" si="79"/>
        <v>3021</v>
      </c>
      <c r="G108" s="155">
        <f t="shared" si="79"/>
        <v>2821</v>
      </c>
      <c r="H108" s="155">
        <f t="shared" si="79"/>
        <v>2683</v>
      </c>
      <c r="I108" s="155">
        <f t="shared" si="79"/>
        <v>2534</v>
      </c>
      <c r="J108" s="155">
        <f t="shared" si="79"/>
        <v>2391</v>
      </c>
      <c r="K108" s="155">
        <f t="shared" si="79"/>
        <v>2284</v>
      </c>
      <c r="L108" s="155">
        <f t="shared" si="79"/>
        <v>2189</v>
      </c>
      <c r="M108" s="155">
        <f t="shared" si="79"/>
        <v>2106</v>
      </c>
      <c r="N108" s="155">
        <f t="shared" ref="N108:O108" si="80">SUM(N95,N43)</f>
        <v>2016</v>
      </c>
      <c r="O108" s="155">
        <f t="shared" si="80"/>
        <v>1938</v>
      </c>
      <c r="P108" s="124"/>
      <c r="Q108" s="156">
        <f>AVERAGE(D108:O108)</f>
        <v>2553.25</v>
      </c>
    </row>
    <row r="109" spans="1:17" x14ac:dyDescent="0.15">
      <c r="A109" s="120"/>
      <c r="B109" s="123" t="s">
        <v>11</v>
      </c>
      <c r="C109" s="125">
        <f t="shared" ref="C109:M109" si="81">C107/C108</f>
        <v>0.17956322458883797</v>
      </c>
      <c r="D109" s="125">
        <f t="shared" si="81"/>
        <v>0.16574746008708272</v>
      </c>
      <c r="E109" s="125">
        <f t="shared" si="81"/>
        <v>0.1709747742136406</v>
      </c>
      <c r="F109" s="125">
        <f t="shared" si="81"/>
        <v>0.16153591525984773</v>
      </c>
      <c r="G109" s="125">
        <f t="shared" si="81"/>
        <v>0.1499468273661822</v>
      </c>
      <c r="H109" s="125">
        <f t="shared" si="81"/>
        <v>0.15467759970182632</v>
      </c>
      <c r="I109" s="125">
        <f t="shared" si="81"/>
        <v>0.14917127071823205</v>
      </c>
      <c r="J109" s="125">
        <f t="shared" si="81"/>
        <v>0.13676286072772897</v>
      </c>
      <c r="K109" s="125">
        <f t="shared" si="81"/>
        <v>0.14010507880910683</v>
      </c>
      <c r="L109" s="125">
        <f t="shared" si="81"/>
        <v>0.13796253997259023</v>
      </c>
      <c r="M109" s="125">
        <f t="shared" si="81"/>
        <v>0.13295346628679963</v>
      </c>
      <c r="N109" s="125">
        <f t="shared" ref="N109:O109" si="82">N107/N108</f>
        <v>0.1111111111111111</v>
      </c>
      <c r="O109" s="125">
        <f t="shared" si="82"/>
        <v>0.10319917440660474</v>
      </c>
      <c r="P109" s="125"/>
      <c r="Q109" s="157">
        <f>Q107/Q108</f>
        <v>0.14612095695029212</v>
      </c>
    </row>
    <row r="110" spans="1:17" x14ac:dyDescent="0.15">
      <c r="A110" s="120"/>
      <c r="B110" s="123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57"/>
    </row>
    <row r="111" spans="1:17" x14ac:dyDescent="0.15">
      <c r="A111" s="120"/>
      <c r="B111" s="25" t="s">
        <v>46</v>
      </c>
      <c r="C111" s="155">
        <f t="shared" ref="C111:M111" si="83">SUM(C46,C98)</f>
        <v>0</v>
      </c>
      <c r="D111" s="155">
        <f t="shared" si="83"/>
        <v>0</v>
      </c>
      <c r="E111" s="155">
        <f t="shared" si="83"/>
        <v>0</v>
      </c>
      <c r="F111" s="155">
        <f t="shared" si="83"/>
        <v>0</v>
      </c>
      <c r="G111" s="155">
        <f t="shared" si="83"/>
        <v>0</v>
      </c>
      <c r="H111" s="155">
        <f t="shared" si="83"/>
        <v>0</v>
      </c>
      <c r="I111" s="155">
        <f t="shared" si="83"/>
        <v>0</v>
      </c>
      <c r="J111" s="155">
        <f t="shared" si="83"/>
        <v>0</v>
      </c>
      <c r="K111" s="155">
        <f t="shared" si="83"/>
        <v>0</v>
      </c>
      <c r="L111" s="155">
        <f t="shared" si="83"/>
        <v>0</v>
      </c>
      <c r="M111" s="155">
        <f t="shared" si="83"/>
        <v>0</v>
      </c>
      <c r="N111" s="155">
        <f t="shared" ref="N111:O111" si="84">SUM(N46,N98)</f>
        <v>0</v>
      </c>
      <c r="O111" s="155">
        <f t="shared" si="84"/>
        <v>0</v>
      </c>
      <c r="P111" s="125"/>
      <c r="Q111" s="156">
        <f>AVERAGE(D111:O111)</f>
        <v>0</v>
      </c>
    </row>
    <row r="112" spans="1:17" x14ac:dyDescent="0.15">
      <c r="A112" s="120"/>
      <c r="B112" s="123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57"/>
    </row>
    <row r="113" spans="1:17" x14ac:dyDescent="0.15">
      <c r="A113" s="120"/>
      <c r="B113" s="25" t="s">
        <v>120</v>
      </c>
      <c r="C113" s="155">
        <f t="shared" ref="C113:M113" si="85">SUM(C100,C48)</f>
        <v>239</v>
      </c>
      <c r="D113" s="155">
        <f t="shared" si="85"/>
        <v>211</v>
      </c>
      <c r="E113" s="155">
        <f t="shared" si="85"/>
        <v>185</v>
      </c>
      <c r="F113" s="155">
        <f t="shared" si="85"/>
        <v>184</v>
      </c>
      <c r="G113" s="155">
        <f t="shared" si="85"/>
        <v>154</v>
      </c>
      <c r="H113" s="155">
        <f t="shared" si="85"/>
        <v>157</v>
      </c>
      <c r="I113" s="155">
        <f t="shared" si="85"/>
        <v>150</v>
      </c>
      <c r="J113" s="155">
        <f t="shared" si="85"/>
        <v>144</v>
      </c>
      <c r="K113" s="155">
        <f t="shared" si="85"/>
        <v>141</v>
      </c>
      <c r="L113" s="155">
        <f t="shared" si="85"/>
        <v>80</v>
      </c>
      <c r="M113" s="155">
        <f t="shared" si="85"/>
        <v>67</v>
      </c>
      <c r="N113" s="155">
        <f t="shared" ref="N113:O113" si="86">SUM(N100,N48)</f>
        <v>54</v>
      </c>
      <c r="O113" s="155">
        <f t="shared" si="86"/>
        <v>46</v>
      </c>
      <c r="P113" s="125"/>
      <c r="Q113" s="156">
        <f>AVERAGE(D113:O113)</f>
        <v>131.08333333333334</v>
      </c>
    </row>
    <row r="114" spans="1:17" ht="11.25" thickBot="1" x14ac:dyDescent="0.2">
      <c r="A114" s="120"/>
      <c r="B114" s="2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25"/>
      <c r="Q114" s="232"/>
    </row>
    <row r="115" spans="1:17" ht="15.75" thickTop="1" x14ac:dyDescent="0.2">
      <c r="A115" s="195" t="s">
        <v>43</v>
      </c>
      <c r="B115" s="196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</row>
    <row r="116" spans="1:17" s="8" customFormat="1" ht="11.25" thickBot="1" x14ac:dyDescent="0.2">
      <c r="C116" s="8">
        <v>42094</v>
      </c>
      <c r="D116" s="8">
        <v>42124</v>
      </c>
      <c r="E116" s="8">
        <v>42155</v>
      </c>
      <c r="F116" s="8">
        <v>42185</v>
      </c>
      <c r="G116" s="8">
        <v>42216</v>
      </c>
      <c r="H116" s="8">
        <v>42247</v>
      </c>
      <c r="I116" s="8">
        <v>42277</v>
      </c>
      <c r="J116" s="8">
        <v>42308</v>
      </c>
      <c r="K116" s="8">
        <v>42338</v>
      </c>
      <c r="L116" s="8">
        <v>42369</v>
      </c>
      <c r="M116" s="8">
        <v>42400</v>
      </c>
      <c r="N116" s="8">
        <v>42429</v>
      </c>
      <c r="O116" s="8">
        <v>42460</v>
      </c>
      <c r="Q116" s="191" t="s">
        <v>4</v>
      </c>
    </row>
    <row r="117" spans="1:17" x14ac:dyDescent="0.15">
      <c r="A117" s="33" t="s">
        <v>55</v>
      </c>
      <c r="B117" s="9" t="s">
        <v>5</v>
      </c>
      <c r="C117" s="10">
        <v>146</v>
      </c>
      <c r="D117" s="10">
        <v>22</v>
      </c>
      <c r="E117" s="10">
        <v>127</v>
      </c>
      <c r="F117" s="10">
        <v>44</v>
      </c>
      <c r="G117" s="10">
        <v>121</v>
      </c>
      <c r="H117" s="10">
        <v>126</v>
      </c>
      <c r="I117" s="10">
        <v>38</v>
      </c>
      <c r="J117" s="10">
        <v>123</v>
      </c>
      <c r="K117" s="10">
        <v>39</v>
      </c>
      <c r="L117" s="10">
        <v>111</v>
      </c>
      <c r="M117" s="10">
        <v>123</v>
      </c>
      <c r="N117" s="10">
        <v>60</v>
      </c>
      <c r="O117" s="10">
        <v>113</v>
      </c>
      <c r="P117" s="11"/>
      <c r="Q117" s="12">
        <f t="shared" ref="Q117:Q122" si="87">AVERAGE(D117:O117)</f>
        <v>87.25</v>
      </c>
    </row>
    <row r="118" spans="1:17" x14ac:dyDescent="0.15">
      <c r="A118" s="5"/>
      <c r="B118" s="6" t="s">
        <v>6</v>
      </c>
      <c r="C118" s="13">
        <v>19</v>
      </c>
      <c r="D118" s="13">
        <v>50</v>
      </c>
      <c r="E118" s="13">
        <v>39</v>
      </c>
      <c r="F118" s="13">
        <v>31</v>
      </c>
      <c r="G118" s="13">
        <v>41</v>
      </c>
      <c r="H118" s="13">
        <v>37</v>
      </c>
      <c r="I118" s="13">
        <v>43</v>
      </c>
      <c r="J118" s="13">
        <v>37</v>
      </c>
      <c r="K118" s="13">
        <v>40</v>
      </c>
      <c r="L118" s="13">
        <v>44</v>
      </c>
      <c r="M118" s="13">
        <v>45</v>
      </c>
      <c r="N118" s="13">
        <v>11</v>
      </c>
      <c r="O118" s="13">
        <v>11</v>
      </c>
      <c r="P118" s="11"/>
      <c r="Q118" s="14">
        <f t="shared" si="87"/>
        <v>35.75</v>
      </c>
    </row>
    <row r="119" spans="1:17" x14ac:dyDescent="0.15">
      <c r="B119" s="6" t="s">
        <v>7</v>
      </c>
      <c r="C119" s="13">
        <v>4</v>
      </c>
      <c r="D119" s="13">
        <v>17</v>
      </c>
      <c r="E119" s="13">
        <v>17</v>
      </c>
      <c r="F119" s="13">
        <v>10</v>
      </c>
      <c r="G119" s="13">
        <v>12</v>
      </c>
      <c r="H119" s="13">
        <v>14</v>
      </c>
      <c r="I119" s="13">
        <v>6</v>
      </c>
      <c r="J119" s="13">
        <v>14</v>
      </c>
      <c r="K119" s="13">
        <v>13</v>
      </c>
      <c r="L119" s="13">
        <v>15</v>
      </c>
      <c r="M119" s="13">
        <v>18</v>
      </c>
      <c r="N119" s="13">
        <v>14</v>
      </c>
      <c r="O119" s="13">
        <v>11</v>
      </c>
      <c r="P119" s="11"/>
      <c r="Q119" s="14">
        <f t="shared" si="87"/>
        <v>13.416666666666666</v>
      </c>
    </row>
    <row r="120" spans="1:17" x14ac:dyDescent="0.15">
      <c r="A120" s="3"/>
      <c r="B120" s="16" t="s">
        <v>8</v>
      </c>
      <c r="C120" s="192">
        <v>138</v>
      </c>
      <c r="D120" s="192">
        <v>128</v>
      </c>
      <c r="E120" s="192">
        <v>132</v>
      </c>
      <c r="F120" s="192">
        <v>133</v>
      </c>
      <c r="G120" s="192">
        <v>130</v>
      </c>
      <c r="H120" s="192">
        <v>129</v>
      </c>
      <c r="I120" s="192">
        <v>127</v>
      </c>
      <c r="J120" s="192">
        <v>119</v>
      </c>
      <c r="K120" s="192">
        <v>121</v>
      </c>
      <c r="L120" s="192">
        <v>117</v>
      </c>
      <c r="M120" s="192">
        <v>119</v>
      </c>
      <c r="N120" s="192">
        <v>120</v>
      </c>
      <c r="O120" s="192">
        <v>114</v>
      </c>
      <c r="P120" s="11"/>
      <c r="Q120" s="17">
        <f t="shared" si="87"/>
        <v>124.08333333333333</v>
      </c>
    </row>
    <row r="121" spans="1:17" x14ac:dyDescent="0.15">
      <c r="A121" s="3"/>
      <c r="B121" s="18" t="s">
        <v>9</v>
      </c>
      <c r="C121" s="19">
        <f t="shared" ref="C121:M121" si="88">SUM(C117:C120)</f>
        <v>307</v>
      </c>
      <c r="D121" s="19">
        <f t="shared" si="88"/>
        <v>217</v>
      </c>
      <c r="E121" s="19">
        <f t="shared" si="88"/>
        <v>315</v>
      </c>
      <c r="F121" s="19">
        <f t="shared" si="88"/>
        <v>218</v>
      </c>
      <c r="G121" s="19">
        <f t="shared" si="88"/>
        <v>304</v>
      </c>
      <c r="H121" s="19">
        <f t="shared" si="88"/>
        <v>306</v>
      </c>
      <c r="I121" s="19">
        <f t="shared" si="88"/>
        <v>214</v>
      </c>
      <c r="J121" s="19">
        <f t="shared" si="88"/>
        <v>293</v>
      </c>
      <c r="K121" s="19">
        <f t="shared" si="88"/>
        <v>213</v>
      </c>
      <c r="L121" s="19">
        <f t="shared" si="88"/>
        <v>287</v>
      </c>
      <c r="M121" s="19">
        <f t="shared" si="88"/>
        <v>305</v>
      </c>
      <c r="N121" s="19">
        <f t="shared" ref="N121:O121" si="89">SUM(N117:N120)</f>
        <v>205</v>
      </c>
      <c r="O121" s="19">
        <f t="shared" si="89"/>
        <v>249</v>
      </c>
      <c r="P121" s="11"/>
      <c r="Q121" s="20">
        <f t="shared" si="87"/>
        <v>260.5</v>
      </c>
    </row>
    <row r="122" spans="1:17" x14ac:dyDescent="0.15">
      <c r="A122" s="3"/>
      <c r="B122" s="21" t="s">
        <v>10</v>
      </c>
      <c r="C122" s="22">
        <v>1774</v>
      </c>
      <c r="D122" s="22">
        <v>1750</v>
      </c>
      <c r="E122" s="22">
        <v>1734</v>
      </c>
      <c r="F122" s="22">
        <v>1711</v>
      </c>
      <c r="G122" s="22">
        <v>1693</v>
      </c>
      <c r="H122" s="22">
        <v>1675</v>
      </c>
      <c r="I122" s="22">
        <v>1643</v>
      </c>
      <c r="J122" s="22">
        <v>1622</v>
      </c>
      <c r="K122" s="22">
        <v>1605</v>
      </c>
      <c r="L122" s="22">
        <v>1584</v>
      </c>
      <c r="M122" s="22">
        <v>1570</v>
      </c>
      <c r="N122" s="22">
        <v>1554</v>
      </c>
      <c r="O122" s="22">
        <v>1537</v>
      </c>
      <c r="P122" s="23"/>
      <c r="Q122" s="24">
        <f t="shared" si="87"/>
        <v>1639.8333333333333</v>
      </c>
    </row>
    <row r="123" spans="1:17" x14ac:dyDescent="0.15">
      <c r="A123" s="3"/>
      <c r="B123" s="25" t="s">
        <v>11</v>
      </c>
      <c r="C123" s="26">
        <f t="shared" ref="C123:M123" si="90">C121/C122</f>
        <v>0.17305524239007891</v>
      </c>
      <c r="D123" s="26">
        <f t="shared" si="90"/>
        <v>0.124</v>
      </c>
      <c r="E123" s="26">
        <f t="shared" si="90"/>
        <v>0.18166089965397925</v>
      </c>
      <c r="F123" s="26">
        <f t="shared" si="90"/>
        <v>0.12741087083576855</v>
      </c>
      <c r="G123" s="26">
        <f t="shared" si="90"/>
        <v>0.17956290608387479</v>
      </c>
      <c r="H123" s="26">
        <f t="shared" si="90"/>
        <v>0.18268656716417911</v>
      </c>
      <c r="I123" s="26">
        <f t="shared" si="90"/>
        <v>0.13024954351795495</v>
      </c>
      <c r="J123" s="26">
        <f t="shared" si="90"/>
        <v>0.18064118372379778</v>
      </c>
      <c r="K123" s="26">
        <f t="shared" si="90"/>
        <v>0.13271028037383178</v>
      </c>
      <c r="L123" s="26">
        <f t="shared" si="90"/>
        <v>0.18118686868686867</v>
      </c>
      <c r="M123" s="26">
        <f t="shared" si="90"/>
        <v>0.19426751592356689</v>
      </c>
      <c r="N123" s="26">
        <f t="shared" ref="N123:O123" si="91">N121/N122</f>
        <v>0.13191763191763192</v>
      </c>
      <c r="O123" s="26">
        <f t="shared" si="91"/>
        <v>0.16200390370852311</v>
      </c>
      <c r="P123" s="26"/>
      <c r="Q123" s="27">
        <f>Q121/Q122</f>
        <v>0.15885760748043501</v>
      </c>
    </row>
    <row r="124" spans="1:17" x14ac:dyDescent="0.15">
      <c r="A124" s="3"/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7"/>
    </row>
    <row r="125" spans="1:17" x14ac:dyDescent="0.15">
      <c r="A125" s="3"/>
      <c r="B125" s="25" t="s">
        <v>120</v>
      </c>
      <c r="C125" s="339">
        <v>256</v>
      </c>
      <c r="D125" s="339">
        <v>254</v>
      </c>
      <c r="E125" s="339">
        <v>256</v>
      </c>
      <c r="F125" s="339">
        <v>247</v>
      </c>
      <c r="G125" s="339">
        <v>244</v>
      </c>
      <c r="H125" s="339">
        <v>241</v>
      </c>
      <c r="I125" s="339">
        <v>229</v>
      </c>
      <c r="J125" s="339">
        <v>224</v>
      </c>
      <c r="K125" s="339">
        <v>224</v>
      </c>
      <c r="L125" s="339">
        <v>141</v>
      </c>
      <c r="M125" s="339">
        <v>147</v>
      </c>
      <c r="N125" s="339">
        <v>145</v>
      </c>
      <c r="O125" s="339">
        <v>139</v>
      </c>
      <c r="P125" s="26"/>
      <c r="Q125" s="24">
        <f>AVERAGE(D125:O125)</f>
        <v>207.58333333333334</v>
      </c>
    </row>
    <row r="126" spans="1:17" x14ac:dyDescent="0.15">
      <c r="A126" s="3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31"/>
    </row>
    <row r="127" spans="1:17" s="8" customFormat="1" ht="11.25" thickBot="1" x14ac:dyDescent="0.2">
      <c r="C127" s="8">
        <f t="shared" ref="C127:M127" si="92">C116</f>
        <v>42094</v>
      </c>
      <c r="D127" s="8">
        <f t="shared" si="92"/>
        <v>42124</v>
      </c>
      <c r="E127" s="8">
        <f t="shared" si="92"/>
        <v>42155</v>
      </c>
      <c r="F127" s="8">
        <f t="shared" si="92"/>
        <v>42185</v>
      </c>
      <c r="G127" s="8">
        <f t="shared" si="92"/>
        <v>42216</v>
      </c>
      <c r="H127" s="8">
        <f t="shared" si="92"/>
        <v>42247</v>
      </c>
      <c r="I127" s="8">
        <f t="shared" si="92"/>
        <v>42277</v>
      </c>
      <c r="J127" s="8">
        <f t="shared" si="92"/>
        <v>42308</v>
      </c>
      <c r="K127" s="8">
        <f t="shared" si="92"/>
        <v>42338</v>
      </c>
      <c r="L127" s="8">
        <f t="shared" si="92"/>
        <v>42369</v>
      </c>
      <c r="M127" s="8">
        <f t="shared" si="92"/>
        <v>42400</v>
      </c>
      <c r="N127" s="8">
        <f t="shared" ref="N127:O127" si="93">N116</f>
        <v>42429</v>
      </c>
      <c r="O127" s="8">
        <f t="shared" si="93"/>
        <v>42460</v>
      </c>
      <c r="Q127" s="191" t="s">
        <v>4</v>
      </c>
    </row>
    <row r="128" spans="1:17" x14ac:dyDescent="0.15">
      <c r="A128" s="33" t="s">
        <v>56</v>
      </c>
      <c r="B128" s="9" t="s">
        <v>5</v>
      </c>
      <c r="C128" s="10">
        <v>9</v>
      </c>
      <c r="D128" s="10">
        <v>20</v>
      </c>
      <c r="E128" s="10">
        <v>3</v>
      </c>
      <c r="F128" s="10">
        <v>6</v>
      </c>
      <c r="G128" s="10">
        <v>8</v>
      </c>
      <c r="H128" s="10">
        <v>19</v>
      </c>
      <c r="I128" s="10">
        <v>16</v>
      </c>
      <c r="J128" s="10">
        <v>6</v>
      </c>
      <c r="K128" s="10">
        <v>11</v>
      </c>
      <c r="L128" s="10">
        <v>6</v>
      </c>
      <c r="M128" s="10">
        <v>20</v>
      </c>
      <c r="N128" s="10">
        <v>18</v>
      </c>
      <c r="O128" s="10">
        <v>11</v>
      </c>
      <c r="P128" s="11"/>
      <c r="Q128" s="12">
        <f t="shared" ref="Q128:Q133" si="94">AVERAGE(D128:O128)</f>
        <v>12</v>
      </c>
    </row>
    <row r="129" spans="1:17" x14ac:dyDescent="0.15">
      <c r="A129" s="5"/>
      <c r="B129" s="6" t="s">
        <v>6</v>
      </c>
      <c r="C129" s="13">
        <v>5</v>
      </c>
      <c r="D129" s="13">
        <v>7</v>
      </c>
      <c r="E129" s="13">
        <v>10</v>
      </c>
      <c r="F129" s="13">
        <v>8</v>
      </c>
      <c r="G129" s="13">
        <v>2</v>
      </c>
      <c r="H129" s="13">
        <v>7</v>
      </c>
      <c r="I129" s="13">
        <v>8</v>
      </c>
      <c r="J129" s="13">
        <v>7</v>
      </c>
      <c r="K129" s="13">
        <v>4</v>
      </c>
      <c r="L129" s="13">
        <v>6</v>
      </c>
      <c r="M129" s="13">
        <v>5</v>
      </c>
      <c r="N129" s="13">
        <v>1</v>
      </c>
      <c r="O129" s="13">
        <v>0</v>
      </c>
      <c r="P129" s="11"/>
      <c r="Q129" s="14">
        <f t="shared" si="94"/>
        <v>5.416666666666667</v>
      </c>
    </row>
    <row r="130" spans="1:17" x14ac:dyDescent="0.15">
      <c r="B130" s="6" t="s">
        <v>7</v>
      </c>
      <c r="C130" s="13">
        <v>1</v>
      </c>
      <c r="D130" s="13">
        <v>0</v>
      </c>
      <c r="E130" s="13">
        <v>2</v>
      </c>
      <c r="F130" s="13">
        <v>4</v>
      </c>
      <c r="G130" s="13">
        <v>3</v>
      </c>
      <c r="H130" s="13">
        <v>0</v>
      </c>
      <c r="I130" s="13">
        <v>3</v>
      </c>
      <c r="J130" s="13">
        <v>4</v>
      </c>
      <c r="K130" s="13">
        <v>3</v>
      </c>
      <c r="L130" s="13">
        <v>0</v>
      </c>
      <c r="M130" s="13">
        <v>3</v>
      </c>
      <c r="N130" s="13">
        <v>2</v>
      </c>
      <c r="O130" s="13">
        <v>1</v>
      </c>
      <c r="P130" s="11"/>
      <c r="Q130" s="14">
        <f t="shared" si="94"/>
        <v>2.0833333333333335</v>
      </c>
    </row>
    <row r="131" spans="1:17" x14ac:dyDescent="0.15">
      <c r="A131" s="3"/>
      <c r="B131" s="16" t="s">
        <v>8</v>
      </c>
      <c r="C131" s="192">
        <v>16</v>
      </c>
      <c r="D131" s="192">
        <v>17</v>
      </c>
      <c r="E131" s="192">
        <v>14</v>
      </c>
      <c r="F131" s="192">
        <v>13</v>
      </c>
      <c r="G131" s="192">
        <v>17</v>
      </c>
      <c r="H131" s="192">
        <v>19</v>
      </c>
      <c r="I131" s="192">
        <v>19</v>
      </c>
      <c r="J131" s="192">
        <v>21</v>
      </c>
      <c r="K131" s="192">
        <v>22</v>
      </c>
      <c r="L131" s="192">
        <v>23</v>
      </c>
      <c r="M131" s="192">
        <v>19</v>
      </c>
      <c r="N131" s="192">
        <v>20</v>
      </c>
      <c r="O131" s="192">
        <v>17</v>
      </c>
      <c r="P131" s="11"/>
      <c r="Q131" s="17">
        <f t="shared" si="94"/>
        <v>18.416666666666668</v>
      </c>
    </row>
    <row r="132" spans="1:17" x14ac:dyDescent="0.15">
      <c r="A132" s="3"/>
      <c r="B132" s="18" t="s">
        <v>9</v>
      </c>
      <c r="C132" s="19">
        <f t="shared" ref="C132:M132" si="95">SUM(C128:C131)</f>
        <v>31</v>
      </c>
      <c r="D132" s="19">
        <f t="shared" si="95"/>
        <v>44</v>
      </c>
      <c r="E132" s="19">
        <f t="shared" si="95"/>
        <v>29</v>
      </c>
      <c r="F132" s="19">
        <f t="shared" si="95"/>
        <v>31</v>
      </c>
      <c r="G132" s="19">
        <f t="shared" si="95"/>
        <v>30</v>
      </c>
      <c r="H132" s="19">
        <f t="shared" si="95"/>
        <v>45</v>
      </c>
      <c r="I132" s="19">
        <f t="shared" si="95"/>
        <v>46</v>
      </c>
      <c r="J132" s="19">
        <f t="shared" si="95"/>
        <v>38</v>
      </c>
      <c r="K132" s="19">
        <f t="shared" si="95"/>
        <v>40</v>
      </c>
      <c r="L132" s="19">
        <f t="shared" si="95"/>
        <v>35</v>
      </c>
      <c r="M132" s="19">
        <f t="shared" si="95"/>
        <v>47</v>
      </c>
      <c r="N132" s="19">
        <f t="shared" ref="N132:O132" si="96">SUM(N128:N131)</f>
        <v>41</v>
      </c>
      <c r="O132" s="19">
        <f t="shared" si="96"/>
        <v>29</v>
      </c>
      <c r="P132" s="11"/>
      <c r="Q132" s="20">
        <f t="shared" si="94"/>
        <v>37.916666666666664</v>
      </c>
    </row>
    <row r="133" spans="1:17" x14ac:dyDescent="0.15">
      <c r="A133" s="3"/>
      <c r="B133" s="21" t="s">
        <v>10</v>
      </c>
      <c r="C133" s="22">
        <v>594</v>
      </c>
      <c r="D133" s="22">
        <v>588</v>
      </c>
      <c r="E133" s="22">
        <v>578</v>
      </c>
      <c r="F133" s="22">
        <v>566</v>
      </c>
      <c r="G133" s="22">
        <v>557</v>
      </c>
      <c r="H133" s="22">
        <v>552</v>
      </c>
      <c r="I133" s="22">
        <v>544</v>
      </c>
      <c r="J133" s="22">
        <v>523</v>
      </c>
      <c r="K133" s="22">
        <v>517</v>
      </c>
      <c r="L133" s="22">
        <v>515</v>
      </c>
      <c r="M133" s="22">
        <v>507</v>
      </c>
      <c r="N133" s="22">
        <v>488</v>
      </c>
      <c r="O133" s="22">
        <v>472</v>
      </c>
      <c r="P133" s="23"/>
      <c r="Q133" s="24">
        <f t="shared" si="94"/>
        <v>533.91666666666663</v>
      </c>
    </row>
    <row r="134" spans="1:17" x14ac:dyDescent="0.15">
      <c r="A134" s="3"/>
      <c r="B134" s="25" t="s">
        <v>11</v>
      </c>
      <c r="C134" s="26">
        <f t="shared" ref="C134:M134" si="97">C132/C133</f>
        <v>5.2188552188552187E-2</v>
      </c>
      <c r="D134" s="26">
        <f t="shared" si="97"/>
        <v>7.4829931972789115E-2</v>
      </c>
      <c r="E134" s="26">
        <f t="shared" si="97"/>
        <v>5.0173010380622836E-2</v>
      </c>
      <c r="F134" s="26">
        <f t="shared" si="97"/>
        <v>5.4770318021201414E-2</v>
      </c>
      <c r="G134" s="26">
        <f t="shared" si="97"/>
        <v>5.385996409335727E-2</v>
      </c>
      <c r="H134" s="26">
        <f t="shared" si="97"/>
        <v>8.1521739130434784E-2</v>
      </c>
      <c r="I134" s="26">
        <f t="shared" si="97"/>
        <v>8.455882352941177E-2</v>
      </c>
      <c r="J134" s="26">
        <f t="shared" si="97"/>
        <v>7.2657743785850867E-2</v>
      </c>
      <c r="K134" s="26">
        <f t="shared" si="97"/>
        <v>7.7369439071566737E-2</v>
      </c>
      <c r="L134" s="26">
        <f t="shared" si="97"/>
        <v>6.7961165048543687E-2</v>
      </c>
      <c r="M134" s="26">
        <f t="shared" si="97"/>
        <v>9.270216962524655E-2</v>
      </c>
      <c r="N134" s="26">
        <f t="shared" ref="N134:O134" si="98">N132/N133</f>
        <v>8.4016393442622947E-2</v>
      </c>
      <c r="O134" s="26">
        <f t="shared" si="98"/>
        <v>6.1440677966101698E-2</v>
      </c>
      <c r="P134" s="26"/>
      <c r="Q134" s="27">
        <f>Q132/Q133</f>
        <v>7.1016076166692685E-2</v>
      </c>
    </row>
    <row r="135" spans="1:17" x14ac:dyDescent="0.15">
      <c r="A135" s="3"/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7"/>
    </row>
    <row r="136" spans="1:17" x14ac:dyDescent="0.15">
      <c r="A136" s="3"/>
      <c r="B136" s="25" t="s">
        <v>120</v>
      </c>
      <c r="C136" s="339">
        <v>39</v>
      </c>
      <c r="D136" s="339">
        <v>38</v>
      </c>
      <c r="E136" s="339">
        <v>37</v>
      </c>
      <c r="F136" s="339">
        <v>33</v>
      </c>
      <c r="G136" s="339">
        <v>32</v>
      </c>
      <c r="H136" s="339">
        <v>29</v>
      </c>
      <c r="I136" s="339">
        <v>32</v>
      </c>
      <c r="J136" s="339">
        <v>36</v>
      </c>
      <c r="K136" s="339">
        <v>36</v>
      </c>
      <c r="L136" s="339">
        <v>27</v>
      </c>
      <c r="M136" s="339">
        <v>25</v>
      </c>
      <c r="N136" s="339">
        <v>24</v>
      </c>
      <c r="O136" s="339">
        <v>19</v>
      </c>
      <c r="P136" s="26"/>
      <c r="Q136" s="212">
        <f>AVERAGE(D136:O136)</f>
        <v>30.666666666666668</v>
      </c>
    </row>
    <row r="137" spans="1:17" x14ac:dyDescent="0.15">
      <c r="A137" s="3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</row>
    <row r="138" spans="1:17" ht="11.25" thickBot="1" x14ac:dyDescent="0.2">
      <c r="A138" s="8"/>
      <c r="B138" s="8"/>
      <c r="C138" s="8">
        <f t="shared" ref="C138:M138" si="99">C116</f>
        <v>42094</v>
      </c>
      <c r="D138" s="8">
        <f t="shared" si="99"/>
        <v>42124</v>
      </c>
      <c r="E138" s="8">
        <f t="shared" si="99"/>
        <v>42155</v>
      </c>
      <c r="F138" s="8">
        <f t="shared" si="99"/>
        <v>42185</v>
      </c>
      <c r="G138" s="8">
        <f t="shared" si="99"/>
        <v>42216</v>
      </c>
      <c r="H138" s="8">
        <f t="shared" si="99"/>
        <v>42247</v>
      </c>
      <c r="I138" s="8">
        <f t="shared" si="99"/>
        <v>42277</v>
      </c>
      <c r="J138" s="8">
        <f t="shared" si="99"/>
        <v>42308</v>
      </c>
      <c r="K138" s="8">
        <f t="shared" si="99"/>
        <v>42338</v>
      </c>
      <c r="L138" s="8">
        <f t="shared" si="99"/>
        <v>42369</v>
      </c>
      <c r="M138" s="8">
        <f t="shared" si="99"/>
        <v>42400</v>
      </c>
      <c r="N138" s="8">
        <f t="shared" ref="N138:O138" si="100">N116</f>
        <v>42429</v>
      </c>
      <c r="O138" s="8">
        <f t="shared" si="100"/>
        <v>42460</v>
      </c>
      <c r="P138" s="8"/>
      <c r="Q138" s="191" t="s">
        <v>4</v>
      </c>
    </row>
    <row r="139" spans="1:17" x14ac:dyDescent="0.15">
      <c r="A139" s="33" t="s">
        <v>57</v>
      </c>
      <c r="B139" s="9" t="s">
        <v>5</v>
      </c>
      <c r="C139" s="10">
        <v>23</v>
      </c>
      <c r="D139" s="10">
        <v>29</v>
      </c>
      <c r="E139" s="10">
        <v>28</v>
      </c>
      <c r="F139" s="10">
        <v>32</v>
      </c>
      <c r="G139" s="10">
        <v>33</v>
      </c>
      <c r="H139" s="10">
        <v>16</v>
      </c>
      <c r="I139" s="10">
        <v>27</v>
      </c>
      <c r="J139" s="10">
        <v>31</v>
      </c>
      <c r="K139" s="10">
        <v>27</v>
      </c>
      <c r="L139" s="10">
        <v>25</v>
      </c>
      <c r="M139" s="10">
        <v>32</v>
      </c>
      <c r="N139" s="10">
        <v>32</v>
      </c>
      <c r="O139" s="10">
        <v>23</v>
      </c>
      <c r="P139" s="11"/>
      <c r="Q139" s="12">
        <f t="shared" ref="Q139:Q144" si="101">AVERAGE(D139:O139)</f>
        <v>27.916666666666668</v>
      </c>
    </row>
    <row r="140" spans="1:17" x14ac:dyDescent="0.15">
      <c r="A140" s="5"/>
      <c r="B140" s="6" t="s">
        <v>6</v>
      </c>
      <c r="C140" s="13">
        <v>11</v>
      </c>
      <c r="D140" s="13">
        <v>9</v>
      </c>
      <c r="E140" s="13">
        <v>12</v>
      </c>
      <c r="F140" s="13">
        <v>10</v>
      </c>
      <c r="G140" s="13">
        <v>16</v>
      </c>
      <c r="H140" s="13">
        <v>18</v>
      </c>
      <c r="I140" s="13">
        <v>3</v>
      </c>
      <c r="J140" s="13">
        <v>17</v>
      </c>
      <c r="K140" s="13">
        <v>12</v>
      </c>
      <c r="L140" s="13">
        <v>13</v>
      </c>
      <c r="M140" s="13">
        <v>11</v>
      </c>
      <c r="N140" s="13">
        <v>14</v>
      </c>
      <c r="O140" s="13">
        <v>16</v>
      </c>
      <c r="P140" s="11"/>
      <c r="Q140" s="14">
        <f t="shared" si="101"/>
        <v>12.583333333333334</v>
      </c>
    </row>
    <row r="141" spans="1:17" x14ac:dyDescent="0.15">
      <c r="B141" s="6" t="s">
        <v>7</v>
      </c>
      <c r="C141" s="13">
        <v>7</v>
      </c>
      <c r="D141" s="13">
        <v>7</v>
      </c>
      <c r="E141" s="13">
        <v>5</v>
      </c>
      <c r="F141" s="13">
        <v>7</v>
      </c>
      <c r="G141" s="13">
        <v>4</v>
      </c>
      <c r="H141" s="13">
        <v>13</v>
      </c>
      <c r="I141" s="13">
        <v>11</v>
      </c>
      <c r="J141" s="13">
        <v>3</v>
      </c>
      <c r="K141" s="13">
        <v>13</v>
      </c>
      <c r="L141" s="13">
        <v>8</v>
      </c>
      <c r="M141" s="13">
        <v>7</v>
      </c>
      <c r="N141" s="13">
        <v>1</v>
      </c>
      <c r="O141" s="13">
        <v>6</v>
      </c>
      <c r="P141" s="11"/>
      <c r="Q141" s="14">
        <f t="shared" si="101"/>
        <v>7.083333333333333</v>
      </c>
    </row>
    <row r="142" spans="1:17" x14ac:dyDescent="0.15">
      <c r="A142" s="3"/>
      <c r="B142" s="16" t="s">
        <v>8</v>
      </c>
      <c r="C142" s="192">
        <v>69</v>
      </c>
      <c r="D142" s="192">
        <v>65</v>
      </c>
      <c r="E142" s="192">
        <v>63</v>
      </c>
      <c r="F142" s="192">
        <v>62</v>
      </c>
      <c r="G142" s="192">
        <v>63</v>
      </c>
      <c r="H142" s="192">
        <v>58</v>
      </c>
      <c r="I142" s="192">
        <v>62</v>
      </c>
      <c r="J142" s="192">
        <v>63</v>
      </c>
      <c r="K142" s="192">
        <v>60</v>
      </c>
      <c r="L142" s="192">
        <v>63</v>
      </c>
      <c r="M142" s="192">
        <v>61</v>
      </c>
      <c r="N142" s="192">
        <v>65</v>
      </c>
      <c r="O142" s="192">
        <v>60</v>
      </c>
      <c r="P142" s="11"/>
      <c r="Q142" s="17">
        <f t="shared" si="101"/>
        <v>62.083333333333336</v>
      </c>
    </row>
    <row r="143" spans="1:17" s="8" customFormat="1" x14ac:dyDescent="0.15">
      <c r="A143" s="3"/>
      <c r="B143" s="18" t="s">
        <v>9</v>
      </c>
      <c r="C143" s="19">
        <f t="shared" ref="C143:M143" si="102">SUM(C139:C142)</f>
        <v>110</v>
      </c>
      <c r="D143" s="19">
        <f t="shared" si="102"/>
        <v>110</v>
      </c>
      <c r="E143" s="19">
        <f t="shared" si="102"/>
        <v>108</v>
      </c>
      <c r="F143" s="19">
        <f t="shared" si="102"/>
        <v>111</v>
      </c>
      <c r="G143" s="19">
        <f t="shared" si="102"/>
        <v>116</v>
      </c>
      <c r="H143" s="19">
        <f t="shared" si="102"/>
        <v>105</v>
      </c>
      <c r="I143" s="19">
        <f t="shared" si="102"/>
        <v>103</v>
      </c>
      <c r="J143" s="19">
        <f t="shared" si="102"/>
        <v>114</v>
      </c>
      <c r="K143" s="19">
        <f t="shared" si="102"/>
        <v>112</v>
      </c>
      <c r="L143" s="19">
        <f t="shared" si="102"/>
        <v>109</v>
      </c>
      <c r="M143" s="19">
        <f t="shared" si="102"/>
        <v>111</v>
      </c>
      <c r="N143" s="19">
        <f t="shared" ref="N143:O143" si="103">SUM(N139:N142)</f>
        <v>112</v>
      </c>
      <c r="O143" s="19">
        <f t="shared" si="103"/>
        <v>105</v>
      </c>
      <c r="P143" s="11"/>
      <c r="Q143" s="20">
        <f t="shared" si="101"/>
        <v>109.66666666666667</v>
      </c>
    </row>
    <row r="144" spans="1:17" x14ac:dyDescent="0.15">
      <c r="A144" s="3"/>
      <c r="B144" s="21" t="s">
        <v>10</v>
      </c>
      <c r="C144" s="22">
        <v>1823</v>
      </c>
      <c r="D144" s="22">
        <v>1789</v>
      </c>
      <c r="E144" s="22">
        <v>1770</v>
      </c>
      <c r="F144" s="22">
        <v>1749</v>
      </c>
      <c r="G144" s="22">
        <v>1713</v>
      </c>
      <c r="H144" s="22">
        <v>1681</v>
      </c>
      <c r="I144" s="22">
        <v>1655</v>
      </c>
      <c r="J144" s="22">
        <v>1629</v>
      </c>
      <c r="K144" s="22">
        <v>1535</v>
      </c>
      <c r="L144" s="22">
        <v>1506</v>
      </c>
      <c r="M144" s="22">
        <v>1485</v>
      </c>
      <c r="N144" s="22">
        <v>1467</v>
      </c>
      <c r="O144" s="22">
        <v>1452</v>
      </c>
      <c r="P144" s="23"/>
      <c r="Q144" s="24">
        <f t="shared" si="101"/>
        <v>1619.25</v>
      </c>
    </row>
    <row r="145" spans="1:17" x14ac:dyDescent="0.15">
      <c r="A145" s="3"/>
      <c r="B145" s="25" t="s">
        <v>11</v>
      </c>
      <c r="C145" s="26">
        <f t="shared" ref="C145:M145" si="104">C143/C144</f>
        <v>6.0340098738343388E-2</v>
      </c>
      <c r="D145" s="26">
        <f t="shared" si="104"/>
        <v>6.1486864169927331E-2</v>
      </c>
      <c r="E145" s="26">
        <f t="shared" si="104"/>
        <v>6.1016949152542375E-2</v>
      </c>
      <c r="F145" s="26">
        <f t="shared" si="104"/>
        <v>6.3464837049742706E-2</v>
      </c>
      <c r="G145" s="26">
        <f t="shared" si="104"/>
        <v>6.7717454757734968E-2</v>
      </c>
      <c r="H145" s="26">
        <f t="shared" si="104"/>
        <v>6.2462819750148724E-2</v>
      </c>
      <c r="I145" s="26">
        <f t="shared" si="104"/>
        <v>6.2235649546827795E-2</v>
      </c>
      <c r="J145" s="26">
        <f t="shared" si="104"/>
        <v>6.9981583793738492E-2</v>
      </c>
      <c r="K145" s="26">
        <f t="shared" si="104"/>
        <v>7.2964169381107488E-2</v>
      </c>
      <c r="L145" s="26">
        <f t="shared" si="104"/>
        <v>7.2377158034528558E-2</v>
      </c>
      <c r="M145" s="26">
        <f t="shared" si="104"/>
        <v>7.4747474747474743E-2</v>
      </c>
      <c r="N145" s="26">
        <f t="shared" ref="N145:O145" si="105">N143/N144</f>
        <v>7.6346284935241995E-2</v>
      </c>
      <c r="O145" s="26">
        <f t="shared" si="105"/>
        <v>7.2314049586776855E-2</v>
      </c>
      <c r="P145" s="26"/>
      <c r="Q145" s="27">
        <f>Q143/Q144</f>
        <v>6.7726828264114053E-2</v>
      </c>
    </row>
    <row r="146" spans="1:17" x14ac:dyDescent="0.15">
      <c r="A146" s="3"/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7"/>
    </row>
    <row r="147" spans="1:17" x14ac:dyDescent="0.15">
      <c r="A147" s="3"/>
      <c r="B147" s="25" t="s">
        <v>120</v>
      </c>
      <c r="C147" s="339">
        <v>99</v>
      </c>
      <c r="D147" s="339">
        <v>94</v>
      </c>
      <c r="E147" s="339">
        <v>90</v>
      </c>
      <c r="F147" s="339">
        <v>90</v>
      </c>
      <c r="G147" s="339">
        <v>88</v>
      </c>
      <c r="H147" s="339">
        <v>92</v>
      </c>
      <c r="I147" s="339">
        <v>93</v>
      </c>
      <c r="J147" s="339">
        <v>86</v>
      </c>
      <c r="K147" s="339">
        <v>92</v>
      </c>
      <c r="L147" s="339">
        <v>91</v>
      </c>
      <c r="M147" s="339">
        <v>87</v>
      </c>
      <c r="N147" s="339">
        <v>85</v>
      </c>
      <c r="O147" s="339">
        <v>93</v>
      </c>
      <c r="P147" s="26"/>
      <c r="Q147" s="24">
        <f>AVERAGE(D147:O147)</f>
        <v>90.083333333333329</v>
      </c>
    </row>
    <row r="148" spans="1:17" x14ac:dyDescent="0.15">
      <c r="A148" s="3"/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31"/>
    </row>
    <row r="149" spans="1:17" ht="11.25" thickBot="1" x14ac:dyDescent="0.2">
      <c r="A149" s="172"/>
      <c r="B149" s="172"/>
      <c r="C149" s="173">
        <f t="shared" ref="C149:M149" si="106">C116</f>
        <v>42094</v>
      </c>
      <c r="D149" s="173">
        <f t="shared" si="106"/>
        <v>42124</v>
      </c>
      <c r="E149" s="173">
        <f t="shared" si="106"/>
        <v>42155</v>
      </c>
      <c r="F149" s="173">
        <f t="shared" si="106"/>
        <v>42185</v>
      </c>
      <c r="G149" s="173">
        <f t="shared" si="106"/>
        <v>42216</v>
      </c>
      <c r="H149" s="173">
        <f t="shared" si="106"/>
        <v>42247</v>
      </c>
      <c r="I149" s="173">
        <f t="shared" si="106"/>
        <v>42277</v>
      </c>
      <c r="J149" s="173">
        <f t="shared" si="106"/>
        <v>42308</v>
      </c>
      <c r="K149" s="173">
        <f t="shared" si="106"/>
        <v>42338</v>
      </c>
      <c r="L149" s="173">
        <f t="shared" si="106"/>
        <v>42369</v>
      </c>
      <c r="M149" s="173">
        <f t="shared" si="106"/>
        <v>42400</v>
      </c>
      <c r="N149" s="173">
        <f t="shared" ref="N149:O149" si="107">N116</f>
        <v>42429</v>
      </c>
      <c r="O149" s="173">
        <f t="shared" si="107"/>
        <v>42460</v>
      </c>
      <c r="P149" s="145"/>
      <c r="Q149" s="145" t="s">
        <v>4</v>
      </c>
    </row>
    <row r="150" spans="1:17" x14ac:dyDescent="0.15">
      <c r="A150" s="174" t="s">
        <v>58</v>
      </c>
      <c r="B150" s="175" t="s">
        <v>5</v>
      </c>
      <c r="C150" s="176">
        <f t="shared" ref="C150:M150" si="108">C117+C128+C139</f>
        <v>178</v>
      </c>
      <c r="D150" s="176">
        <f t="shared" si="108"/>
        <v>71</v>
      </c>
      <c r="E150" s="176">
        <f t="shared" si="108"/>
        <v>158</v>
      </c>
      <c r="F150" s="176">
        <f t="shared" si="108"/>
        <v>82</v>
      </c>
      <c r="G150" s="176">
        <f t="shared" si="108"/>
        <v>162</v>
      </c>
      <c r="H150" s="176">
        <f t="shared" si="108"/>
        <v>161</v>
      </c>
      <c r="I150" s="176">
        <f t="shared" si="108"/>
        <v>81</v>
      </c>
      <c r="J150" s="176">
        <f t="shared" si="108"/>
        <v>160</v>
      </c>
      <c r="K150" s="176">
        <f t="shared" si="108"/>
        <v>77</v>
      </c>
      <c r="L150" s="176">
        <f t="shared" si="108"/>
        <v>142</v>
      </c>
      <c r="M150" s="176">
        <f t="shared" si="108"/>
        <v>175</v>
      </c>
      <c r="N150" s="176">
        <f t="shared" ref="N150:O153" si="109">N117+N128+N139</f>
        <v>110</v>
      </c>
      <c r="O150" s="176">
        <f t="shared" si="109"/>
        <v>147</v>
      </c>
      <c r="P150" s="119"/>
      <c r="Q150" s="181">
        <f t="shared" ref="Q150:Q155" si="110">AVERAGE(D150:O150)</f>
        <v>127.16666666666667</v>
      </c>
    </row>
    <row r="151" spans="1:17" x14ac:dyDescent="0.15">
      <c r="A151" s="120"/>
      <c r="B151" s="149" t="s">
        <v>6</v>
      </c>
      <c r="C151" s="150">
        <f t="shared" ref="C151:M151" si="111">C118+C129+C140</f>
        <v>35</v>
      </c>
      <c r="D151" s="150">
        <f t="shared" si="111"/>
        <v>66</v>
      </c>
      <c r="E151" s="150">
        <f t="shared" si="111"/>
        <v>61</v>
      </c>
      <c r="F151" s="150">
        <f t="shared" si="111"/>
        <v>49</v>
      </c>
      <c r="G151" s="150">
        <f t="shared" si="111"/>
        <v>59</v>
      </c>
      <c r="H151" s="150">
        <f t="shared" si="111"/>
        <v>62</v>
      </c>
      <c r="I151" s="150">
        <f t="shared" si="111"/>
        <v>54</v>
      </c>
      <c r="J151" s="150">
        <f t="shared" si="111"/>
        <v>61</v>
      </c>
      <c r="K151" s="150">
        <f t="shared" si="111"/>
        <v>56</v>
      </c>
      <c r="L151" s="150">
        <f t="shared" si="111"/>
        <v>63</v>
      </c>
      <c r="M151" s="150">
        <f t="shared" si="111"/>
        <v>61</v>
      </c>
      <c r="N151" s="150">
        <f t="shared" si="109"/>
        <v>26</v>
      </c>
      <c r="O151" s="150">
        <f t="shared" si="109"/>
        <v>27</v>
      </c>
      <c r="P151" s="119"/>
      <c r="Q151" s="182">
        <f t="shared" si="110"/>
        <v>53.75</v>
      </c>
    </row>
    <row r="152" spans="1:17" x14ac:dyDescent="0.15">
      <c r="A152" s="120"/>
      <c r="B152" s="149" t="s">
        <v>7</v>
      </c>
      <c r="C152" s="150">
        <f t="shared" ref="C152:M152" si="112">C119+C130+C141</f>
        <v>12</v>
      </c>
      <c r="D152" s="150">
        <f t="shared" si="112"/>
        <v>24</v>
      </c>
      <c r="E152" s="150">
        <f t="shared" si="112"/>
        <v>24</v>
      </c>
      <c r="F152" s="150">
        <f t="shared" si="112"/>
        <v>21</v>
      </c>
      <c r="G152" s="150">
        <f t="shared" si="112"/>
        <v>19</v>
      </c>
      <c r="H152" s="150">
        <f t="shared" si="112"/>
        <v>27</v>
      </c>
      <c r="I152" s="150">
        <f t="shared" si="112"/>
        <v>20</v>
      </c>
      <c r="J152" s="150">
        <f t="shared" si="112"/>
        <v>21</v>
      </c>
      <c r="K152" s="150">
        <f t="shared" si="112"/>
        <v>29</v>
      </c>
      <c r="L152" s="150">
        <f t="shared" si="112"/>
        <v>23</v>
      </c>
      <c r="M152" s="150">
        <f t="shared" si="112"/>
        <v>28</v>
      </c>
      <c r="N152" s="150">
        <f t="shared" si="109"/>
        <v>17</v>
      </c>
      <c r="O152" s="150">
        <f t="shared" si="109"/>
        <v>18</v>
      </c>
      <c r="P152" s="119"/>
      <c r="Q152" s="182">
        <f t="shared" si="110"/>
        <v>22.583333333333332</v>
      </c>
    </row>
    <row r="153" spans="1:17" x14ac:dyDescent="0.15">
      <c r="A153" s="120"/>
      <c r="B153" s="177" t="s">
        <v>8</v>
      </c>
      <c r="C153" s="178">
        <f t="shared" ref="C153:M153" si="113">C120+C131+C142</f>
        <v>223</v>
      </c>
      <c r="D153" s="178">
        <f t="shared" si="113"/>
        <v>210</v>
      </c>
      <c r="E153" s="178">
        <f t="shared" si="113"/>
        <v>209</v>
      </c>
      <c r="F153" s="178">
        <f t="shared" si="113"/>
        <v>208</v>
      </c>
      <c r="G153" s="178">
        <f t="shared" si="113"/>
        <v>210</v>
      </c>
      <c r="H153" s="178">
        <f t="shared" si="113"/>
        <v>206</v>
      </c>
      <c r="I153" s="178">
        <f t="shared" si="113"/>
        <v>208</v>
      </c>
      <c r="J153" s="178">
        <f t="shared" si="113"/>
        <v>203</v>
      </c>
      <c r="K153" s="178">
        <f t="shared" si="113"/>
        <v>203</v>
      </c>
      <c r="L153" s="178">
        <f t="shared" si="113"/>
        <v>203</v>
      </c>
      <c r="M153" s="178">
        <f t="shared" si="113"/>
        <v>199</v>
      </c>
      <c r="N153" s="178">
        <f t="shared" si="109"/>
        <v>205</v>
      </c>
      <c r="O153" s="178">
        <f t="shared" si="109"/>
        <v>191</v>
      </c>
      <c r="P153" s="119"/>
      <c r="Q153" s="182">
        <f t="shared" si="110"/>
        <v>204.58333333333334</v>
      </c>
    </row>
    <row r="154" spans="1:17" x14ac:dyDescent="0.15">
      <c r="A154" s="122"/>
      <c r="B154" s="170" t="s">
        <v>9</v>
      </c>
      <c r="C154" s="171">
        <f t="shared" ref="C154" si="114">SUM(C150:C153)</f>
        <v>448</v>
      </c>
      <c r="D154" s="171">
        <f t="shared" ref="D154:M154" si="115">SUM(D150:D153)</f>
        <v>371</v>
      </c>
      <c r="E154" s="171">
        <f t="shared" si="115"/>
        <v>452</v>
      </c>
      <c r="F154" s="171">
        <f t="shared" si="115"/>
        <v>360</v>
      </c>
      <c r="G154" s="171">
        <f t="shared" si="115"/>
        <v>450</v>
      </c>
      <c r="H154" s="171">
        <f t="shared" si="115"/>
        <v>456</v>
      </c>
      <c r="I154" s="171">
        <f t="shared" si="115"/>
        <v>363</v>
      </c>
      <c r="J154" s="171">
        <f t="shared" si="115"/>
        <v>445</v>
      </c>
      <c r="K154" s="171">
        <f t="shared" si="115"/>
        <v>365</v>
      </c>
      <c r="L154" s="171">
        <f t="shared" si="115"/>
        <v>431</v>
      </c>
      <c r="M154" s="171">
        <f t="shared" si="115"/>
        <v>463</v>
      </c>
      <c r="N154" s="171">
        <f t="shared" ref="N154:O154" si="116">SUM(N150:N153)</f>
        <v>358</v>
      </c>
      <c r="O154" s="171">
        <f t="shared" si="116"/>
        <v>383</v>
      </c>
      <c r="P154" s="119"/>
      <c r="Q154" s="182">
        <f t="shared" si="110"/>
        <v>408.08333333333331</v>
      </c>
    </row>
    <row r="155" spans="1:17" x14ac:dyDescent="0.15">
      <c r="A155" s="120"/>
      <c r="B155" s="154" t="s">
        <v>10</v>
      </c>
      <c r="C155" s="155">
        <f t="shared" ref="C155:M155" si="117">C122+C133+C144</f>
        <v>4191</v>
      </c>
      <c r="D155" s="155">
        <f t="shared" si="117"/>
        <v>4127</v>
      </c>
      <c r="E155" s="155">
        <f t="shared" si="117"/>
        <v>4082</v>
      </c>
      <c r="F155" s="155">
        <f t="shared" si="117"/>
        <v>4026</v>
      </c>
      <c r="G155" s="155">
        <f t="shared" si="117"/>
        <v>3963</v>
      </c>
      <c r="H155" s="155">
        <f t="shared" si="117"/>
        <v>3908</v>
      </c>
      <c r="I155" s="155">
        <f t="shared" si="117"/>
        <v>3842</v>
      </c>
      <c r="J155" s="155">
        <f t="shared" si="117"/>
        <v>3774</v>
      </c>
      <c r="K155" s="155">
        <f t="shared" si="117"/>
        <v>3657</v>
      </c>
      <c r="L155" s="155">
        <f t="shared" si="117"/>
        <v>3605</v>
      </c>
      <c r="M155" s="155">
        <f t="shared" si="117"/>
        <v>3562</v>
      </c>
      <c r="N155" s="155">
        <f t="shared" ref="N155:O155" si="118">N122+N133+N144</f>
        <v>3509</v>
      </c>
      <c r="O155" s="155">
        <f t="shared" si="118"/>
        <v>3461</v>
      </c>
      <c r="P155" s="124"/>
      <c r="Q155" s="183">
        <f t="shared" si="110"/>
        <v>3793</v>
      </c>
    </row>
    <row r="156" spans="1:17" x14ac:dyDescent="0.15">
      <c r="A156" s="120"/>
      <c r="B156" s="123" t="s">
        <v>11</v>
      </c>
      <c r="C156" s="125">
        <f t="shared" ref="C156:M156" si="119">C154/C155</f>
        <v>0.10689572894297304</v>
      </c>
      <c r="D156" s="125">
        <f t="shared" si="119"/>
        <v>8.9895808093045801E-2</v>
      </c>
      <c r="E156" s="125">
        <f t="shared" si="119"/>
        <v>0.11073003429691328</v>
      </c>
      <c r="F156" s="125">
        <f t="shared" si="119"/>
        <v>8.9418777943368111E-2</v>
      </c>
      <c r="G156" s="125">
        <f t="shared" si="119"/>
        <v>0.11355034065102196</v>
      </c>
      <c r="H156" s="125">
        <f t="shared" si="119"/>
        <v>0.11668372569089049</v>
      </c>
      <c r="I156" s="125">
        <f t="shared" si="119"/>
        <v>9.4482040603852166E-2</v>
      </c>
      <c r="J156" s="125">
        <f t="shared" si="119"/>
        <v>0.11791202967673556</v>
      </c>
      <c r="K156" s="125">
        <f t="shared" si="119"/>
        <v>9.980858627290129E-2</v>
      </c>
      <c r="L156" s="125">
        <f t="shared" si="119"/>
        <v>0.11955617198335645</v>
      </c>
      <c r="M156" s="125">
        <f t="shared" si="119"/>
        <v>0.12998315553060077</v>
      </c>
      <c r="N156" s="125">
        <f t="shared" ref="N156:O156" si="120">N154/N155</f>
        <v>0.10202336848104873</v>
      </c>
      <c r="O156" s="125">
        <f t="shared" si="120"/>
        <v>0.11066165848020804</v>
      </c>
      <c r="P156" s="125"/>
      <c r="Q156" s="184">
        <f>Q154/Q155</f>
        <v>0.10758854029352315</v>
      </c>
    </row>
    <row r="157" spans="1:17" x14ac:dyDescent="0.15">
      <c r="A157" s="120"/>
      <c r="B157" s="123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84"/>
    </row>
    <row r="158" spans="1:17" x14ac:dyDescent="0.15">
      <c r="A158" s="120"/>
      <c r="B158" s="25" t="s">
        <v>120</v>
      </c>
      <c r="C158" s="339">
        <f t="shared" ref="C158:M158" si="121">SUM(C125,C136,C147)</f>
        <v>394</v>
      </c>
      <c r="D158" s="339">
        <f t="shared" si="121"/>
        <v>386</v>
      </c>
      <c r="E158" s="339">
        <f t="shared" si="121"/>
        <v>383</v>
      </c>
      <c r="F158" s="339">
        <f t="shared" si="121"/>
        <v>370</v>
      </c>
      <c r="G158" s="339">
        <f t="shared" si="121"/>
        <v>364</v>
      </c>
      <c r="H158" s="339">
        <f t="shared" si="121"/>
        <v>362</v>
      </c>
      <c r="I158" s="339">
        <f t="shared" si="121"/>
        <v>354</v>
      </c>
      <c r="J158" s="339">
        <f t="shared" si="121"/>
        <v>346</v>
      </c>
      <c r="K158" s="339">
        <f t="shared" si="121"/>
        <v>352</v>
      </c>
      <c r="L158" s="339">
        <f t="shared" si="121"/>
        <v>259</v>
      </c>
      <c r="M158" s="339">
        <f t="shared" si="121"/>
        <v>259</v>
      </c>
      <c r="N158" s="339">
        <f t="shared" ref="N158:O158" si="122">SUM(N125,N136,N147)</f>
        <v>254</v>
      </c>
      <c r="O158" s="339">
        <f t="shared" si="122"/>
        <v>251</v>
      </c>
      <c r="P158" s="125"/>
      <c r="Q158" s="183">
        <f>AVERAGE(D158:O158)</f>
        <v>328.33333333333331</v>
      </c>
    </row>
    <row r="159" spans="1:17" x14ac:dyDescent="0.15">
      <c r="A159" s="120"/>
      <c r="B159" s="123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233"/>
    </row>
    <row r="160" spans="1:17" ht="11.25" thickBot="1" x14ac:dyDescent="0.2">
      <c r="A160" s="8"/>
      <c r="B160" s="8"/>
      <c r="C160" s="8">
        <f t="shared" ref="C160:M160" si="123">C116</f>
        <v>42094</v>
      </c>
      <c r="D160" s="8">
        <f t="shared" si="123"/>
        <v>42124</v>
      </c>
      <c r="E160" s="8">
        <f t="shared" si="123"/>
        <v>42155</v>
      </c>
      <c r="F160" s="8">
        <f t="shared" si="123"/>
        <v>42185</v>
      </c>
      <c r="G160" s="8">
        <f t="shared" si="123"/>
        <v>42216</v>
      </c>
      <c r="H160" s="8">
        <f t="shared" si="123"/>
        <v>42247</v>
      </c>
      <c r="I160" s="8">
        <f t="shared" si="123"/>
        <v>42277</v>
      </c>
      <c r="J160" s="8">
        <f t="shared" si="123"/>
        <v>42308</v>
      </c>
      <c r="K160" s="8">
        <f t="shared" si="123"/>
        <v>42338</v>
      </c>
      <c r="L160" s="8">
        <f t="shared" si="123"/>
        <v>42369</v>
      </c>
      <c r="M160" s="8">
        <f t="shared" si="123"/>
        <v>42400</v>
      </c>
      <c r="N160" s="8">
        <f t="shared" ref="N160:O160" si="124">N116</f>
        <v>42429</v>
      </c>
      <c r="O160" s="8">
        <f t="shared" si="124"/>
        <v>42460</v>
      </c>
      <c r="P160" s="8"/>
      <c r="Q160" s="191" t="s">
        <v>4</v>
      </c>
    </row>
    <row r="161" spans="1:17" x14ac:dyDescent="0.15">
      <c r="A161" s="33" t="s">
        <v>60</v>
      </c>
      <c r="B161" s="9" t="s">
        <v>5</v>
      </c>
      <c r="C161" s="10">
        <v>4</v>
      </c>
      <c r="D161" s="10">
        <v>3</v>
      </c>
      <c r="E161" s="10">
        <v>4</v>
      </c>
      <c r="F161" s="10">
        <v>5</v>
      </c>
      <c r="G161" s="10">
        <v>3</v>
      </c>
      <c r="H161" s="10">
        <v>6</v>
      </c>
      <c r="I161" s="10">
        <v>7</v>
      </c>
      <c r="J161" s="10">
        <v>5</v>
      </c>
      <c r="K161" s="10">
        <v>3</v>
      </c>
      <c r="L161" s="10">
        <v>5</v>
      </c>
      <c r="M161" s="10">
        <v>3</v>
      </c>
      <c r="N161" s="10">
        <v>0</v>
      </c>
      <c r="O161" s="10">
        <v>2</v>
      </c>
      <c r="P161" s="11"/>
      <c r="Q161" s="12">
        <f t="shared" ref="Q161:Q166" si="125">AVERAGE(D161:O161)</f>
        <v>3.8333333333333335</v>
      </c>
    </row>
    <row r="162" spans="1:17" x14ac:dyDescent="0.15">
      <c r="A162" s="5"/>
      <c r="B162" s="6" t="s">
        <v>6</v>
      </c>
      <c r="C162" s="13">
        <v>0</v>
      </c>
      <c r="D162" s="13">
        <v>0</v>
      </c>
      <c r="E162" s="13">
        <v>0</v>
      </c>
      <c r="F162" s="13">
        <v>0</v>
      </c>
      <c r="G162" s="13">
        <v>1</v>
      </c>
      <c r="H162" s="13">
        <v>0</v>
      </c>
      <c r="I162" s="13">
        <v>3</v>
      </c>
      <c r="J162" s="13">
        <v>2</v>
      </c>
      <c r="K162" s="13">
        <v>1</v>
      </c>
      <c r="L162" s="13">
        <v>1</v>
      </c>
      <c r="M162" s="13">
        <v>1</v>
      </c>
      <c r="N162" s="13">
        <v>2</v>
      </c>
      <c r="O162" s="13">
        <v>2</v>
      </c>
      <c r="P162" s="11"/>
      <c r="Q162" s="14">
        <f t="shared" si="125"/>
        <v>1.0833333333333333</v>
      </c>
    </row>
    <row r="163" spans="1:17" x14ac:dyDescent="0.15">
      <c r="B163" s="6" t="s">
        <v>7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1</v>
      </c>
      <c r="I163" s="13">
        <v>0</v>
      </c>
      <c r="J163" s="13">
        <v>2</v>
      </c>
      <c r="K163" s="13">
        <v>1</v>
      </c>
      <c r="L163" s="13">
        <v>0</v>
      </c>
      <c r="M163" s="13">
        <v>0</v>
      </c>
      <c r="N163" s="13">
        <v>1</v>
      </c>
      <c r="O163" s="13">
        <v>1</v>
      </c>
      <c r="P163" s="11"/>
      <c r="Q163" s="14">
        <f t="shared" si="125"/>
        <v>0.5</v>
      </c>
    </row>
    <row r="164" spans="1:17" x14ac:dyDescent="0.15">
      <c r="A164" s="3"/>
      <c r="B164" s="16" t="s">
        <v>8</v>
      </c>
      <c r="C164" s="192">
        <v>1</v>
      </c>
      <c r="D164" s="192">
        <v>1</v>
      </c>
      <c r="E164" s="192">
        <v>1</v>
      </c>
      <c r="F164" s="192">
        <v>0</v>
      </c>
      <c r="G164" s="192">
        <v>0</v>
      </c>
      <c r="H164" s="192">
        <v>0</v>
      </c>
      <c r="I164" s="192">
        <v>0</v>
      </c>
      <c r="J164" s="192">
        <v>0</v>
      </c>
      <c r="K164" s="192">
        <v>0</v>
      </c>
      <c r="L164" s="192">
        <v>0</v>
      </c>
      <c r="M164" s="192">
        <v>0</v>
      </c>
      <c r="N164" s="192">
        <v>0</v>
      </c>
      <c r="O164" s="192">
        <v>0</v>
      </c>
      <c r="P164" s="11"/>
      <c r="Q164" s="17">
        <f t="shared" si="125"/>
        <v>0.16666666666666666</v>
      </c>
    </row>
    <row r="165" spans="1:17" s="8" customFormat="1" x14ac:dyDescent="0.15">
      <c r="A165" s="3"/>
      <c r="B165" s="18" t="s">
        <v>9</v>
      </c>
      <c r="C165" s="19">
        <f t="shared" ref="C165:M165" si="126">SUM(C161:C164)</f>
        <v>5</v>
      </c>
      <c r="D165" s="19">
        <f t="shared" si="126"/>
        <v>4</v>
      </c>
      <c r="E165" s="19">
        <f t="shared" si="126"/>
        <v>5</v>
      </c>
      <c r="F165" s="19">
        <f t="shared" si="126"/>
        <v>5</v>
      </c>
      <c r="G165" s="19">
        <f t="shared" si="126"/>
        <v>4</v>
      </c>
      <c r="H165" s="19">
        <f t="shared" si="126"/>
        <v>7</v>
      </c>
      <c r="I165" s="19">
        <f t="shared" si="126"/>
        <v>10</v>
      </c>
      <c r="J165" s="19">
        <f t="shared" si="126"/>
        <v>9</v>
      </c>
      <c r="K165" s="19">
        <f t="shared" si="126"/>
        <v>5</v>
      </c>
      <c r="L165" s="19">
        <f t="shared" si="126"/>
        <v>6</v>
      </c>
      <c r="M165" s="19">
        <f t="shared" si="126"/>
        <v>4</v>
      </c>
      <c r="N165" s="19">
        <f t="shared" ref="N165:O165" si="127">SUM(N161:N164)</f>
        <v>3</v>
      </c>
      <c r="O165" s="19">
        <f t="shared" si="127"/>
        <v>5</v>
      </c>
      <c r="P165" s="11"/>
      <c r="Q165" s="20">
        <f t="shared" si="125"/>
        <v>5.583333333333333</v>
      </c>
    </row>
    <row r="166" spans="1:17" x14ac:dyDescent="0.15">
      <c r="A166" s="3"/>
      <c r="B166" s="21" t="s">
        <v>10</v>
      </c>
      <c r="C166" s="22">
        <v>242</v>
      </c>
      <c r="D166" s="22">
        <v>233</v>
      </c>
      <c r="E166" s="22">
        <v>222</v>
      </c>
      <c r="F166" s="22">
        <v>209</v>
      </c>
      <c r="G166" s="22">
        <v>200</v>
      </c>
      <c r="H166" s="22">
        <v>187</v>
      </c>
      <c r="I166" s="22">
        <v>176</v>
      </c>
      <c r="J166" s="22">
        <v>165</v>
      </c>
      <c r="K166" s="22">
        <v>154</v>
      </c>
      <c r="L166" s="22">
        <v>143</v>
      </c>
      <c r="M166" s="22">
        <v>136</v>
      </c>
      <c r="N166" s="22">
        <v>130</v>
      </c>
      <c r="O166" s="22">
        <v>127</v>
      </c>
      <c r="P166" s="23"/>
      <c r="Q166" s="24">
        <f t="shared" si="125"/>
        <v>173.5</v>
      </c>
    </row>
    <row r="167" spans="1:17" x14ac:dyDescent="0.15">
      <c r="A167" s="3"/>
      <c r="B167" s="25" t="s">
        <v>11</v>
      </c>
      <c r="C167" s="26">
        <f t="shared" ref="C167:M167" si="128">C165/C166</f>
        <v>2.0661157024793389E-2</v>
      </c>
      <c r="D167" s="26">
        <f t="shared" si="128"/>
        <v>1.7167381974248927E-2</v>
      </c>
      <c r="E167" s="26">
        <f t="shared" si="128"/>
        <v>2.2522522522522521E-2</v>
      </c>
      <c r="F167" s="26">
        <f t="shared" si="128"/>
        <v>2.3923444976076555E-2</v>
      </c>
      <c r="G167" s="26">
        <f t="shared" si="128"/>
        <v>0.02</v>
      </c>
      <c r="H167" s="26">
        <f t="shared" si="128"/>
        <v>3.7433155080213901E-2</v>
      </c>
      <c r="I167" s="26">
        <f t="shared" si="128"/>
        <v>5.6818181818181816E-2</v>
      </c>
      <c r="J167" s="26">
        <f t="shared" si="128"/>
        <v>5.4545454545454543E-2</v>
      </c>
      <c r="K167" s="26">
        <f t="shared" si="128"/>
        <v>3.2467532467532464E-2</v>
      </c>
      <c r="L167" s="26">
        <f t="shared" si="128"/>
        <v>4.195804195804196E-2</v>
      </c>
      <c r="M167" s="26">
        <f t="shared" si="128"/>
        <v>2.9411764705882353E-2</v>
      </c>
      <c r="N167" s="26">
        <f t="shared" ref="N167:O167" si="129">N165/N166</f>
        <v>2.3076923076923078E-2</v>
      </c>
      <c r="O167" s="26">
        <f t="shared" si="129"/>
        <v>3.937007874015748E-2</v>
      </c>
      <c r="P167" s="26"/>
      <c r="Q167" s="27">
        <f>Q165/Q166</f>
        <v>3.218059558117195E-2</v>
      </c>
    </row>
    <row r="168" spans="1:17" x14ac:dyDescent="0.15">
      <c r="A168" s="3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7"/>
    </row>
    <row r="169" spans="1:17" x14ac:dyDescent="0.15">
      <c r="A169" s="3"/>
      <c r="B169" s="25" t="s">
        <v>120</v>
      </c>
      <c r="C169" s="339">
        <v>4</v>
      </c>
      <c r="D169" s="339">
        <v>4</v>
      </c>
      <c r="E169" s="339">
        <v>4</v>
      </c>
      <c r="F169" s="339">
        <v>2</v>
      </c>
      <c r="G169" s="339">
        <v>2</v>
      </c>
      <c r="H169" s="339">
        <v>3</v>
      </c>
      <c r="I169" s="339">
        <v>2</v>
      </c>
      <c r="J169" s="339">
        <v>4</v>
      </c>
      <c r="K169" s="339">
        <v>3</v>
      </c>
      <c r="L169" s="339">
        <v>0</v>
      </c>
      <c r="M169" s="339">
        <v>0</v>
      </c>
      <c r="N169" s="339">
        <v>1</v>
      </c>
      <c r="O169" s="339">
        <v>1</v>
      </c>
      <c r="P169" s="26"/>
      <c r="Q169" s="212">
        <f>AVERAGE(D169:O169)</f>
        <v>2.1666666666666665</v>
      </c>
    </row>
    <row r="170" spans="1:17" x14ac:dyDescent="0.15">
      <c r="A170" s="3"/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31"/>
    </row>
    <row r="171" spans="1:17" ht="11.25" thickBot="1" x14ac:dyDescent="0.2">
      <c r="A171" s="145"/>
      <c r="B171" s="145"/>
      <c r="C171" s="8">
        <f t="shared" ref="C171:M171" si="130">C116</f>
        <v>42094</v>
      </c>
      <c r="D171" s="8">
        <f t="shared" si="130"/>
        <v>42124</v>
      </c>
      <c r="E171" s="8">
        <f t="shared" si="130"/>
        <v>42155</v>
      </c>
      <c r="F171" s="8">
        <f t="shared" si="130"/>
        <v>42185</v>
      </c>
      <c r="G171" s="8">
        <f t="shared" si="130"/>
        <v>42216</v>
      </c>
      <c r="H171" s="8">
        <f t="shared" si="130"/>
        <v>42247</v>
      </c>
      <c r="I171" s="8">
        <f t="shared" si="130"/>
        <v>42277</v>
      </c>
      <c r="J171" s="8">
        <f t="shared" si="130"/>
        <v>42308</v>
      </c>
      <c r="K171" s="8">
        <f t="shared" si="130"/>
        <v>42338</v>
      </c>
      <c r="L171" s="8">
        <f t="shared" si="130"/>
        <v>42369</v>
      </c>
      <c r="M171" s="8">
        <f t="shared" si="130"/>
        <v>42400</v>
      </c>
      <c r="N171" s="8">
        <f t="shared" ref="N171:O171" si="131">N116</f>
        <v>42429</v>
      </c>
      <c r="O171" s="8">
        <f t="shared" si="131"/>
        <v>42460</v>
      </c>
      <c r="P171" s="145"/>
      <c r="Q171" s="145" t="s">
        <v>4</v>
      </c>
    </row>
    <row r="172" spans="1:17" x14ac:dyDescent="0.15">
      <c r="A172" s="142" t="s">
        <v>65</v>
      </c>
      <c r="B172" s="146" t="s">
        <v>5</v>
      </c>
      <c r="C172" s="147">
        <f t="shared" ref="C172:M172" si="132">C150+C161</f>
        <v>182</v>
      </c>
      <c r="D172" s="147">
        <f t="shared" si="132"/>
        <v>74</v>
      </c>
      <c r="E172" s="147">
        <f t="shared" si="132"/>
        <v>162</v>
      </c>
      <c r="F172" s="147">
        <f t="shared" si="132"/>
        <v>87</v>
      </c>
      <c r="G172" s="147">
        <f t="shared" si="132"/>
        <v>165</v>
      </c>
      <c r="H172" s="147">
        <f t="shared" si="132"/>
        <v>167</v>
      </c>
      <c r="I172" s="147">
        <f t="shared" si="132"/>
        <v>88</v>
      </c>
      <c r="J172" s="147">
        <f t="shared" si="132"/>
        <v>165</v>
      </c>
      <c r="K172" s="147">
        <f t="shared" si="132"/>
        <v>80</v>
      </c>
      <c r="L172" s="147">
        <f t="shared" si="132"/>
        <v>147</v>
      </c>
      <c r="M172" s="147">
        <f t="shared" si="132"/>
        <v>178</v>
      </c>
      <c r="N172" s="147">
        <f t="shared" ref="N172:O175" si="133">N150+N161</f>
        <v>110</v>
      </c>
      <c r="O172" s="147">
        <f t="shared" si="133"/>
        <v>149</v>
      </c>
      <c r="P172" s="119"/>
      <c r="Q172" s="148">
        <f>AVERAGE(D172:O172)</f>
        <v>131</v>
      </c>
    </row>
    <row r="173" spans="1:17" x14ac:dyDescent="0.15">
      <c r="A173" s="120"/>
      <c r="B173" s="149" t="s">
        <v>6</v>
      </c>
      <c r="C173" s="150">
        <f t="shared" ref="C173:M173" si="134">C151+C162</f>
        <v>35</v>
      </c>
      <c r="D173" s="150">
        <f t="shared" si="134"/>
        <v>66</v>
      </c>
      <c r="E173" s="150">
        <f t="shared" si="134"/>
        <v>61</v>
      </c>
      <c r="F173" s="150">
        <f t="shared" si="134"/>
        <v>49</v>
      </c>
      <c r="G173" s="150">
        <f t="shared" si="134"/>
        <v>60</v>
      </c>
      <c r="H173" s="150">
        <f t="shared" si="134"/>
        <v>62</v>
      </c>
      <c r="I173" s="150">
        <f t="shared" si="134"/>
        <v>57</v>
      </c>
      <c r="J173" s="150">
        <f t="shared" si="134"/>
        <v>63</v>
      </c>
      <c r="K173" s="150">
        <f t="shared" si="134"/>
        <v>57</v>
      </c>
      <c r="L173" s="150">
        <f t="shared" si="134"/>
        <v>64</v>
      </c>
      <c r="M173" s="150">
        <f t="shared" si="134"/>
        <v>62</v>
      </c>
      <c r="N173" s="150">
        <f t="shared" si="133"/>
        <v>28</v>
      </c>
      <c r="O173" s="150">
        <f t="shared" si="133"/>
        <v>29</v>
      </c>
      <c r="P173" s="119"/>
      <c r="Q173" s="151">
        <f>AVERAGE(D173:O173)</f>
        <v>54.833333333333336</v>
      </c>
    </row>
    <row r="174" spans="1:17" x14ac:dyDescent="0.15">
      <c r="A174" s="120"/>
      <c r="B174" s="149" t="s">
        <v>7</v>
      </c>
      <c r="C174" s="150">
        <f t="shared" ref="C174:M174" si="135">C152+C163</f>
        <v>12</v>
      </c>
      <c r="D174" s="150">
        <f t="shared" si="135"/>
        <v>24</v>
      </c>
      <c r="E174" s="150">
        <f t="shared" si="135"/>
        <v>24</v>
      </c>
      <c r="F174" s="150">
        <f t="shared" si="135"/>
        <v>21</v>
      </c>
      <c r="G174" s="150">
        <f t="shared" si="135"/>
        <v>19</v>
      </c>
      <c r="H174" s="150">
        <f t="shared" si="135"/>
        <v>28</v>
      </c>
      <c r="I174" s="150">
        <f t="shared" si="135"/>
        <v>20</v>
      </c>
      <c r="J174" s="150">
        <f t="shared" si="135"/>
        <v>23</v>
      </c>
      <c r="K174" s="150">
        <f t="shared" si="135"/>
        <v>30</v>
      </c>
      <c r="L174" s="150">
        <f t="shared" si="135"/>
        <v>23</v>
      </c>
      <c r="M174" s="150">
        <f t="shared" si="135"/>
        <v>28</v>
      </c>
      <c r="N174" s="150">
        <f t="shared" si="133"/>
        <v>18</v>
      </c>
      <c r="O174" s="150">
        <f t="shared" si="133"/>
        <v>19</v>
      </c>
      <c r="P174" s="119"/>
      <c r="Q174" s="151">
        <f>AVERAGE(D174:O174)</f>
        <v>23.083333333333332</v>
      </c>
    </row>
    <row r="175" spans="1:17" x14ac:dyDescent="0.15">
      <c r="A175" s="120"/>
      <c r="B175" s="149" t="s">
        <v>8</v>
      </c>
      <c r="C175" s="150">
        <f t="shared" ref="C175:M175" si="136">C153+C164</f>
        <v>224</v>
      </c>
      <c r="D175" s="150">
        <f t="shared" si="136"/>
        <v>211</v>
      </c>
      <c r="E175" s="150">
        <f t="shared" si="136"/>
        <v>210</v>
      </c>
      <c r="F175" s="150">
        <f t="shared" si="136"/>
        <v>208</v>
      </c>
      <c r="G175" s="150">
        <f t="shared" si="136"/>
        <v>210</v>
      </c>
      <c r="H175" s="150">
        <f t="shared" si="136"/>
        <v>206</v>
      </c>
      <c r="I175" s="150">
        <f t="shared" si="136"/>
        <v>208</v>
      </c>
      <c r="J175" s="150">
        <f t="shared" si="136"/>
        <v>203</v>
      </c>
      <c r="K175" s="150">
        <f t="shared" si="136"/>
        <v>203</v>
      </c>
      <c r="L175" s="150">
        <f t="shared" si="136"/>
        <v>203</v>
      </c>
      <c r="M175" s="150">
        <f t="shared" si="136"/>
        <v>199</v>
      </c>
      <c r="N175" s="150">
        <f t="shared" si="133"/>
        <v>205</v>
      </c>
      <c r="O175" s="150">
        <f t="shared" si="133"/>
        <v>191</v>
      </c>
      <c r="P175" s="119"/>
      <c r="Q175" s="164">
        <f>AVERAGE(D175:O175)</f>
        <v>204.75</v>
      </c>
    </row>
    <row r="176" spans="1:17" x14ac:dyDescent="0.15">
      <c r="A176" s="122"/>
      <c r="B176" s="152" t="s">
        <v>9</v>
      </c>
      <c r="C176" s="153">
        <f t="shared" ref="C176:M176" si="137">SUM(C172:C175)</f>
        <v>453</v>
      </c>
      <c r="D176" s="153">
        <f t="shared" si="137"/>
        <v>375</v>
      </c>
      <c r="E176" s="153">
        <f t="shared" si="137"/>
        <v>457</v>
      </c>
      <c r="F176" s="153">
        <f t="shared" si="137"/>
        <v>365</v>
      </c>
      <c r="G176" s="153">
        <f t="shared" si="137"/>
        <v>454</v>
      </c>
      <c r="H176" s="153">
        <f t="shared" si="137"/>
        <v>463</v>
      </c>
      <c r="I176" s="153">
        <f t="shared" si="137"/>
        <v>373</v>
      </c>
      <c r="J176" s="153">
        <f t="shared" si="137"/>
        <v>454</v>
      </c>
      <c r="K176" s="153">
        <f t="shared" si="137"/>
        <v>370</v>
      </c>
      <c r="L176" s="153">
        <f t="shared" si="137"/>
        <v>437</v>
      </c>
      <c r="M176" s="153">
        <f t="shared" si="137"/>
        <v>467</v>
      </c>
      <c r="N176" s="153">
        <f t="shared" ref="N176:O176" si="138">SUM(N172:N175)</f>
        <v>361</v>
      </c>
      <c r="O176" s="153">
        <f t="shared" si="138"/>
        <v>388</v>
      </c>
      <c r="P176" s="119"/>
      <c r="Q176" s="165">
        <f>SUM(Q172:Q175)</f>
        <v>413.66666666666669</v>
      </c>
    </row>
    <row r="177" spans="1:19" x14ac:dyDescent="0.15">
      <c r="A177" s="120"/>
      <c r="B177" s="154" t="s">
        <v>10</v>
      </c>
      <c r="C177" s="155">
        <f t="shared" ref="C177:M177" si="139">C155+C166</f>
        <v>4433</v>
      </c>
      <c r="D177" s="155">
        <f t="shared" si="139"/>
        <v>4360</v>
      </c>
      <c r="E177" s="155">
        <f t="shared" si="139"/>
        <v>4304</v>
      </c>
      <c r="F177" s="155">
        <f t="shared" si="139"/>
        <v>4235</v>
      </c>
      <c r="G177" s="155">
        <f t="shared" si="139"/>
        <v>4163</v>
      </c>
      <c r="H177" s="155">
        <f t="shared" si="139"/>
        <v>4095</v>
      </c>
      <c r="I177" s="155">
        <f t="shared" si="139"/>
        <v>4018</v>
      </c>
      <c r="J177" s="155">
        <f t="shared" si="139"/>
        <v>3939</v>
      </c>
      <c r="K177" s="155">
        <f t="shared" si="139"/>
        <v>3811</v>
      </c>
      <c r="L177" s="155">
        <f t="shared" si="139"/>
        <v>3748</v>
      </c>
      <c r="M177" s="155">
        <f t="shared" si="139"/>
        <v>3698</v>
      </c>
      <c r="N177" s="155">
        <f t="shared" ref="N177:O177" si="140">N155+N166</f>
        <v>3639</v>
      </c>
      <c r="O177" s="155">
        <f t="shared" si="140"/>
        <v>3588</v>
      </c>
      <c r="P177" s="124"/>
      <c r="Q177" s="156">
        <f>AVERAGE(D177:O177)</f>
        <v>3966.5</v>
      </c>
    </row>
    <row r="178" spans="1:19" x14ac:dyDescent="0.15">
      <c r="A178" s="120"/>
      <c r="B178" s="123" t="s">
        <v>11</v>
      </c>
      <c r="C178" s="125">
        <f t="shared" ref="C178:M178" si="141">C176/C177</f>
        <v>0.10218813444619897</v>
      </c>
      <c r="D178" s="125">
        <f t="shared" si="141"/>
        <v>8.6009174311926603E-2</v>
      </c>
      <c r="E178" s="125">
        <f t="shared" si="141"/>
        <v>0.10618029739776952</v>
      </c>
      <c r="F178" s="125">
        <f t="shared" si="141"/>
        <v>8.6186540731995276E-2</v>
      </c>
      <c r="G178" s="125">
        <f t="shared" si="141"/>
        <v>0.10905596925294259</v>
      </c>
      <c r="H178" s="125">
        <f t="shared" si="141"/>
        <v>0.11306471306471307</v>
      </c>
      <c r="I178" s="125">
        <f t="shared" si="141"/>
        <v>9.2832254853160781E-2</v>
      </c>
      <c r="J178" s="125">
        <f t="shared" si="141"/>
        <v>0.11525767961411526</v>
      </c>
      <c r="K178" s="125">
        <f t="shared" si="141"/>
        <v>9.7087378640776698E-2</v>
      </c>
      <c r="L178" s="125">
        <f t="shared" si="141"/>
        <v>0.11659551760939167</v>
      </c>
      <c r="M178" s="125">
        <f t="shared" si="141"/>
        <v>0.12628447809626825</v>
      </c>
      <c r="N178" s="125">
        <f t="shared" ref="N178:O178" si="142">N176/N177</f>
        <v>9.9203077768617753E-2</v>
      </c>
      <c r="O178" s="125">
        <f t="shared" si="142"/>
        <v>0.10813823857302118</v>
      </c>
      <c r="P178" s="125"/>
      <c r="Q178" s="184">
        <f>Q176/Q177</f>
        <v>0.10429009622253037</v>
      </c>
    </row>
    <row r="179" spans="1:19" x14ac:dyDescent="0.15">
      <c r="A179" s="120"/>
      <c r="B179" s="123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84"/>
    </row>
    <row r="180" spans="1:19" x14ac:dyDescent="0.15">
      <c r="A180" s="3"/>
      <c r="B180" s="25" t="s">
        <v>120</v>
      </c>
      <c r="C180" s="339">
        <f t="shared" ref="C180:M180" si="143">SUM(C158,C169)</f>
        <v>398</v>
      </c>
      <c r="D180" s="339">
        <f t="shared" si="143"/>
        <v>390</v>
      </c>
      <c r="E180" s="339">
        <f t="shared" si="143"/>
        <v>387</v>
      </c>
      <c r="F180" s="339">
        <f t="shared" si="143"/>
        <v>372</v>
      </c>
      <c r="G180" s="339">
        <f t="shared" si="143"/>
        <v>366</v>
      </c>
      <c r="H180" s="339">
        <f t="shared" si="143"/>
        <v>365</v>
      </c>
      <c r="I180" s="339">
        <f t="shared" si="143"/>
        <v>356</v>
      </c>
      <c r="J180" s="339">
        <f t="shared" si="143"/>
        <v>350</v>
      </c>
      <c r="K180" s="339">
        <f t="shared" si="143"/>
        <v>355</v>
      </c>
      <c r="L180" s="339">
        <f t="shared" si="143"/>
        <v>259</v>
      </c>
      <c r="M180" s="339">
        <f t="shared" si="143"/>
        <v>259</v>
      </c>
      <c r="N180" s="339">
        <f t="shared" ref="N180:O180" si="144">SUM(N158,N169)</f>
        <v>255</v>
      </c>
      <c r="O180" s="339">
        <f t="shared" si="144"/>
        <v>252</v>
      </c>
      <c r="P180" s="26"/>
      <c r="Q180" s="213">
        <f>AVERAGE(D180:O180)</f>
        <v>330.5</v>
      </c>
    </row>
    <row r="181" spans="1:19" ht="11.25" thickBot="1" x14ac:dyDescent="0.2">
      <c r="P181" s="3"/>
    </row>
    <row r="182" spans="1:19" ht="15.75" thickTop="1" x14ac:dyDescent="0.2">
      <c r="A182" s="195" t="s">
        <v>61</v>
      </c>
      <c r="B182" s="196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</row>
    <row r="183" spans="1:19" s="8" customFormat="1" ht="11.25" thickBot="1" x14ac:dyDescent="0.2">
      <c r="C183" s="8">
        <v>42094</v>
      </c>
      <c r="D183" s="8">
        <v>42124</v>
      </c>
      <c r="E183" s="8">
        <v>42155</v>
      </c>
      <c r="F183" s="8">
        <v>42185</v>
      </c>
      <c r="G183" s="8">
        <v>42216</v>
      </c>
      <c r="H183" s="8">
        <v>42246</v>
      </c>
      <c r="I183" s="8">
        <v>42277</v>
      </c>
      <c r="J183" s="8">
        <v>42308</v>
      </c>
      <c r="K183" s="8">
        <v>42338</v>
      </c>
      <c r="L183" s="8">
        <v>42369</v>
      </c>
      <c r="M183" s="8">
        <v>42400</v>
      </c>
      <c r="N183" s="8">
        <v>42429</v>
      </c>
      <c r="O183" s="8">
        <v>42460</v>
      </c>
      <c r="Q183" s="8" t="s">
        <v>4</v>
      </c>
    </row>
    <row r="184" spans="1:19" x14ac:dyDescent="0.15">
      <c r="A184" s="33" t="s">
        <v>20</v>
      </c>
      <c r="B184" s="9" t="s">
        <v>5</v>
      </c>
      <c r="C184" s="10">
        <v>81</v>
      </c>
      <c r="D184" s="10">
        <v>79</v>
      </c>
      <c r="E184" s="10">
        <v>80</v>
      </c>
      <c r="F184" s="10">
        <v>82</v>
      </c>
      <c r="G184" s="10">
        <v>89</v>
      </c>
      <c r="H184" s="10">
        <v>101</v>
      </c>
      <c r="I184" s="10">
        <v>101</v>
      </c>
      <c r="J184" s="10">
        <v>97</v>
      </c>
      <c r="K184" s="10">
        <v>98</v>
      </c>
      <c r="L184" s="10">
        <v>91</v>
      </c>
      <c r="M184" s="10">
        <v>106</v>
      </c>
      <c r="N184" s="10">
        <v>82</v>
      </c>
      <c r="O184" s="10">
        <v>98</v>
      </c>
      <c r="P184" s="11"/>
      <c r="Q184" s="12">
        <f>AVERAGE(D184:O184)</f>
        <v>92</v>
      </c>
    </row>
    <row r="185" spans="1:19" x14ac:dyDescent="0.15">
      <c r="A185" s="5"/>
      <c r="B185" s="6" t="s">
        <v>6</v>
      </c>
      <c r="C185" s="13">
        <v>39</v>
      </c>
      <c r="D185" s="13">
        <v>50</v>
      </c>
      <c r="E185" s="13">
        <v>41</v>
      </c>
      <c r="F185" s="13">
        <v>40</v>
      </c>
      <c r="G185" s="13">
        <v>56</v>
      </c>
      <c r="H185" s="13">
        <v>39</v>
      </c>
      <c r="I185" s="13">
        <v>65</v>
      </c>
      <c r="J185" s="13">
        <v>57</v>
      </c>
      <c r="K185" s="13">
        <v>32</v>
      </c>
      <c r="L185" s="13">
        <v>51</v>
      </c>
      <c r="M185" s="13">
        <v>50</v>
      </c>
      <c r="N185" s="13">
        <v>68</v>
      </c>
      <c r="O185" s="13">
        <v>45</v>
      </c>
      <c r="P185" s="11"/>
      <c r="Q185" s="14">
        <f>AVERAGE(D185:O185)</f>
        <v>49.5</v>
      </c>
      <c r="S185" s="11"/>
    </row>
    <row r="186" spans="1:19" x14ac:dyDescent="0.15">
      <c r="B186" s="6" t="s">
        <v>7</v>
      </c>
      <c r="C186" s="13">
        <v>28</v>
      </c>
      <c r="D186" s="13">
        <v>27</v>
      </c>
      <c r="E186" s="13">
        <v>33</v>
      </c>
      <c r="F186" s="13">
        <v>33</v>
      </c>
      <c r="G186" s="13">
        <v>21</v>
      </c>
      <c r="H186" s="13">
        <v>41</v>
      </c>
      <c r="I186" s="13">
        <v>23</v>
      </c>
      <c r="J186" s="13">
        <v>36</v>
      </c>
      <c r="K186" s="13">
        <v>30</v>
      </c>
      <c r="L186" s="13">
        <v>17</v>
      </c>
      <c r="M186" s="13">
        <v>25</v>
      </c>
      <c r="N186" s="13">
        <v>22</v>
      </c>
      <c r="O186" s="13">
        <v>37</v>
      </c>
      <c r="P186" s="11"/>
      <c r="Q186" s="14">
        <f>AVERAGE(D186:O186)</f>
        <v>28.75</v>
      </c>
      <c r="S186" s="11"/>
    </row>
    <row r="187" spans="1:19" x14ac:dyDescent="0.15">
      <c r="B187" s="15" t="s">
        <v>8</v>
      </c>
      <c r="C187" s="13">
        <v>104</v>
      </c>
      <c r="D187" s="13">
        <v>97</v>
      </c>
      <c r="E187" s="13">
        <v>99</v>
      </c>
      <c r="F187" s="13">
        <v>93</v>
      </c>
      <c r="G187" s="13">
        <v>81</v>
      </c>
      <c r="H187" s="13">
        <v>77</v>
      </c>
      <c r="I187" s="13">
        <v>80</v>
      </c>
      <c r="J187" s="13">
        <v>76</v>
      </c>
      <c r="K187" s="13">
        <v>78</v>
      </c>
      <c r="L187" s="13">
        <v>76</v>
      </c>
      <c r="M187" s="13">
        <v>62</v>
      </c>
      <c r="N187" s="13">
        <v>70</v>
      </c>
      <c r="O187" s="13">
        <v>71</v>
      </c>
      <c r="P187" s="11"/>
      <c r="Q187" s="14">
        <f>AVERAGE(D187:O187)</f>
        <v>80</v>
      </c>
      <c r="S187" s="11"/>
    </row>
    <row r="188" spans="1:19" x14ac:dyDescent="0.15">
      <c r="A188" s="3"/>
      <c r="B188" s="18" t="s">
        <v>9</v>
      </c>
      <c r="C188" s="19">
        <f t="shared" ref="C188:M188" si="145">SUM(C184:C187)</f>
        <v>252</v>
      </c>
      <c r="D188" s="19">
        <f t="shared" si="145"/>
        <v>253</v>
      </c>
      <c r="E188" s="19">
        <f t="shared" si="145"/>
        <v>253</v>
      </c>
      <c r="F188" s="19">
        <f t="shared" si="145"/>
        <v>248</v>
      </c>
      <c r="G188" s="19">
        <f t="shared" si="145"/>
        <v>247</v>
      </c>
      <c r="H188" s="19">
        <f t="shared" si="145"/>
        <v>258</v>
      </c>
      <c r="I188" s="19">
        <f t="shared" si="145"/>
        <v>269</v>
      </c>
      <c r="J188" s="19">
        <f t="shared" si="145"/>
        <v>266</v>
      </c>
      <c r="K188" s="19">
        <f t="shared" si="145"/>
        <v>238</v>
      </c>
      <c r="L188" s="19">
        <f t="shared" si="145"/>
        <v>235</v>
      </c>
      <c r="M188" s="19">
        <f t="shared" si="145"/>
        <v>243</v>
      </c>
      <c r="N188" s="19">
        <f t="shared" ref="N188:O188" si="146">SUM(N184:N187)</f>
        <v>242</v>
      </c>
      <c r="O188" s="19">
        <f t="shared" si="146"/>
        <v>251</v>
      </c>
      <c r="P188" s="11"/>
      <c r="Q188" s="20">
        <f>SUM(Q184:Q187)</f>
        <v>250.25</v>
      </c>
      <c r="S188" s="11"/>
    </row>
    <row r="189" spans="1:19" x14ac:dyDescent="0.15">
      <c r="A189" s="3"/>
      <c r="B189" s="21" t="s">
        <v>10</v>
      </c>
      <c r="C189" s="22">
        <v>4835</v>
      </c>
      <c r="D189" s="22">
        <v>4757</v>
      </c>
      <c r="E189" s="22">
        <v>4690</v>
      </c>
      <c r="F189" s="22">
        <v>4646</v>
      </c>
      <c r="G189" s="22">
        <v>4588</v>
      </c>
      <c r="H189" s="22">
        <v>4533</v>
      </c>
      <c r="I189" s="22">
        <v>4498</v>
      </c>
      <c r="J189" s="22">
        <v>4445</v>
      </c>
      <c r="K189" s="22">
        <v>4390</v>
      </c>
      <c r="L189" s="22">
        <v>4354</v>
      </c>
      <c r="M189" s="22">
        <v>4303</v>
      </c>
      <c r="N189" s="22">
        <v>4253</v>
      </c>
      <c r="O189" s="22">
        <v>4196</v>
      </c>
      <c r="P189" s="23"/>
      <c r="Q189" s="24">
        <f>AVERAGE(D189:O189)</f>
        <v>4471.083333333333</v>
      </c>
    </row>
    <row r="190" spans="1:19" x14ac:dyDescent="0.15">
      <c r="A190" s="3"/>
      <c r="B190" s="25" t="s">
        <v>11</v>
      </c>
      <c r="C190" s="26">
        <f t="shared" ref="C190:M190" si="147">C188/C189</f>
        <v>5.2119958634953466E-2</v>
      </c>
      <c r="D190" s="26">
        <f t="shared" si="147"/>
        <v>5.3184780323733444E-2</v>
      </c>
      <c r="E190" s="26">
        <f t="shared" si="147"/>
        <v>5.3944562899786781E-2</v>
      </c>
      <c r="F190" s="26">
        <f t="shared" si="147"/>
        <v>5.3379250968575119E-2</v>
      </c>
      <c r="G190" s="26">
        <f t="shared" si="147"/>
        <v>5.3836094158674803E-2</v>
      </c>
      <c r="H190" s="26">
        <f t="shared" si="147"/>
        <v>5.6915949702183985E-2</v>
      </c>
      <c r="I190" s="26">
        <f t="shared" si="147"/>
        <v>5.9804357492218761E-2</v>
      </c>
      <c r="J190" s="26">
        <f t="shared" si="147"/>
        <v>5.9842519685039369E-2</v>
      </c>
      <c r="K190" s="26">
        <f t="shared" si="147"/>
        <v>5.421412300683371E-2</v>
      </c>
      <c r="L190" s="26">
        <f t="shared" si="147"/>
        <v>5.3973357831878732E-2</v>
      </c>
      <c r="M190" s="26">
        <f t="shared" si="147"/>
        <v>5.6472228677666741E-2</v>
      </c>
      <c r="N190" s="26">
        <f t="shared" ref="N190:O190" si="148">N188/N189</f>
        <v>5.6901011051022805E-2</v>
      </c>
      <c r="O190" s="26">
        <f t="shared" si="148"/>
        <v>5.9818875119161105E-2</v>
      </c>
      <c r="P190" s="26"/>
      <c r="Q190" s="27">
        <f>Q188/Q189</f>
        <v>5.5970775166346715E-2</v>
      </c>
    </row>
    <row r="191" spans="1:19" x14ac:dyDescent="0.15">
      <c r="A191" s="3"/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7"/>
    </row>
    <row r="192" spans="1:19" x14ac:dyDescent="0.15">
      <c r="A192" s="3"/>
      <c r="B192" s="25" t="s">
        <v>120</v>
      </c>
      <c r="C192" s="22">
        <f t="shared" ref="C192:M192" si="149">SUM(C186:C187)</f>
        <v>132</v>
      </c>
      <c r="D192" s="22">
        <f t="shared" si="149"/>
        <v>124</v>
      </c>
      <c r="E192" s="22">
        <f t="shared" si="149"/>
        <v>132</v>
      </c>
      <c r="F192" s="22">
        <f t="shared" si="149"/>
        <v>126</v>
      </c>
      <c r="G192" s="22">
        <f t="shared" si="149"/>
        <v>102</v>
      </c>
      <c r="H192" s="22">
        <f t="shared" si="149"/>
        <v>118</v>
      </c>
      <c r="I192" s="22">
        <f t="shared" si="149"/>
        <v>103</v>
      </c>
      <c r="J192" s="22">
        <f t="shared" si="149"/>
        <v>112</v>
      </c>
      <c r="K192" s="22">
        <f t="shared" si="149"/>
        <v>108</v>
      </c>
      <c r="L192" s="22">
        <f t="shared" si="149"/>
        <v>93</v>
      </c>
      <c r="M192" s="22">
        <f t="shared" si="149"/>
        <v>87</v>
      </c>
      <c r="N192" s="22">
        <f t="shared" ref="N192:O192" si="150">SUM(N186:N187)</f>
        <v>92</v>
      </c>
      <c r="O192" s="22">
        <f t="shared" si="150"/>
        <v>108</v>
      </c>
      <c r="P192" s="26"/>
      <c r="Q192" s="212">
        <f>AVERAGE(D192:O192)</f>
        <v>108.75</v>
      </c>
    </row>
    <row r="193" spans="1:20" x14ac:dyDescent="0.15">
      <c r="A193" s="3"/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31"/>
    </row>
    <row r="194" spans="1:20" ht="11.25" thickBot="1" x14ac:dyDescent="0.2">
      <c r="A194" s="3"/>
      <c r="B194" s="25"/>
      <c r="C194" s="8">
        <v>42094</v>
      </c>
      <c r="D194" s="8">
        <v>42124</v>
      </c>
      <c r="E194" s="8">
        <v>42155</v>
      </c>
      <c r="F194" s="8">
        <v>42185</v>
      </c>
      <c r="G194" s="8">
        <v>42216</v>
      </c>
      <c r="H194" s="8">
        <v>42247</v>
      </c>
      <c r="I194" s="8">
        <v>42277</v>
      </c>
      <c r="J194" s="8">
        <v>42308</v>
      </c>
      <c r="K194" s="8">
        <v>42338</v>
      </c>
      <c r="L194" s="8">
        <v>42369</v>
      </c>
      <c r="M194" s="8">
        <v>42400</v>
      </c>
      <c r="N194" s="8">
        <v>42429</v>
      </c>
      <c r="O194" s="8">
        <v>42460</v>
      </c>
      <c r="P194" s="8"/>
      <c r="Q194" s="8" t="s">
        <v>4</v>
      </c>
    </row>
    <row r="195" spans="1:20" x14ac:dyDescent="0.15">
      <c r="A195" s="33" t="s">
        <v>21</v>
      </c>
      <c r="B195" s="9" t="s">
        <v>5</v>
      </c>
      <c r="C195" s="10">
        <v>0</v>
      </c>
      <c r="D195" s="10">
        <v>0</v>
      </c>
      <c r="E195" s="10">
        <v>1</v>
      </c>
      <c r="F195" s="10">
        <v>1</v>
      </c>
      <c r="G195" s="10">
        <v>1</v>
      </c>
      <c r="H195" s="10">
        <v>0</v>
      </c>
      <c r="I195" s="10">
        <v>1</v>
      </c>
      <c r="J195" s="10">
        <v>0</v>
      </c>
      <c r="K195" s="10">
        <v>1</v>
      </c>
      <c r="L195" s="10">
        <v>1</v>
      </c>
      <c r="M195" s="10">
        <v>0</v>
      </c>
      <c r="N195" s="10">
        <v>0</v>
      </c>
      <c r="O195" s="10">
        <v>1</v>
      </c>
      <c r="P195" s="11"/>
      <c r="Q195" s="12">
        <f>AVERAGE(D195:O195)</f>
        <v>0.58333333333333337</v>
      </c>
    </row>
    <row r="196" spans="1:20" x14ac:dyDescent="0.15">
      <c r="A196" s="5"/>
      <c r="B196" s="6" t="s">
        <v>6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1</v>
      </c>
      <c r="I196" s="13">
        <v>0</v>
      </c>
      <c r="J196" s="13">
        <v>0</v>
      </c>
      <c r="K196" s="13">
        <v>0</v>
      </c>
      <c r="L196" s="13">
        <v>0</v>
      </c>
      <c r="M196" s="13">
        <v>1</v>
      </c>
      <c r="N196" s="13">
        <v>0</v>
      </c>
      <c r="O196" s="13">
        <v>0</v>
      </c>
      <c r="P196" s="11"/>
      <c r="Q196" s="14">
        <f>AVERAGE(D196:O196)</f>
        <v>0.16666666666666666</v>
      </c>
      <c r="S196" s="11"/>
    </row>
    <row r="197" spans="1:20" x14ac:dyDescent="0.15">
      <c r="B197" s="6" t="s">
        <v>7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1"/>
      <c r="Q197" s="14">
        <f>AVERAGE(D197:O197)</f>
        <v>0</v>
      </c>
      <c r="S197" s="11"/>
    </row>
    <row r="198" spans="1:20" x14ac:dyDescent="0.15">
      <c r="B198" s="15" t="s">
        <v>8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1"/>
      <c r="Q198" s="14">
        <f>AVERAGE(D198:O198)</f>
        <v>0</v>
      </c>
      <c r="S198" s="11"/>
      <c r="T198" s="11"/>
    </row>
    <row r="199" spans="1:20" x14ac:dyDescent="0.15">
      <c r="A199" s="3"/>
      <c r="B199" s="18" t="s">
        <v>9</v>
      </c>
      <c r="C199" s="19">
        <f t="shared" ref="C199:M199" si="151">SUM(C195:C198)</f>
        <v>0</v>
      </c>
      <c r="D199" s="19">
        <f t="shared" si="151"/>
        <v>0</v>
      </c>
      <c r="E199" s="19">
        <f t="shared" si="151"/>
        <v>1</v>
      </c>
      <c r="F199" s="19">
        <f t="shared" si="151"/>
        <v>1</v>
      </c>
      <c r="G199" s="19">
        <f t="shared" si="151"/>
        <v>1</v>
      </c>
      <c r="H199" s="19">
        <f t="shared" si="151"/>
        <v>1</v>
      </c>
      <c r="I199" s="19">
        <f t="shared" si="151"/>
        <v>1</v>
      </c>
      <c r="J199" s="19">
        <f t="shared" si="151"/>
        <v>0</v>
      </c>
      <c r="K199" s="19">
        <f t="shared" si="151"/>
        <v>1</v>
      </c>
      <c r="L199" s="19">
        <f t="shared" si="151"/>
        <v>1</v>
      </c>
      <c r="M199" s="19">
        <f t="shared" si="151"/>
        <v>1</v>
      </c>
      <c r="N199" s="19">
        <f t="shared" ref="N199:O199" si="152">SUM(N195:N198)</f>
        <v>0</v>
      </c>
      <c r="O199" s="19">
        <f t="shared" si="152"/>
        <v>1</v>
      </c>
      <c r="P199" s="11"/>
      <c r="Q199" s="20">
        <f>SUM(Q195:Q198)</f>
        <v>0.75</v>
      </c>
      <c r="S199" s="11"/>
    </row>
    <row r="200" spans="1:20" x14ac:dyDescent="0.15">
      <c r="A200" s="3"/>
      <c r="B200" s="21" t="s">
        <v>10</v>
      </c>
      <c r="C200" s="22">
        <v>22</v>
      </c>
      <c r="D200" s="22">
        <v>22</v>
      </c>
      <c r="E200" s="22">
        <v>21</v>
      </c>
      <c r="F200" s="22">
        <v>21</v>
      </c>
      <c r="G200" s="22">
        <v>21</v>
      </c>
      <c r="H200" s="22">
        <v>21</v>
      </c>
      <c r="I200" s="22">
        <v>21</v>
      </c>
      <c r="J200" s="22">
        <v>21</v>
      </c>
      <c r="K200" s="22">
        <v>21</v>
      </c>
      <c r="L200" s="22">
        <v>21</v>
      </c>
      <c r="M200" s="22">
        <v>21</v>
      </c>
      <c r="N200" s="22">
        <v>20</v>
      </c>
      <c r="O200" s="22">
        <v>19</v>
      </c>
      <c r="P200" s="23"/>
      <c r="Q200" s="24">
        <f>AVERAGE(D200:O200)</f>
        <v>20.833333333333332</v>
      </c>
    </row>
    <row r="201" spans="1:20" x14ac:dyDescent="0.15">
      <c r="A201" s="3"/>
      <c r="B201" s="25" t="s">
        <v>11</v>
      </c>
      <c r="C201" s="26">
        <f t="shared" ref="C201:M201" si="153">C199/C200</f>
        <v>0</v>
      </c>
      <c r="D201" s="26">
        <f t="shared" si="153"/>
        <v>0</v>
      </c>
      <c r="E201" s="26">
        <f t="shared" si="153"/>
        <v>4.7619047619047616E-2</v>
      </c>
      <c r="F201" s="26">
        <f t="shared" si="153"/>
        <v>4.7619047619047616E-2</v>
      </c>
      <c r="G201" s="26">
        <f t="shared" si="153"/>
        <v>4.7619047619047616E-2</v>
      </c>
      <c r="H201" s="26">
        <f t="shared" si="153"/>
        <v>4.7619047619047616E-2</v>
      </c>
      <c r="I201" s="26">
        <f t="shared" si="153"/>
        <v>4.7619047619047616E-2</v>
      </c>
      <c r="J201" s="26">
        <f t="shared" si="153"/>
        <v>0</v>
      </c>
      <c r="K201" s="26">
        <f t="shared" si="153"/>
        <v>4.7619047619047616E-2</v>
      </c>
      <c r="L201" s="26">
        <f t="shared" si="153"/>
        <v>4.7619047619047616E-2</v>
      </c>
      <c r="M201" s="26">
        <f t="shared" si="153"/>
        <v>4.7619047619047616E-2</v>
      </c>
      <c r="N201" s="26">
        <f t="shared" ref="N201:O201" si="154">N199/N200</f>
        <v>0</v>
      </c>
      <c r="O201" s="26">
        <f t="shared" si="154"/>
        <v>5.2631578947368418E-2</v>
      </c>
      <c r="P201" s="26"/>
      <c r="Q201" s="27">
        <f>Q199/Q200</f>
        <v>3.6000000000000004E-2</v>
      </c>
    </row>
    <row r="202" spans="1:20" x14ac:dyDescent="0.15">
      <c r="A202" s="3"/>
      <c r="B202" s="25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7"/>
    </row>
    <row r="203" spans="1:20" x14ac:dyDescent="0.15">
      <c r="A203" s="3"/>
      <c r="B203" s="25" t="s">
        <v>120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6"/>
      <c r="Q203" s="212">
        <f>AVERAGE(D203:O203)</f>
        <v>0</v>
      </c>
    </row>
    <row r="204" spans="1:20" x14ac:dyDescent="0.15">
      <c r="A204" s="34"/>
      <c r="P204" s="3"/>
      <c r="Q204" s="3"/>
    </row>
    <row r="205" spans="1:20" ht="11.25" thickBot="1" x14ac:dyDescent="0.2">
      <c r="A205" s="145"/>
      <c r="B205" s="145"/>
      <c r="C205" s="8">
        <f t="shared" ref="C205:N205" si="155">C194</f>
        <v>42094</v>
      </c>
      <c r="D205" s="8">
        <f t="shared" si="155"/>
        <v>42124</v>
      </c>
      <c r="E205" s="8">
        <f t="shared" si="155"/>
        <v>42155</v>
      </c>
      <c r="F205" s="8">
        <f t="shared" si="155"/>
        <v>42185</v>
      </c>
      <c r="G205" s="8">
        <f t="shared" si="155"/>
        <v>42216</v>
      </c>
      <c r="H205" s="8">
        <f t="shared" si="155"/>
        <v>42247</v>
      </c>
      <c r="I205" s="8">
        <f t="shared" si="155"/>
        <v>42277</v>
      </c>
      <c r="J205" s="8">
        <f t="shared" si="155"/>
        <v>42308</v>
      </c>
      <c r="K205" s="8">
        <f t="shared" si="155"/>
        <v>42338</v>
      </c>
      <c r="L205" s="8">
        <f t="shared" si="155"/>
        <v>42369</v>
      </c>
      <c r="M205" s="8">
        <f t="shared" si="155"/>
        <v>42400</v>
      </c>
      <c r="N205" s="8">
        <f t="shared" si="155"/>
        <v>42429</v>
      </c>
      <c r="O205" s="8">
        <f t="shared" ref="O205" si="156">O194</f>
        <v>42460</v>
      </c>
      <c r="P205" s="145"/>
      <c r="Q205" s="145" t="s">
        <v>4</v>
      </c>
    </row>
    <row r="206" spans="1:20" x14ac:dyDescent="0.15">
      <c r="A206" s="142" t="s">
        <v>64</v>
      </c>
      <c r="B206" s="146" t="s">
        <v>5</v>
      </c>
      <c r="C206" s="147">
        <f t="shared" ref="C206:N206" si="157">C184+C195</f>
        <v>81</v>
      </c>
      <c r="D206" s="147">
        <f t="shared" si="157"/>
        <v>79</v>
      </c>
      <c r="E206" s="147">
        <f t="shared" si="157"/>
        <v>81</v>
      </c>
      <c r="F206" s="147">
        <f t="shared" si="157"/>
        <v>83</v>
      </c>
      <c r="G206" s="147">
        <f t="shared" si="157"/>
        <v>90</v>
      </c>
      <c r="H206" s="147">
        <f t="shared" si="157"/>
        <v>101</v>
      </c>
      <c r="I206" s="147">
        <f t="shared" si="157"/>
        <v>102</v>
      </c>
      <c r="J206" s="147">
        <f t="shared" si="157"/>
        <v>97</v>
      </c>
      <c r="K206" s="147">
        <f t="shared" si="157"/>
        <v>99</v>
      </c>
      <c r="L206" s="147">
        <f t="shared" si="157"/>
        <v>92</v>
      </c>
      <c r="M206" s="147">
        <f t="shared" si="157"/>
        <v>106</v>
      </c>
      <c r="N206" s="147">
        <f t="shared" si="157"/>
        <v>82</v>
      </c>
      <c r="O206" s="147">
        <f t="shared" ref="O206:O209" si="158">O184+O195</f>
        <v>99</v>
      </c>
      <c r="P206" s="119"/>
      <c r="Q206" s="148">
        <f t="shared" ref="Q206:Q211" si="159">AVERAGE(D206:O206)</f>
        <v>92.583333333333329</v>
      </c>
    </row>
    <row r="207" spans="1:20" x14ac:dyDescent="0.15">
      <c r="A207" s="120"/>
      <c r="B207" s="149" t="s">
        <v>6</v>
      </c>
      <c r="C207" s="150">
        <f t="shared" ref="C207:N207" si="160">C185+C196</f>
        <v>39</v>
      </c>
      <c r="D207" s="150">
        <f t="shared" si="160"/>
        <v>50</v>
      </c>
      <c r="E207" s="150">
        <f t="shared" si="160"/>
        <v>41</v>
      </c>
      <c r="F207" s="150">
        <f t="shared" si="160"/>
        <v>40</v>
      </c>
      <c r="G207" s="150">
        <f t="shared" si="160"/>
        <v>56</v>
      </c>
      <c r="H207" s="150">
        <f t="shared" si="160"/>
        <v>40</v>
      </c>
      <c r="I207" s="150">
        <f t="shared" si="160"/>
        <v>65</v>
      </c>
      <c r="J207" s="150">
        <f t="shared" si="160"/>
        <v>57</v>
      </c>
      <c r="K207" s="150">
        <f t="shared" si="160"/>
        <v>32</v>
      </c>
      <c r="L207" s="150">
        <f t="shared" si="160"/>
        <v>51</v>
      </c>
      <c r="M207" s="150">
        <f t="shared" si="160"/>
        <v>51</v>
      </c>
      <c r="N207" s="150">
        <f t="shared" si="160"/>
        <v>68</v>
      </c>
      <c r="O207" s="150">
        <f t="shared" si="158"/>
        <v>45</v>
      </c>
      <c r="P207" s="119"/>
      <c r="Q207" s="151">
        <f t="shared" si="159"/>
        <v>49.666666666666664</v>
      </c>
    </row>
    <row r="208" spans="1:20" x14ac:dyDescent="0.15">
      <c r="A208" s="120"/>
      <c r="B208" s="149" t="s">
        <v>7</v>
      </c>
      <c r="C208" s="150">
        <f t="shared" ref="C208:N208" si="161">C186+C197</f>
        <v>28</v>
      </c>
      <c r="D208" s="150">
        <f t="shared" si="161"/>
        <v>27</v>
      </c>
      <c r="E208" s="150">
        <f t="shared" si="161"/>
        <v>33</v>
      </c>
      <c r="F208" s="150">
        <f t="shared" si="161"/>
        <v>33</v>
      </c>
      <c r="G208" s="150">
        <f t="shared" si="161"/>
        <v>21</v>
      </c>
      <c r="H208" s="150">
        <f t="shared" si="161"/>
        <v>41</v>
      </c>
      <c r="I208" s="150">
        <f t="shared" si="161"/>
        <v>23</v>
      </c>
      <c r="J208" s="150">
        <f t="shared" si="161"/>
        <v>36</v>
      </c>
      <c r="K208" s="150">
        <f t="shared" si="161"/>
        <v>30</v>
      </c>
      <c r="L208" s="150">
        <f t="shared" si="161"/>
        <v>17</v>
      </c>
      <c r="M208" s="150">
        <f t="shared" si="161"/>
        <v>25</v>
      </c>
      <c r="N208" s="150">
        <f t="shared" si="161"/>
        <v>22</v>
      </c>
      <c r="O208" s="150">
        <f t="shared" si="158"/>
        <v>37</v>
      </c>
      <c r="P208" s="119"/>
      <c r="Q208" s="151">
        <f t="shared" si="159"/>
        <v>28.75</v>
      </c>
    </row>
    <row r="209" spans="1:17" x14ac:dyDescent="0.15">
      <c r="A209" s="120"/>
      <c r="B209" s="149" t="s">
        <v>8</v>
      </c>
      <c r="C209" s="150">
        <f t="shared" ref="C209:N209" si="162">C187+C198</f>
        <v>104</v>
      </c>
      <c r="D209" s="150">
        <f t="shared" si="162"/>
        <v>97</v>
      </c>
      <c r="E209" s="150">
        <f t="shared" si="162"/>
        <v>99</v>
      </c>
      <c r="F209" s="150">
        <f t="shared" si="162"/>
        <v>93</v>
      </c>
      <c r="G209" s="150">
        <f t="shared" si="162"/>
        <v>81</v>
      </c>
      <c r="H209" s="150">
        <f t="shared" si="162"/>
        <v>77</v>
      </c>
      <c r="I209" s="150">
        <f t="shared" si="162"/>
        <v>80</v>
      </c>
      <c r="J209" s="150">
        <f t="shared" si="162"/>
        <v>76</v>
      </c>
      <c r="K209" s="150">
        <f t="shared" si="162"/>
        <v>78</v>
      </c>
      <c r="L209" s="150">
        <f t="shared" si="162"/>
        <v>76</v>
      </c>
      <c r="M209" s="150">
        <f t="shared" si="162"/>
        <v>62</v>
      </c>
      <c r="N209" s="150">
        <f t="shared" si="162"/>
        <v>70</v>
      </c>
      <c r="O209" s="150">
        <f t="shared" si="158"/>
        <v>71</v>
      </c>
      <c r="P209" s="119"/>
      <c r="Q209" s="164">
        <f t="shared" si="159"/>
        <v>80</v>
      </c>
    </row>
    <row r="210" spans="1:17" x14ac:dyDescent="0.15">
      <c r="A210" s="122"/>
      <c r="B210" s="152" t="s">
        <v>9</v>
      </c>
      <c r="C210" s="153">
        <f t="shared" ref="C210:M210" si="163">SUM(C206:C209)</f>
        <v>252</v>
      </c>
      <c r="D210" s="153">
        <f t="shared" si="163"/>
        <v>253</v>
      </c>
      <c r="E210" s="153">
        <f t="shared" si="163"/>
        <v>254</v>
      </c>
      <c r="F210" s="153">
        <f t="shared" si="163"/>
        <v>249</v>
      </c>
      <c r="G210" s="153">
        <f t="shared" si="163"/>
        <v>248</v>
      </c>
      <c r="H210" s="153">
        <f t="shared" si="163"/>
        <v>259</v>
      </c>
      <c r="I210" s="153">
        <f t="shared" si="163"/>
        <v>270</v>
      </c>
      <c r="J210" s="153">
        <f t="shared" si="163"/>
        <v>266</v>
      </c>
      <c r="K210" s="153">
        <f t="shared" si="163"/>
        <v>239</v>
      </c>
      <c r="L210" s="153">
        <f t="shared" si="163"/>
        <v>236</v>
      </c>
      <c r="M210" s="153">
        <f t="shared" si="163"/>
        <v>244</v>
      </c>
      <c r="N210" s="153">
        <f t="shared" ref="N210:O210" si="164">SUM(N206:N209)</f>
        <v>242</v>
      </c>
      <c r="O210" s="153">
        <f t="shared" si="164"/>
        <v>252</v>
      </c>
      <c r="P210" s="119"/>
      <c r="Q210" s="165">
        <f t="shared" si="159"/>
        <v>251</v>
      </c>
    </row>
    <row r="211" spans="1:17" x14ac:dyDescent="0.15">
      <c r="A211" s="120"/>
      <c r="B211" s="154" t="s">
        <v>10</v>
      </c>
      <c r="C211" s="155">
        <f t="shared" ref="C211:N211" si="165">SUM(C189,C200)</f>
        <v>4857</v>
      </c>
      <c r="D211" s="155">
        <f t="shared" si="165"/>
        <v>4779</v>
      </c>
      <c r="E211" s="155">
        <f t="shared" si="165"/>
        <v>4711</v>
      </c>
      <c r="F211" s="155">
        <f t="shared" si="165"/>
        <v>4667</v>
      </c>
      <c r="G211" s="155">
        <f t="shared" si="165"/>
        <v>4609</v>
      </c>
      <c r="H211" s="155">
        <f t="shared" si="165"/>
        <v>4554</v>
      </c>
      <c r="I211" s="155">
        <f t="shared" si="165"/>
        <v>4519</v>
      </c>
      <c r="J211" s="155">
        <f t="shared" si="165"/>
        <v>4466</v>
      </c>
      <c r="K211" s="155">
        <f t="shared" si="165"/>
        <v>4411</v>
      </c>
      <c r="L211" s="155">
        <f t="shared" si="165"/>
        <v>4375</v>
      </c>
      <c r="M211" s="155">
        <f t="shared" si="165"/>
        <v>4324</v>
      </c>
      <c r="N211" s="155">
        <f t="shared" si="165"/>
        <v>4273</v>
      </c>
      <c r="O211" s="155">
        <f t="shared" ref="O211" si="166">SUM(O189,O200)</f>
        <v>4215</v>
      </c>
      <c r="P211" s="124"/>
      <c r="Q211" s="156">
        <f t="shared" si="159"/>
        <v>4491.916666666667</v>
      </c>
    </row>
    <row r="212" spans="1:17" x14ac:dyDescent="0.15">
      <c r="A212" s="120"/>
      <c r="B212" s="123" t="s">
        <v>11</v>
      </c>
      <c r="C212" s="125">
        <f t="shared" ref="C212:M212" si="167">C210/C211</f>
        <v>5.1883878937615813E-2</v>
      </c>
      <c r="D212" s="125">
        <f t="shared" si="167"/>
        <v>5.2939945595312829E-2</v>
      </c>
      <c r="E212" s="125">
        <f t="shared" si="167"/>
        <v>5.3916365952027173E-2</v>
      </c>
      <c r="F212" s="125">
        <f t="shared" si="167"/>
        <v>5.3353331904863938E-2</v>
      </c>
      <c r="G212" s="125">
        <f t="shared" si="167"/>
        <v>5.3807767411586029E-2</v>
      </c>
      <c r="H212" s="125">
        <f t="shared" si="167"/>
        <v>5.6873078612209048E-2</v>
      </c>
      <c r="I212" s="125">
        <f t="shared" si="167"/>
        <v>5.9747731799070593E-2</v>
      </c>
      <c r="J212" s="125">
        <f t="shared" si="167"/>
        <v>5.9561128526645767E-2</v>
      </c>
      <c r="K212" s="125">
        <f t="shared" si="167"/>
        <v>5.4182725005667648E-2</v>
      </c>
      <c r="L212" s="125">
        <f t="shared" si="167"/>
        <v>5.394285714285714E-2</v>
      </c>
      <c r="M212" s="125">
        <f t="shared" si="167"/>
        <v>5.6429232192414434E-2</v>
      </c>
      <c r="N212" s="125">
        <f t="shared" ref="N212:O212" si="168">N210/N211</f>
        <v>5.6634682892581327E-2</v>
      </c>
      <c r="O212" s="125">
        <f t="shared" si="168"/>
        <v>5.9786476868327401E-2</v>
      </c>
      <c r="P212" s="125"/>
      <c r="Q212" s="157">
        <v>0.1801529731276402</v>
      </c>
    </row>
    <row r="213" spans="1:17" x14ac:dyDescent="0.15">
      <c r="A213" s="120"/>
      <c r="B213" s="123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</row>
    <row r="214" spans="1:17" x14ac:dyDescent="0.15">
      <c r="A214" s="3"/>
      <c r="B214" s="25" t="s">
        <v>120</v>
      </c>
      <c r="C214" s="22">
        <f t="shared" ref="C214:M214" si="169">SUM(C192,C203)</f>
        <v>132</v>
      </c>
      <c r="D214" s="22">
        <f t="shared" si="169"/>
        <v>124</v>
      </c>
      <c r="E214" s="22">
        <f t="shared" si="169"/>
        <v>132</v>
      </c>
      <c r="F214" s="22">
        <f t="shared" si="169"/>
        <v>126</v>
      </c>
      <c r="G214" s="22">
        <f t="shared" si="169"/>
        <v>102</v>
      </c>
      <c r="H214" s="22">
        <f t="shared" si="169"/>
        <v>118</v>
      </c>
      <c r="I214" s="22">
        <f t="shared" si="169"/>
        <v>103</v>
      </c>
      <c r="J214" s="22">
        <f t="shared" si="169"/>
        <v>112</v>
      </c>
      <c r="K214" s="22">
        <f t="shared" si="169"/>
        <v>108</v>
      </c>
      <c r="L214" s="22">
        <f t="shared" si="169"/>
        <v>93</v>
      </c>
      <c r="M214" s="22">
        <f t="shared" si="169"/>
        <v>87</v>
      </c>
      <c r="N214" s="22">
        <f t="shared" ref="N214:O214" si="170">SUM(N192,N203)</f>
        <v>92</v>
      </c>
      <c r="O214" s="22">
        <f t="shared" si="170"/>
        <v>108</v>
      </c>
      <c r="P214" s="26"/>
      <c r="Q214" s="234"/>
    </row>
    <row r="215" spans="1:17" ht="11.25" thickBot="1" x14ac:dyDescent="0.2"/>
    <row r="216" spans="1:17" ht="15.75" thickTop="1" x14ac:dyDescent="0.2">
      <c r="A216" s="195" t="s">
        <v>63</v>
      </c>
      <c r="B216" s="196"/>
      <c r="C216" s="194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</row>
    <row r="217" spans="1:17" ht="11.25" thickBot="1" x14ac:dyDescent="0.2">
      <c r="A217" s="117"/>
      <c r="B217" s="117"/>
      <c r="C217" s="117">
        <f t="shared" ref="C217:K217" si="171">C205</f>
        <v>42094</v>
      </c>
      <c r="D217" s="117">
        <f t="shared" si="171"/>
        <v>42124</v>
      </c>
      <c r="E217" s="117">
        <f t="shared" si="171"/>
        <v>42155</v>
      </c>
      <c r="F217" s="117">
        <f t="shared" si="171"/>
        <v>42185</v>
      </c>
      <c r="G217" s="117">
        <f t="shared" si="171"/>
        <v>42216</v>
      </c>
      <c r="H217" s="117">
        <f t="shared" si="171"/>
        <v>42247</v>
      </c>
      <c r="I217" s="117">
        <f t="shared" si="171"/>
        <v>42277</v>
      </c>
      <c r="J217" s="117">
        <f t="shared" si="171"/>
        <v>42308</v>
      </c>
      <c r="K217" s="117">
        <f t="shared" si="171"/>
        <v>42338</v>
      </c>
      <c r="L217" s="117">
        <f>L205</f>
        <v>42369</v>
      </c>
      <c r="M217" s="117">
        <f>M205</f>
        <v>42400</v>
      </c>
      <c r="N217" s="117">
        <f>N205</f>
        <v>42429</v>
      </c>
      <c r="O217" s="117">
        <f>O205</f>
        <v>42460</v>
      </c>
      <c r="P217" s="8"/>
      <c r="Q217" s="117" t="s">
        <v>4</v>
      </c>
    </row>
    <row r="218" spans="1:17" x14ac:dyDescent="0.15">
      <c r="A218" s="118" t="s">
        <v>62</v>
      </c>
      <c r="B218" s="6" t="s">
        <v>5</v>
      </c>
      <c r="C218" s="13">
        <f t="shared" ref="C218:N218" si="172">SUM(C103,C172,C206)</f>
        <v>627</v>
      </c>
      <c r="D218" s="13">
        <f t="shared" si="172"/>
        <v>472</v>
      </c>
      <c r="E218" s="13">
        <f t="shared" si="172"/>
        <v>559</v>
      </c>
      <c r="F218" s="13">
        <f t="shared" si="172"/>
        <v>425</v>
      </c>
      <c r="G218" s="13">
        <f t="shared" si="172"/>
        <v>473</v>
      </c>
      <c r="H218" s="13">
        <f t="shared" si="172"/>
        <v>494</v>
      </c>
      <c r="I218" s="13">
        <f t="shared" si="172"/>
        <v>392</v>
      </c>
      <c r="J218" s="13">
        <f t="shared" si="172"/>
        <v>432</v>
      </c>
      <c r="K218" s="13">
        <f t="shared" si="172"/>
        <v>338</v>
      </c>
      <c r="L218" s="13">
        <f t="shared" si="172"/>
        <v>393</v>
      </c>
      <c r="M218" s="13">
        <f t="shared" si="172"/>
        <v>426</v>
      </c>
      <c r="N218" s="13">
        <f t="shared" si="172"/>
        <v>300</v>
      </c>
      <c r="O218" s="13">
        <f t="shared" ref="O218:O221" si="173">SUM(O103,O172,O206)</f>
        <v>365</v>
      </c>
      <c r="P218" s="11"/>
      <c r="Q218" s="128">
        <f>AVERAGE(D218:O218)</f>
        <v>422.41666666666669</v>
      </c>
    </row>
    <row r="219" spans="1:17" x14ac:dyDescent="0.15">
      <c r="B219" s="6" t="s">
        <v>6</v>
      </c>
      <c r="C219" s="13">
        <f t="shared" ref="C219:N219" si="174">SUM(C104,C173,C207)</f>
        <v>232</v>
      </c>
      <c r="D219" s="13">
        <f t="shared" si="174"/>
        <v>250</v>
      </c>
      <c r="E219" s="13">
        <f t="shared" si="174"/>
        <v>238</v>
      </c>
      <c r="F219" s="13">
        <f t="shared" si="174"/>
        <v>222</v>
      </c>
      <c r="G219" s="13">
        <f t="shared" si="174"/>
        <v>244</v>
      </c>
      <c r="H219" s="13">
        <f t="shared" si="174"/>
        <v>207</v>
      </c>
      <c r="I219" s="13">
        <f t="shared" si="174"/>
        <v>217</v>
      </c>
      <c r="J219" s="13">
        <f t="shared" si="174"/>
        <v>202</v>
      </c>
      <c r="K219" s="13">
        <f t="shared" si="174"/>
        <v>178</v>
      </c>
      <c r="L219" s="13">
        <f t="shared" si="174"/>
        <v>188</v>
      </c>
      <c r="M219" s="13">
        <f t="shared" si="174"/>
        <v>185</v>
      </c>
      <c r="N219" s="13">
        <f t="shared" si="174"/>
        <v>158</v>
      </c>
      <c r="O219" s="13">
        <f t="shared" si="173"/>
        <v>111</v>
      </c>
      <c r="P219" s="11"/>
      <c r="Q219" s="129">
        <f>AVERAGE(D219:O219)</f>
        <v>200</v>
      </c>
    </row>
    <row r="220" spans="1:17" x14ac:dyDescent="0.15">
      <c r="B220" s="6" t="s">
        <v>7</v>
      </c>
      <c r="C220" s="13">
        <f t="shared" ref="C220:N220" si="175">SUM(C105,C174,C208)</f>
        <v>136</v>
      </c>
      <c r="D220" s="13">
        <f t="shared" si="175"/>
        <v>126</v>
      </c>
      <c r="E220" s="13">
        <f t="shared" si="175"/>
        <v>123</v>
      </c>
      <c r="F220" s="13">
        <f t="shared" si="175"/>
        <v>117</v>
      </c>
      <c r="G220" s="13">
        <f t="shared" si="175"/>
        <v>89</v>
      </c>
      <c r="H220" s="13">
        <f t="shared" si="175"/>
        <v>124</v>
      </c>
      <c r="I220" s="13">
        <f t="shared" si="175"/>
        <v>94</v>
      </c>
      <c r="J220" s="13">
        <f t="shared" si="175"/>
        <v>102</v>
      </c>
      <c r="K220" s="13">
        <f t="shared" si="175"/>
        <v>95</v>
      </c>
      <c r="L220" s="13">
        <f t="shared" si="175"/>
        <v>83</v>
      </c>
      <c r="M220" s="13">
        <f t="shared" si="175"/>
        <v>85</v>
      </c>
      <c r="N220" s="13">
        <f t="shared" si="175"/>
        <v>67</v>
      </c>
      <c r="O220" s="13">
        <f t="shared" si="173"/>
        <v>79</v>
      </c>
      <c r="P220" s="11"/>
      <c r="Q220" s="129">
        <f>AVERAGE(D220:O220)</f>
        <v>98.666666666666671</v>
      </c>
    </row>
    <row r="221" spans="1:17" x14ac:dyDescent="0.15">
      <c r="A221" s="3"/>
      <c r="B221" s="130" t="s">
        <v>8</v>
      </c>
      <c r="C221" s="131">
        <f t="shared" ref="C221:N221" si="176">SUM(C106,C175,C209)</f>
        <v>376</v>
      </c>
      <c r="D221" s="131">
        <f t="shared" si="176"/>
        <v>351</v>
      </c>
      <c r="E221" s="131">
        <f t="shared" si="176"/>
        <v>340</v>
      </c>
      <c r="F221" s="131">
        <f t="shared" si="176"/>
        <v>338</v>
      </c>
      <c r="G221" s="131">
        <f t="shared" si="176"/>
        <v>319</v>
      </c>
      <c r="H221" s="131">
        <f t="shared" si="176"/>
        <v>312</v>
      </c>
      <c r="I221" s="131">
        <f t="shared" si="176"/>
        <v>318</v>
      </c>
      <c r="J221" s="131">
        <f t="shared" si="176"/>
        <v>311</v>
      </c>
      <c r="K221" s="131">
        <f t="shared" si="176"/>
        <v>318</v>
      </c>
      <c r="L221" s="131">
        <f t="shared" si="176"/>
        <v>311</v>
      </c>
      <c r="M221" s="131">
        <f t="shared" si="176"/>
        <v>295</v>
      </c>
      <c r="N221" s="131">
        <f t="shared" si="176"/>
        <v>302</v>
      </c>
      <c r="O221" s="131">
        <f t="shared" si="173"/>
        <v>285</v>
      </c>
      <c r="P221" s="11"/>
      <c r="Q221" s="132">
        <f>AVERAGE(D221:O221)</f>
        <v>316.66666666666669</v>
      </c>
    </row>
    <row r="222" spans="1:17" x14ac:dyDescent="0.15">
      <c r="A222" s="3"/>
      <c r="B222" s="133" t="s">
        <v>9</v>
      </c>
      <c r="C222" s="134">
        <f t="shared" ref="C222:N222" si="177">SUM(C218:C221)</f>
        <v>1371</v>
      </c>
      <c r="D222" s="134">
        <f t="shared" si="177"/>
        <v>1199</v>
      </c>
      <c r="E222" s="134">
        <f t="shared" si="177"/>
        <v>1260</v>
      </c>
      <c r="F222" s="134">
        <f t="shared" si="177"/>
        <v>1102</v>
      </c>
      <c r="G222" s="134">
        <f t="shared" si="177"/>
        <v>1125</v>
      </c>
      <c r="H222" s="134">
        <f t="shared" si="177"/>
        <v>1137</v>
      </c>
      <c r="I222" s="134">
        <f t="shared" si="177"/>
        <v>1021</v>
      </c>
      <c r="J222" s="134">
        <f t="shared" si="177"/>
        <v>1047</v>
      </c>
      <c r="K222" s="134">
        <f t="shared" si="177"/>
        <v>929</v>
      </c>
      <c r="L222" s="134">
        <f t="shared" si="177"/>
        <v>975</v>
      </c>
      <c r="M222" s="134">
        <f t="shared" si="177"/>
        <v>991</v>
      </c>
      <c r="N222" s="134">
        <f t="shared" si="177"/>
        <v>827</v>
      </c>
      <c r="O222" s="134">
        <f t="shared" ref="O222" si="178">SUM(O218:O221)</f>
        <v>840</v>
      </c>
      <c r="P222" s="11"/>
      <c r="Q222" s="135">
        <f>SUM(Q218:Q221)</f>
        <v>1037.75</v>
      </c>
    </row>
    <row r="223" spans="1:17" x14ac:dyDescent="0.15">
      <c r="B223" s="21" t="s">
        <v>10</v>
      </c>
      <c r="C223" s="22">
        <f t="shared" ref="C223:L223" si="179">SUM(C108,C177,C211)</f>
        <v>12999</v>
      </c>
      <c r="D223" s="22">
        <f t="shared" si="179"/>
        <v>12584</v>
      </c>
      <c r="E223" s="22">
        <f t="shared" si="179"/>
        <v>12226</v>
      </c>
      <c r="F223" s="22">
        <f t="shared" si="179"/>
        <v>11923</v>
      </c>
      <c r="G223" s="22">
        <f t="shared" si="179"/>
        <v>11593</v>
      </c>
      <c r="H223" s="22">
        <f t="shared" si="179"/>
        <v>11332</v>
      </c>
      <c r="I223" s="22">
        <f t="shared" si="179"/>
        <v>11071</v>
      </c>
      <c r="J223" s="22">
        <f t="shared" si="179"/>
        <v>10796</v>
      </c>
      <c r="K223" s="22">
        <f t="shared" si="179"/>
        <v>10506</v>
      </c>
      <c r="L223" s="22">
        <f t="shared" si="179"/>
        <v>10312</v>
      </c>
      <c r="M223" s="22">
        <f>SUM(M108,M177,M211)</f>
        <v>10128</v>
      </c>
      <c r="N223" s="22">
        <f>SUM(N108,N177,N211)</f>
        <v>9928</v>
      </c>
      <c r="O223" s="22">
        <f>SUM(O108,O177,O211)</f>
        <v>9741</v>
      </c>
      <c r="P223" s="23"/>
      <c r="Q223" s="136">
        <f>AVERAGE(D223:O223)</f>
        <v>11011.666666666666</v>
      </c>
    </row>
    <row r="224" spans="1:17" x14ac:dyDescent="0.15">
      <c r="B224" s="25" t="s">
        <v>11</v>
      </c>
      <c r="C224" s="26">
        <f t="shared" ref="C224:N224" si="180">C222/C223</f>
        <v>0.10546965151165474</v>
      </c>
      <c r="D224" s="26">
        <f t="shared" si="180"/>
        <v>9.5279720279720273E-2</v>
      </c>
      <c r="E224" s="26">
        <f t="shared" si="180"/>
        <v>0.10305905447407165</v>
      </c>
      <c r="F224" s="26">
        <f t="shared" si="180"/>
        <v>9.2426402750985487E-2</v>
      </c>
      <c r="G224" s="26">
        <f t="shared" si="180"/>
        <v>9.7041318036746316E-2</v>
      </c>
      <c r="H224" s="26">
        <f t="shared" si="180"/>
        <v>0.10033533356865514</v>
      </c>
      <c r="I224" s="26">
        <f t="shared" si="180"/>
        <v>9.2222924758377747E-2</v>
      </c>
      <c r="J224" s="26">
        <f t="shared" si="180"/>
        <v>9.6980363097443498E-2</v>
      </c>
      <c r="K224" s="26">
        <f t="shared" si="180"/>
        <v>8.8425661526746621E-2</v>
      </c>
      <c r="L224" s="26">
        <f t="shared" si="180"/>
        <v>9.4550038789759497E-2</v>
      </c>
      <c r="M224" s="26">
        <f t="shared" si="180"/>
        <v>9.7847551342812006E-2</v>
      </c>
      <c r="N224" s="26">
        <f t="shared" si="180"/>
        <v>8.3299758259468171E-2</v>
      </c>
      <c r="O224" s="26">
        <f t="shared" ref="O224" si="181">O222/O223</f>
        <v>8.6233446258084392E-2</v>
      </c>
      <c r="P224" s="26"/>
      <c r="Q224" s="137">
        <f>Q222/Q223</f>
        <v>9.4240956561222944E-2</v>
      </c>
    </row>
    <row r="225" spans="2:17" x14ac:dyDescent="0.15">
      <c r="B225" s="25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137"/>
    </row>
    <row r="226" spans="2:17" ht="11.25" thickBot="1" x14ac:dyDescent="0.2">
      <c r="B226" s="25" t="s">
        <v>46</v>
      </c>
      <c r="C226" s="22">
        <f t="shared" ref="C226:N226" si="182">C113</f>
        <v>239</v>
      </c>
      <c r="D226" s="22">
        <f t="shared" si="182"/>
        <v>211</v>
      </c>
      <c r="E226" s="22">
        <f t="shared" si="182"/>
        <v>185</v>
      </c>
      <c r="F226" s="22">
        <f t="shared" si="182"/>
        <v>184</v>
      </c>
      <c r="G226" s="22">
        <f t="shared" si="182"/>
        <v>154</v>
      </c>
      <c r="H226" s="22">
        <f t="shared" si="182"/>
        <v>157</v>
      </c>
      <c r="I226" s="22">
        <f t="shared" si="182"/>
        <v>150</v>
      </c>
      <c r="J226" s="22">
        <f t="shared" si="182"/>
        <v>144</v>
      </c>
      <c r="K226" s="22">
        <f t="shared" si="182"/>
        <v>141</v>
      </c>
      <c r="L226" s="22">
        <f t="shared" si="182"/>
        <v>80</v>
      </c>
      <c r="M226" s="22">
        <f t="shared" si="182"/>
        <v>67</v>
      </c>
      <c r="N226" s="22">
        <f t="shared" si="182"/>
        <v>54</v>
      </c>
      <c r="O226" s="22">
        <f t="shared" ref="O226" si="183">O113</f>
        <v>46</v>
      </c>
      <c r="P226" s="26"/>
      <c r="Q226" s="136">
        <f>AVERAGE(D226:O226)</f>
        <v>131.08333333333334</v>
      </c>
    </row>
    <row r="227" spans="2:17" x14ac:dyDescent="0.15">
      <c r="B227" s="25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35"/>
    </row>
  </sheetData>
  <mergeCells count="3">
    <mergeCell ref="B6:E6"/>
    <mergeCell ref="B4:E4"/>
    <mergeCell ref="B7:E7"/>
  </mergeCells>
  <phoneticPr fontId="2" type="noConversion"/>
  <pageMargins left="0.5" right="0.5" top="0.5" bottom="0.5" header="0.5" footer="0.25"/>
  <pageSetup scale="48" fitToHeight="2" orientation="landscape" r:id="rId1"/>
  <headerFooter alignWithMargins="0">
    <oddFooter>&amp;R&amp;"Verdana,Italic"&amp;8Page &amp;P of &amp;N</oddFooter>
  </headerFooter>
  <rowBreaks count="2" manualBreakCount="2">
    <brk id="114" max="16" man="1"/>
    <brk id="180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showGridLines="0" zoomScale="80" zoomScaleNormal="80" workbookViewId="0">
      <selection activeCell="B7" sqref="B7:E7"/>
    </sheetView>
  </sheetViews>
  <sheetFormatPr defaultRowHeight="10.5" x14ac:dyDescent="0.15"/>
  <cols>
    <col min="1" max="1" width="24.85546875" style="2" customWidth="1"/>
    <col min="2" max="2" width="14.7109375" style="2" customWidth="1"/>
    <col min="3" max="3" width="14.5703125" style="2" customWidth="1"/>
    <col min="4" max="4" width="13.42578125" style="2" bestFit="1" customWidth="1"/>
    <col min="5" max="5" width="13.140625" style="2" bestFit="1" customWidth="1"/>
    <col min="6" max="6" width="13.140625" style="2" customWidth="1"/>
    <col min="7" max="9" width="13.140625" style="2" bestFit="1" customWidth="1"/>
    <col min="10" max="10" width="15.42578125" style="2" bestFit="1" customWidth="1"/>
    <col min="11" max="13" width="14.28515625" style="2" bestFit="1" customWidth="1"/>
    <col min="14" max="15" width="15.42578125" style="2" bestFit="1" customWidth="1"/>
    <col min="16" max="16" width="4" style="2" customWidth="1"/>
    <col min="17" max="17" width="13" style="2" bestFit="1" customWidth="1"/>
    <col min="18" max="18" width="6.140625" style="3" customWidth="1"/>
    <col min="19" max="19" width="10.140625" style="3" bestFit="1" customWidth="1"/>
    <col min="20" max="16384" width="9.140625" style="3"/>
  </cols>
  <sheetData>
    <row r="1" spans="1:19" ht="11.25" x14ac:dyDescent="0.2">
      <c r="A1" s="1"/>
    </row>
    <row r="2" spans="1:19" ht="12.75" x14ac:dyDescent="0.2">
      <c r="A2" s="4"/>
    </row>
    <row r="3" spans="1:19" x14ac:dyDescent="0.15">
      <c r="P3" s="3"/>
    </row>
    <row r="4" spans="1:19" x14ac:dyDescent="0.15">
      <c r="A4" s="5" t="s">
        <v>0</v>
      </c>
      <c r="B4" s="351" t="s">
        <v>45</v>
      </c>
      <c r="C4" s="351"/>
      <c r="D4" s="351"/>
      <c r="E4" s="351"/>
      <c r="P4" s="3"/>
    </row>
    <row r="5" spans="1:19" x14ac:dyDescent="0.15">
      <c r="A5" s="5" t="s">
        <v>15</v>
      </c>
      <c r="B5" s="6" t="s">
        <v>113</v>
      </c>
      <c r="C5" s="6"/>
      <c r="D5" s="6"/>
      <c r="E5" s="6"/>
    </row>
    <row r="6" spans="1:19" ht="12" x14ac:dyDescent="0.2">
      <c r="A6" s="5" t="s">
        <v>1</v>
      </c>
      <c r="B6" s="350">
        <f>'Runoff #'!B6:E6</f>
        <v>42460</v>
      </c>
      <c r="C6" s="350"/>
      <c r="D6" s="350"/>
      <c r="E6" s="350"/>
      <c r="G6" s="7"/>
      <c r="P6" s="3"/>
    </row>
    <row r="7" spans="1:19" x14ac:dyDescent="0.15">
      <c r="A7" s="5" t="s">
        <v>2</v>
      </c>
      <c r="B7" s="351" t="s">
        <v>3</v>
      </c>
      <c r="C7" s="351"/>
      <c r="D7" s="351"/>
      <c r="E7" s="351"/>
      <c r="P7" s="3"/>
    </row>
    <row r="8" spans="1:19" x14ac:dyDescent="0.15">
      <c r="P8" s="3"/>
    </row>
    <row r="9" spans="1:19" ht="11.25" thickBot="1" x14ac:dyDescent="0.2">
      <c r="P9" s="3"/>
    </row>
    <row r="10" spans="1:19" ht="15.75" thickTop="1" x14ac:dyDescent="0.2">
      <c r="A10" s="195" t="s">
        <v>59</v>
      </c>
      <c r="B10" s="196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</row>
    <row r="11" spans="1:19" s="8" customFormat="1" ht="11.25" thickBot="1" x14ac:dyDescent="0.2">
      <c r="C11" s="8">
        <f>'Runoff #'!C11</f>
        <v>42094</v>
      </c>
      <c r="D11" s="8">
        <f>'Runoff #'!D11</f>
        <v>42124</v>
      </c>
      <c r="E11" s="8">
        <f>'Runoff #'!E11</f>
        <v>42155</v>
      </c>
      <c r="F11" s="8">
        <f>'Runoff #'!F11</f>
        <v>42185</v>
      </c>
      <c r="G11" s="8">
        <f>'Runoff #'!G11</f>
        <v>42216</v>
      </c>
      <c r="H11" s="8">
        <f>'Runoff #'!H11</f>
        <v>42247</v>
      </c>
      <c r="I11" s="8">
        <f>'Runoff #'!I11</f>
        <v>42277</v>
      </c>
      <c r="J11" s="8">
        <f>'Runoff #'!J11</f>
        <v>42308</v>
      </c>
      <c r="K11" s="8">
        <f>'Runoff #'!K11</f>
        <v>42338</v>
      </c>
      <c r="L11" s="8">
        <f>'Runoff #'!L11</f>
        <v>42369</v>
      </c>
      <c r="M11" s="8">
        <f>'Runoff #'!M11</f>
        <v>42400</v>
      </c>
      <c r="N11" s="8">
        <f>'Runoff #'!N11</f>
        <v>42429</v>
      </c>
      <c r="O11" s="8">
        <f>'Runoff #'!O11</f>
        <v>42460</v>
      </c>
      <c r="Q11" s="8" t="s">
        <v>4</v>
      </c>
    </row>
    <row r="12" spans="1:19" x14ac:dyDescent="0.15">
      <c r="A12" s="33" t="s">
        <v>49</v>
      </c>
      <c r="B12" s="9" t="s">
        <v>5</v>
      </c>
      <c r="C12" s="197">
        <f>'Runoff $'!C12/'Runoff $'!C$17</f>
        <v>0.25131750950381671</v>
      </c>
      <c r="D12" s="197">
        <f>'Runoff $'!D12/'Runoff $'!D$17</f>
        <v>0.2426395149379808</v>
      </c>
      <c r="E12" s="197">
        <f>'Runoff $'!E12/'Runoff $'!E$17</f>
        <v>0.2576869094712852</v>
      </c>
      <c r="F12" s="197">
        <f>'Runoff $'!F12/'Runoff $'!F$17</f>
        <v>0.25927856838154945</v>
      </c>
      <c r="G12" s="197">
        <f>'Runoff $'!G12/'Runoff $'!G$17</f>
        <v>0.21025737107106224</v>
      </c>
      <c r="H12" s="197">
        <f>'Runoff $'!H12/'Runoff $'!H$17</f>
        <v>0.29510864885040261</v>
      </c>
      <c r="I12" s="197">
        <f>'Runoff $'!I12/'Runoff $'!I$17</f>
        <v>0.27295385066694755</v>
      </c>
      <c r="J12" s="197">
        <f>'Runoff $'!J12/'Runoff $'!J$17</f>
        <v>0.26155521827611061</v>
      </c>
      <c r="K12" s="197">
        <f>'Runoff $'!K12/'Runoff $'!K$17</f>
        <v>0.36910128541681009</v>
      </c>
      <c r="L12" s="197">
        <f>'Runoff $'!L12/'Runoff $'!L$17</f>
        <v>0.34585519652679259</v>
      </c>
      <c r="M12" s="197">
        <f>'Runoff $'!M12/'Runoff $'!M$17</f>
        <v>0.33246075965267796</v>
      </c>
      <c r="N12" s="197">
        <f>'Runoff $'!N12/'Runoff $'!N$17</f>
        <v>0.33680052249579934</v>
      </c>
      <c r="O12" s="197">
        <f>'Runoff $'!O12/'Runoff $'!O$17</f>
        <v>0.3568088370727473</v>
      </c>
      <c r="P12" s="200"/>
      <c r="Q12" s="201">
        <f t="shared" ref="Q12:Q17" si="0">AVERAGE(D12:O12)</f>
        <v>0.29504222356834708</v>
      </c>
    </row>
    <row r="13" spans="1:19" x14ac:dyDescent="0.15">
      <c r="A13" s="5"/>
      <c r="B13" s="6" t="s">
        <v>6</v>
      </c>
      <c r="C13" s="198">
        <f>'Runoff $'!C13/'Runoff $'!C$17</f>
        <v>7.2177605596845662E-2</v>
      </c>
      <c r="D13" s="198">
        <f>'Runoff $'!D13/'Runoff $'!D$17</f>
        <v>7.7963221908975963E-2</v>
      </c>
      <c r="E13" s="198">
        <f>'Runoff $'!E13/'Runoff $'!E$17</f>
        <v>8.3592228076087391E-2</v>
      </c>
      <c r="F13" s="198">
        <f>'Runoff $'!F13/'Runoff $'!F$17</f>
        <v>9.5729010001333589E-2</v>
      </c>
      <c r="G13" s="198">
        <f>'Runoff $'!G13/'Runoff $'!G$17</f>
        <v>0.1181927823453556</v>
      </c>
      <c r="H13" s="198">
        <f>'Runoff $'!H13/'Runoff $'!H$17</f>
        <v>0.11750729125685552</v>
      </c>
      <c r="I13" s="198">
        <f>'Runoff $'!I13/'Runoff $'!I$17</f>
        <v>0.14988722087541481</v>
      </c>
      <c r="J13" s="198">
        <f>'Runoff $'!J13/'Runoff $'!J$17</f>
        <v>9.7981923814135105E-2</v>
      </c>
      <c r="K13" s="198">
        <f>'Runoff $'!K13/'Runoff $'!K$17</f>
        <v>0.1698112470233025</v>
      </c>
      <c r="L13" s="198">
        <f>'Runoff $'!L13/'Runoff $'!L$17</f>
        <v>0.14795554426112251</v>
      </c>
      <c r="M13" s="198">
        <f>'Runoff $'!M13/'Runoff $'!M$17</f>
        <v>0.18090046168779356</v>
      </c>
      <c r="N13" s="198">
        <f>'Runoff $'!N13/'Runoff $'!N$17</f>
        <v>0.14205930368823311</v>
      </c>
      <c r="O13" s="198">
        <f>'Runoff $'!O13/'Runoff $'!O$17</f>
        <v>0.14186428153533648</v>
      </c>
      <c r="P13" s="200"/>
      <c r="Q13" s="202">
        <f t="shared" si="0"/>
        <v>0.12695370970616218</v>
      </c>
      <c r="S13" s="11"/>
    </row>
    <row r="14" spans="1:19" x14ac:dyDescent="0.15">
      <c r="B14" s="6" t="s">
        <v>7</v>
      </c>
      <c r="C14" s="198">
        <f>'Runoff $'!C14/'Runoff $'!C$17</f>
        <v>3.9515704468223521E-2</v>
      </c>
      <c r="D14" s="198">
        <f>'Runoff $'!D14/'Runoff $'!D$17</f>
        <v>2.9532209608273401E-2</v>
      </c>
      <c r="E14" s="198">
        <f>'Runoff $'!E14/'Runoff $'!E$17</f>
        <v>3.4191676956287179E-2</v>
      </c>
      <c r="F14" s="198">
        <f>'Runoff $'!F14/'Runoff $'!F$17</f>
        <v>3.5456244088814794E-2</v>
      </c>
      <c r="G14" s="198">
        <f>'Runoff $'!G14/'Runoff $'!G$17</f>
        <v>2.9357386502762855E-2</v>
      </c>
      <c r="H14" s="198">
        <f>'Runoff $'!H14/'Runoff $'!H$17</f>
        <v>4.0202150364922085E-2</v>
      </c>
      <c r="I14" s="198">
        <f>'Runoff $'!I14/'Runoff $'!I$17</f>
        <v>7.7091515766768148E-2</v>
      </c>
      <c r="J14" s="198">
        <f>'Runoff $'!J14/'Runoff $'!J$17</f>
        <v>0.10185265187177847</v>
      </c>
      <c r="K14" s="198">
        <f>'Runoff $'!K14/'Runoff $'!K$17</f>
        <v>3.7834555652010014E-2</v>
      </c>
      <c r="L14" s="198">
        <f>'Runoff $'!L14/'Runoff $'!L$17</f>
        <v>0.11432076965857839</v>
      </c>
      <c r="M14" s="198">
        <f>'Runoff $'!M14/'Runoff $'!M$17</f>
        <v>3.3056221309741174E-2</v>
      </c>
      <c r="N14" s="198">
        <f>'Runoff $'!N14/'Runoff $'!N$17</f>
        <v>5.7706060837144926E-2</v>
      </c>
      <c r="O14" s="198">
        <f>'Runoff $'!O14/'Runoff $'!O$17</f>
        <v>3.4185804314680386E-2</v>
      </c>
      <c r="P14" s="200"/>
      <c r="Q14" s="202">
        <f t="shared" si="0"/>
        <v>5.2065603910980147E-2</v>
      </c>
      <c r="S14" s="11"/>
    </row>
    <row r="15" spans="1:19" x14ac:dyDescent="0.15">
      <c r="B15" s="15" t="s">
        <v>8</v>
      </c>
      <c r="C15" s="198">
        <f>'Runoff $'!C15/'Runoff $'!C$17</f>
        <v>8.0799994587939434E-4</v>
      </c>
      <c r="D15" s="198">
        <f>'Runoff $'!D15/'Runoff $'!D$17</f>
        <v>0</v>
      </c>
      <c r="E15" s="198">
        <f>'Runoff $'!E15/'Runoff $'!E$17</f>
        <v>0</v>
      </c>
      <c r="F15" s="198">
        <f>'Runoff $'!F15/'Runoff $'!F$17</f>
        <v>0</v>
      </c>
      <c r="G15" s="198">
        <f>'Runoff $'!G15/'Runoff $'!G$17</f>
        <v>0</v>
      </c>
      <c r="H15" s="198">
        <f>'Runoff $'!H15/'Runoff $'!H$17</f>
        <v>0</v>
      </c>
      <c r="I15" s="198">
        <f>'Runoff $'!I15/'Runoff $'!I$17</f>
        <v>0</v>
      </c>
      <c r="J15" s="198">
        <f>'Runoff $'!J15/'Runoff $'!J$17</f>
        <v>1.5294296983634837E-3</v>
      </c>
      <c r="K15" s="198">
        <f>'Runoff $'!K15/'Runoff $'!K$17</f>
        <v>0</v>
      </c>
      <c r="L15" s="198">
        <f>'Runoff $'!L15/'Runoff $'!L$17</f>
        <v>0</v>
      </c>
      <c r="M15" s="198">
        <f>'Runoff $'!M15/'Runoff $'!M$17</f>
        <v>0</v>
      </c>
      <c r="N15" s="198">
        <f>'Runoff $'!N15/'Runoff $'!N$17</f>
        <v>0</v>
      </c>
      <c r="O15" s="198">
        <f>'Runoff $'!O15/'Runoff $'!O$17</f>
        <v>0</v>
      </c>
      <c r="P15" s="200"/>
      <c r="Q15" s="202">
        <f t="shared" si="0"/>
        <v>1.2745247486362364E-4</v>
      </c>
      <c r="S15" s="11"/>
    </row>
    <row r="16" spans="1:19" x14ac:dyDescent="0.15">
      <c r="A16" s="3"/>
      <c r="B16" s="18" t="s">
        <v>9</v>
      </c>
      <c r="C16" s="199">
        <f>'Runoff $'!C16/'Runoff $'!C$17</f>
        <v>0.3638188195147653</v>
      </c>
      <c r="D16" s="199">
        <f>'Runoff $'!D16/'Runoff $'!D$17</f>
        <v>0.35013494645523013</v>
      </c>
      <c r="E16" s="199">
        <f>'Runoff $'!E16/'Runoff $'!E$17</f>
        <v>0.37547081450365977</v>
      </c>
      <c r="F16" s="199">
        <f>'Runoff $'!F16/'Runoff $'!F$17</f>
        <v>0.39046382247169786</v>
      </c>
      <c r="G16" s="199">
        <f>'Runoff $'!G16/'Runoff $'!G$17</f>
        <v>0.35780753991918074</v>
      </c>
      <c r="H16" s="199">
        <f>'Runoff $'!H16/'Runoff $'!H$17</f>
        <v>0.4528180904721803</v>
      </c>
      <c r="I16" s="199">
        <f>'Runoff $'!I16/'Runoff $'!I$17</f>
        <v>0.49993258730913048</v>
      </c>
      <c r="J16" s="199">
        <f>'Runoff $'!J16/'Runoff $'!J$17</f>
        <v>0.46291922366038768</v>
      </c>
      <c r="K16" s="199">
        <f>'Runoff $'!K16/'Runoff $'!K$17</f>
        <v>0.57674708809212272</v>
      </c>
      <c r="L16" s="199">
        <f>'Runoff $'!L16/'Runoff $'!L$17</f>
        <v>0.60813151044649338</v>
      </c>
      <c r="M16" s="199">
        <f>'Runoff $'!M16/'Runoff $'!M$17</f>
        <v>0.54641744265021264</v>
      </c>
      <c r="N16" s="199">
        <f>'Runoff $'!N16/'Runoff $'!N$17</f>
        <v>0.53656588702117736</v>
      </c>
      <c r="O16" s="199">
        <f>'Runoff $'!O16/'Runoff $'!O$17</f>
        <v>0.53285892292276416</v>
      </c>
      <c r="P16" s="200"/>
      <c r="Q16" s="203">
        <f t="shared" si="0"/>
        <v>0.47418898966035311</v>
      </c>
      <c r="S16" s="11"/>
    </row>
    <row r="17" spans="1:19" x14ac:dyDescent="0.15">
      <c r="A17" s="3"/>
      <c r="B17" s="21" t="s">
        <v>10</v>
      </c>
      <c r="C17" s="22">
        <f>'Runoff $'!C17</f>
        <v>1816683.29</v>
      </c>
      <c r="D17" s="22">
        <f>'Runoff $'!D17</f>
        <v>1482784.41</v>
      </c>
      <c r="E17" s="22">
        <f>'Runoff $'!E17</f>
        <v>1212799.8299999998</v>
      </c>
      <c r="F17" s="22">
        <f>'Runoff $'!F17</f>
        <v>1009463.3799999999</v>
      </c>
      <c r="G17" s="22">
        <f>'Runoff $'!G17</f>
        <v>821685.20000000007</v>
      </c>
      <c r="H17" s="22">
        <f>'Runoff $'!H17</f>
        <v>677115.77</v>
      </c>
      <c r="I17" s="22">
        <f>'Runoff $'!I17</f>
        <v>556942.61</v>
      </c>
      <c r="J17" s="22">
        <f>'Runoff $'!J17</f>
        <v>430081.88</v>
      </c>
      <c r="K17" s="22">
        <f>'Runoff $'!K17</f>
        <v>353143.04000000004</v>
      </c>
      <c r="L17" s="22">
        <f>'Runoff $'!L17</f>
        <v>301655.00199999998</v>
      </c>
      <c r="M17" s="22">
        <f>'Runoff $'!M17</f>
        <v>237550.14</v>
      </c>
      <c r="N17" s="22">
        <f>'Runoff $'!N17</f>
        <v>192767.1</v>
      </c>
      <c r="O17" s="22">
        <f>'Runoff $'!O17</f>
        <v>159336.01999999999</v>
      </c>
      <c r="P17" s="23"/>
      <c r="Q17" s="212">
        <f t="shared" si="0"/>
        <v>619610.36516666657</v>
      </c>
    </row>
    <row r="18" spans="1:19" x14ac:dyDescent="0.15">
      <c r="A18" s="3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9" ht="11.25" thickBot="1" x14ac:dyDescent="0.2">
      <c r="A19" s="8"/>
      <c r="B19" s="8"/>
      <c r="C19" s="8">
        <f>C11</f>
        <v>42094</v>
      </c>
      <c r="D19" s="8">
        <f t="shared" ref="D19:O19" si="1">D11</f>
        <v>42124</v>
      </c>
      <c r="E19" s="8">
        <f t="shared" si="1"/>
        <v>42155</v>
      </c>
      <c r="F19" s="8">
        <f t="shared" si="1"/>
        <v>42185</v>
      </c>
      <c r="G19" s="8">
        <f t="shared" si="1"/>
        <v>42216</v>
      </c>
      <c r="H19" s="8">
        <f t="shared" si="1"/>
        <v>42247</v>
      </c>
      <c r="I19" s="8">
        <f t="shared" si="1"/>
        <v>42277</v>
      </c>
      <c r="J19" s="8">
        <f t="shared" si="1"/>
        <v>42308</v>
      </c>
      <c r="K19" s="8">
        <f t="shared" si="1"/>
        <v>42338</v>
      </c>
      <c r="L19" s="8">
        <f t="shared" si="1"/>
        <v>42369</v>
      </c>
      <c r="M19" s="8">
        <f t="shared" si="1"/>
        <v>42400</v>
      </c>
      <c r="N19" s="8">
        <f t="shared" si="1"/>
        <v>42429</v>
      </c>
      <c r="O19" s="8">
        <f t="shared" si="1"/>
        <v>42460</v>
      </c>
      <c r="P19" s="8"/>
      <c r="Q19" s="8" t="s">
        <v>4</v>
      </c>
    </row>
    <row r="20" spans="1:19" x14ac:dyDescent="0.15">
      <c r="A20" s="33" t="s">
        <v>50</v>
      </c>
      <c r="B20" s="9" t="s">
        <v>5</v>
      </c>
      <c r="C20" s="197">
        <f>'Runoff $'!C34/'Runoff $'!C$39</f>
        <v>0.24922826020923966</v>
      </c>
      <c r="D20" s="197">
        <f>'Runoff $'!D34/'Runoff $'!D$39</f>
        <v>0.26389118189845284</v>
      </c>
      <c r="E20" s="197">
        <f>'Runoff $'!E34/'Runoff $'!E$39</f>
        <v>0.26732534721334883</v>
      </c>
      <c r="F20" s="197">
        <f>'Runoff $'!F34/'Runoff $'!F$39</f>
        <v>0.28890834875743243</v>
      </c>
      <c r="G20" s="197">
        <f>'Runoff $'!G34/'Runoff $'!G$39</f>
        <v>0.28909291699374212</v>
      </c>
      <c r="H20" s="197">
        <f>'Runoff $'!H34/'Runoff $'!H$39</f>
        <v>0.27099082424329701</v>
      </c>
      <c r="I20" s="197">
        <f>'Runoff $'!I34/'Runoff $'!I$39</f>
        <v>0.29487614112508465</v>
      </c>
      <c r="J20" s="197">
        <f>'Runoff $'!J34/'Runoff $'!J$39</f>
        <v>0.28495687619357929</v>
      </c>
      <c r="K20" s="197">
        <f>'Runoff $'!K34/'Runoff $'!K$39</f>
        <v>0.28097829332963825</v>
      </c>
      <c r="L20" s="197">
        <f>'Runoff $'!L34/'Runoff $'!L$39</f>
        <v>0.29078412444719826</v>
      </c>
      <c r="M20" s="197">
        <f>'Runoff $'!M34/'Runoff $'!M$39</f>
        <v>0.2624418778387434</v>
      </c>
      <c r="N20" s="197">
        <f>'Runoff $'!N34/'Runoff $'!N$39</f>
        <v>0.22672633901163486</v>
      </c>
      <c r="O20" s="197">
        <f>'Runoff $'!O34/'Runoff $'!O$39</f>
        <v>0.2939461488810452</v>
      </c>
      <c r="P20" s="200"/>
      <c r="Q20" s="201">
        <f t="shared" ref="Q20:Q25" si="2">AVERAGE(D20:O20)</f>
        <v>0.27624320166109978</v>
      </c>
    </row>
    <row r="21" spans="1:19" x14ac:dyDescent="0.15">
      <c r="A21" s="5"/>
      <c r="B21" s="6" t="s">
        <v>6</v>
      </c>
      <c r="C21" s="198">
        <f>'Runoff $'!C35/'Runoff $'!C$39</f>
        <v>7.8765420727141849E-2</v>
      </c>
      <c r="D21" s="198">
        <f>'Runoff $'!D35/'Runoff $'!D$39</f>
        <v>7.7495752369617157E-2</v>
      </c>
      <c r="E21" s="198">
        <f>'Runoff $'!E35/'Runoff $'!E$39</f>
        <v>0.11301946236390761</v>
      </c>
      <c r="F21" s="198">
        <f>'Runoff $'!F35/'Runoff $'!F$39</f>
        <v>0.1205217858205235</v>
      </c>
      <c r="G21" s="198">
        <f>'Runoff $'!G35/'Runoff $'!G$39</f>
        <v>0.1429489620321302</v>
      </c>
      <c r="H21" s="198">
        <f>'Runoff $'!H35/'Runoff $'!H$39</f>
        <v>0.16681051338225422</v>
      </c>
      <c r="I21" s="198">
        <f>'Runoff $'!I35/'Runoff $'!I$39</f>
        <v>0.12671853363162378</v>
      </c>
      <c r="J21" s="198">
        <f>'Runoff $'!J35/'Runoff $'!J$39</f>
        <v>0.14490702358840007</v>
      </c>
      <c r="K21" s="198">
        <f>'Runoff $'!K35/'Runoff $'!K$39</f>
        <v>0.18262073889572808</v>
      </c>
      <c r="L21" s="198">
        <f>'Runoff $'!L35/'Runoff $'!L$39</f>
        <v>0.15455884087824565</v>
      </c>
      <c r="M21" s="198">
        <f>'Runoff $'!M35/'Runoff $'!M$39</f>
        <v>0.12576155440585499</v>
      </c>
      <c r="N21" s="198">
        <f>'Runoff $'!N35/'Runoff $'!N$39</f>
        <v>0.10913705549763801</v>
      </c>
      <c r="O21" s="198">
        <f>'Runoff $'!O35/'Runoff $'!O$39</f>
        <v>8.7433704645513102E-2</v>
      </c>
      <c r="P21" s="200"/>
      <c r="Q21" s="202">
        <f t="shared" si="2"/>
        <v>0.12932782729261971</v>
      </c>
      <c r="S21" s="11"/>
    </row>
    <row r="22" spans="1:19" x14ac:dyDescent="0.15">
      <c r="B22" s="6" t="s">
        <v>7</v>
      </c>
      <c r="C22" s="198">
        <f>'Runoff $'!C36/'Runoff $'!C$39</f>
        <v>2.7058322056964616E-2</v>
      </c>
      <c r="D22" s="198">
        <f>'Runoff $'!D36/'Runoff $'!D$39</f>
        <v>2.6524888772791126E-2</v>
      </c>
      <c r="E22" s="198">
        <f>'Runoff $'!E36/'Runoff $'!E$39</f>
        <v>1.9557603885116355E-2</v>
      </c>
      <c r="F22" s="198">
        <f>'Runoff $'!F36/'Runoff $'!F$39</f>
        <v>3.1072976313717533E-2</v>
      </c>
      <c r="G22" s="198">
        <f>'Runoff $'!G36/'Runoff $'!G$39</f>
        <v>2.5815985183124862E-2</v>
      </c>
      <c r="H22" s="198">
        <f>'Runoff $'!H36/'Runoff $'!H$39</f>
        <v>2.3492114047763874E-2</v>
      </c>
      <c r="I22" s="198">
        <f>'Runoff $'!I36/'Runoff $'!I$39</f>
        <v>5.4679385353449891E-2</v>
      </c>
      <c r="J22" s="198">
        <f>'Runoff $'!J36/'Runoff $'!J$39</f>
        <v>3.4198407806384473E-2</v>
      </c>
      <c r="K22" s="198">
        <f>'Runoff $'!K36/'Runoff $'!K$39</f>
        <v>4.342962047029697E-2</v>
      </c>
      <c r="L22" s="198">
        <f>'Runoff $'!L36/'Runoff $'!L$39</f>
        <v>5.9698217185555694E-2</v>
      </c>
      <c r="M22" s="198">
        <f>'Runoff $'!M36/'Runoff $'!M$39</f>
        <v>8.0779302079416859E-2</v>
      </c>
      <c r="N22" s="198">
        <f>'Runoff $'!N36/'Runoff $'!N$39</f>
        <v>4.956122986888728E-2</v>
      </c>
      <c r="O22" s="198">
        <f>'Runoff $'!O36/'Runoff $'!O$39</f>
        <v>4.7346419295844225E-2</v>
      </c>
      <c r="P22" s="200"/>
      <c r="Q22" s="202">
        <f t="shared" si="2"/>
        <v>4.1346345855195761E-2</v>
      </c>
      <c r="S22" s="11"/>
    </row>
    <row r="23" spans="1:19" x14ac:dyDescent="0.15">
      <c r="B23" s="15" t="s">
        <v>8</v>
      </c>
      <c r="C23" s="198">
        <f>'Runoff $'!C37/'Runoff $'!C$39</f>
        <v>1.2754751112059746E-3</v>
      </c>
      <c r="D23" s="198">
        <f>'Runoff $'!D37/'Runoff $'!D$39</f>
        <v>0</v>
      </c>
      <c r="E23" s="198">
        <f>'Runoff $'!E37/'Runoff $'!E$39</f>
        <v>0</v>
      </c>
      <c r="F23" s="198">
        <f>'Runoff $'!F37/'Runoff $'!F$39</f>
        <v>3.2580451404182458E-4</v>
      </c>
      <c r="G23" s="198">
        <f>'Runoff $'!G37/'Runoff $'!G$39</f>
        <v>3.9583140235584913E-4</v>
      </c>
      <c r="H23" s="198">
        <f>'Runoff $'!H37/'Runoff $'!H$39</f>
        <v>1.3291405888655749E-3</v>
      </c>
      <c r="I23" s="198">
        <f>'Runoff $'!I37/'Runoff $'!I$39</f>
        <v>4.1456633730547216E-3</v>
      </c>
      <c r="J23" s="198">
        <f>'Runoff $'!J37/'Runoff $'!J$39</f>
        <v>5.4908071876317525E-3</v>
      </c>
      <c r="K23" s="198">
        <f>'Runoff $'!K37/'Runoff $'!K$39</f>
        <v>0</v>
      </c>
      <c r="L23" s="198">
        <f>'Runoff $'!L37/'Runoff $'!L$39</f>
        <v>3.6092888130676119E-3</v>
      </c>
      <c r="M23" s="198">
        <f>'Runoff $'!M37/'Runoff $'!M$39</f>
        <v>2.4888070040222474E-3</v>
      </c>
      <c r="N23" s="198">
        <f>'Runoff $'!N37/'Runoff $'!N$39</f>
        <v>0</v>
      </c>
      <c r="O23" s="198">
        <f>'Runoff $'!O37/'Runoff $'!O$39</f>
        <v>0</v>
      </c>
      <c r="P23" s="200"/>
      <c r="Q23" s="202">
        <f t="shared" si="2"/>
        <v>1.4821119069199651E-3</v>
      </c>
      <c r="S23" s="11"/>
    </row>
    <row r="24" spans="1:19" x14ac:dyDescent="0.15">
      <c r="A24" s="3"/>
      <c r="B24" s="18" t="s">
        <v>9</v>
      </c>
      <c r="C24" s="199">
        <f>'Runoff $'!C38/'Runoff $'!C$39</f>
        <v>0.35632747810455212</v>
      </c>
      <c r="D24" s="199">
        <f>'Runoff $'!D38/'Runoff $'!D$39</f>
        <v>0.36791182304086112</v>
      </c>
      <c r="E24" s="199">
        <f>'Runoff $'!E38/'Runoff $'!E$39</f>
        <v>0.39990241346237282</v>
      </c>
      <c r="F24" s="199">
        <f>'Runoff $'!F38/'Runoff $'!F$39</f>
        <v>0.44082891540571528</v>
      </c>
      <c r="G24" s="199">
        <f>'Runoff $'!G38/'Runoff $'!G$39</f>
        <v>0.45825369561135298</v>
      </c>
      <c r="H24" s="199">
        <f>'Runoff $'!H38/'Runoff $'!H$39</f>
        <v>0.46262259226218061</v>
      </c>
      <c r="I24" s="199">
        <f>'Runoff $'!I38/'Runoff $'!I$39</f>
        <v>0.48041972348321299</v>
      </c>
      <c r="J24" s="199">
        <f>'Runoff $'!J38/'Runoff $'!J$39</f>
        <v>0.46955311477599559</v>
      </c>
      <c r="K24" s="199">
        <f>'Runoff $'!K38/'Runoff $'!K$39</f>
        <v>0.50702865269566333</v>
      </c>
      <c r="L24" s="199">
        <f>'Runoff $'!L38/'Runoff $'!L$39</f>
        <v>0.50865047132406715</v>
      </c>
      <c r="M24" s="199">
        <f>'Runoff $'!M38/'Runoff $'!M$39</f>
        <v>0.47147154132803748</v>
      </c>
      <c r="N24" s="199">
        <f>'Runoff $'!N38/'Runoff $'!N$39</f>
        <v>0.38542462437816016</v>
      </c>
      <c r="O24" s="199">
        <f>'Runoff $'!O38/'Runoff $'!O$39</f>
        <v>0.42872627282240255</v>
      </c>
      <c r="P24" s="200"/>
      <c r="Q24" s="203">
        <f t="shared" si="2"/>
        <v>0.44839948671583513</v>
      </c>
      <c r="S24" s="11"/>
    </row>
    <row r="25" spans="1:19" x14ac:dyDescent="0.15">
      <c r="A25" s="3"/>
      <c r="B25" s="21" t="s">
        <v>10</v>
      </c>
      <c r="C25" s="22">
        <f>'Runoff $'!C39</f>
        <v>1497120.55</v>
      </c>
      <c r="D25" s="22">
        <f>'Runoff $'!D39</f>
        <v>1269619.6499999999</v>
      </c>
      <c r="E25" s="22">
        <f>'Runoff $'!E39</f>
        <v>1067093.9099999999</v>
      </c>
      <c r="F25" s="22">
        <f>'Runoff $'!F39</f>
        <v>880067.61</v>
      </c>
      <c r="G25" s="22">
        <f>'Runoff $'!G39</f>
        <v>724374.06</v>
      </c>
      <c r="H25" s="22">
        <f>'Runoff $'!H39</f>
        <v>587627.82999999996</v>
      </c>
      <c r="I25" s="22">
        <f>'Runoff $'!I39</f>
        <v>469251.80000000005</v>
      </c>
      <c r="J25" s="22">
        <f>'Runoff $'!J39</f>
        <v>353815.00999999995</v>
      </c>
      <c r="K25" s="22">
        <f>'Runoff $'!K39</f>
        <v>293002.09999999998</v>
      </c>
      <c r="L25" s="22">
        <f>'Runoff $'!L39</f>
        <v>243701.75000000003</v>
      </c>
      <c r="M25" s="22">
        <f>'Runoff $'!M39</f>
        <v>198175.27000000002</v>
      </c>
      <c r="N25" s="22">
        <f>'Runoff $'!N39</f>
        <v>149331.03999999998</v>
      </c>
      <c r="O25" s="22">
        <f>'Runoff $'!O39</f>
        <v>120858.77</v>
      </c>
      <c r="P25" s="23"/>
      <c r="Q25" s="212">
        <f t="shared" si="2"/>
        <v>529743.23333333316</v>
      </c>
    </row>
    <row r="26" spans="1:19" x14ac:dyDescent="0.15">
      <c r="P26" s="3"/>
    </row>
    <row r="27" spans="1:19" s="122" customFormat="1" ht="11.25" thickBot="1" x14ac:dyDescent="0.2">
      <c r="A27" s="172"/>
      <c r="B27" s="172"/>
      <c r="C27" s="8">
        <f>C19</f>
        <v>42094</v>
      </c>
      <c r="D27" s="8">
        <f t="shared" ref="D27:O27" si="3">D19</f>
        <v>42124</v>
      </c>
      <c r="E27" s="8">
        <f t="shared" si="3"/>
        <v>42155</v>
      </c>
      <c r="F27" s="8">
        <f t="shared" si="3"/>
        <v>42185</v>
      </c>
      <c r="G27" s="8">
        <f t="shared" si="3"/>
        <v>42216</v>
      </c>
      <c r="H27" s="8">
        <f t="shared" si="3"/>
        <v>42247</v>
      </c>
      <c r="I27" s="8">
        <f t="shared" si="3"/>
        <v>42277</v>
      </c>
      <c r="J27" s="8">
        <f t="shared" si="3"/>
        <v>42308</v>
      </c>
      <c r="K27" s="8">
        <f t="shared" si="3"/>
        <v>42338</v>
      </c>
      <c r="L27" s="8">
        <f t="shared" si="3"/>
        <v>42369</v>
      </c>
      <c r="M27" s="8">
        <f t="shared" si="3"/>
        <v>42400</v>
      </c>
      <c r="N27" s="8">
        <f t="shared" si="3"/>
        <v>42429</v>
      </c>
      <c r="O27" s="8">
        <f t="shared" si="3"/>
        <v>42460</v>
      </c>
      <c r="P27" s="145"/>
      <c r="Q27" s="145" t="s">
        <v>4</v>
      </c>
    </row>
    <row r="28" spans="1:19" s="122" customFormat="1" x14ac:dyDescent="0.15">
      <c r="A28" s="174" t="s">
        <v>51</v>
      </c>
      <c r="B28" s="175" t="s">
        <v>5</v>
      </c>
      <c r="C28" s="204">
        <f>'Runoff $'!C56/'Runoff $'!C$61</f>
        <v>0.2503736219944751</v>
      </c>
      <c r="D28" s="204">
        <f>'Runoff $'!D56/'Runoff $'!D$61</f>
        <v>0.25244241210718171</v>
      </c>
      <c r="E28" s="204">
        <f>'Runoff $'!E56/'Runoff $'!E$61</f>
        <v>0.26219813647981688</v>
      </c>
      <c r="F28" s="204">
        <f>'Runoff $'!F56/'Runoff $'!F$61</f>
        <v>0.273078929496679</v>
      </c>
      <c r="G28" s="204">
        <f>'Runoff $'!G56/'Runoff $'!G$61</f>
        <v>0.2471941340721959</v>
      </c>
      <c r="H28" s="204">
        <f>'Runoff $'!H56/'Runoff $'!H$61</f>
        <v>0.2839029744843144</v>
      </c>
      <c r="I28" s="204">
        <f>'Runoff $'!I56/'Runoff $'!I$61</f>
        <v>0.28297833935774414</v>
      </c>
      <c r="J28" s="204">
        <f>'Runoff $'!J56/'Runoff $'!J$61</f>
        <v>0.27211765057519238</v>
      </c>
      <c r="K28" s="204">
        <f>'Runoff $'!K56/'Runoff $'!K$61</f>
        <v>0.32914088001961911</v>
      </c>
      <c r="L28" s="204">
        <f>'Runoff $'!L56/'Runoff $'!L$61</f>
        <v>0.3212457705117035</v>
      </c>
      <c r="M28" s="204">
        <f>'Runoff $'!M56/'Runoff $'!M$61</f>
        <v>0.30061499052809426</v>
      </c>
      <c r="N28" s="204">
        <f>'Runoff $'!N56/'Runoff $'!N$61</f>
        <v>0.28875146763440451</v>
      </c>
      <c r="O28" s="204">
        <f>'Runoff $'!O56/'Runoff $'!O$61</f>
        <v>0.32969374626844422</v>
      </c>
      <c r="P28" s="119"/>
      <c r="Q28" s="208">
        <f t="shared" ref="Q28:Q33" si="4">AVERAGE(D28:O28)</f>
        <v>0.28694661929461579</v>
      </c>
    </row>
    <row r="29" spans="1:19" s="122" customFormat="1" x14ac:dyDescent="0.15">
      <c r="A29" s="120"/>
      <c r="B29" s="149" t="s">
        <v>6</v>
      </c>
      <c r="C29" s="205">
        <f>'Runoff $'!C57/'Runoff $'!C$61</f>
        <v>7.5153869095643269E-2</v>
      </c>
      <c r="D29" s="205">
        <f>'Runoff $'!D57/'Runoff $'!D$61</f>
        <v>7.7747589138493001E-2</v>
      </c>
      <c r="E29" s="205">
        <f>'Runoff $'!E57/'Runoff $'!E$61</f>
        <v>9.7365511429493221E-2</v>
      </c>
      <c r="F29" s="205">
        <f>'Runoff $'!F57/'Runoff $'!F$61</f>
        <v>0.10727648875449247</v>
      </c>
      <c r="G29" s="205">
        <f>'Runoff $'!G57/'Runoff $'!G$61</f>
        <v>0.12979177783909782</v>
      </c>
      <c r="H29" s="205">
        <f>'Runoff $'!H57/'Runoff $'!H$61</f>
        <v>0.14041465795913097</v>
      </c>
      <c r="I29" s="205">
        <f>'Runoff $'!I57/'Runoff $'!I$61</f>
        <v>0.13929278761126754</v>
      </c>
      <c r="J29" s="205">
        <f>'Runoff $'!J57/'Runoff $'!J$61</f>
        <v>0.11916175608248683</v>
      </c>
      <c r="K29" s="205">
        <f>'Runoff $'!K57/'Runoff $'!K$61</f>
        <v>0.17561986150665779</v>
      </c>
      <c r="L29" s="205">
        <f>'Runoff $'!L57/'Runoff $'!L$61</f>
        <v>0.15090633736207967</v>
      </c>
      <c r="M29" s="205">
        <f>'Runoff $'!M57/'Runoff $'!M$61</f>
        <v>0.15582235610266568</v>
      </c>
      <c r="N29" s="205">
        <f>'Runoff $'!N57/'Runoff $'!N$61</f>
        <v>0.12768824174255961</v>
      </c>
      <c r="O29" s="205">
        <f>'Runoff $'!O57/'Runoff $'!O$61</f>
        <v>0.11838628405617393</v>
      </c>
      <c r="P29" s="119"/>
      <c r="Q29" s="209">
        <f t="shared" si="4"/>
        <v>0.12828947079871653</v>
      </c>
    </row>
    <row r="30" spans="1:19" s="122" customFormat="1" x14ac:dyDescent="0.15">
      <c r="A30" s="120"/>
      <c r="B30" s="149" t="s">
        <v>7</v>
      </c>
      <c r="C30" s="205">
        <f>'Runoff $'!C58/'Runoff $'!C$61</f>
        <v>3.388766970588096E-2</v>
      </c>
      <c r="D30" s="205">
        <f>'Runoff $'!D58/'Runoff $'!D$61</f>
        <v>2.8145002808926248E-2</v>
      </c>
      <c r="E30" s="205">
        <f>'Runoff $'!E58/'Runoff $'!E$61</f>
        <v>2.7342265521550144E-2</v>
      </c>
      <c r="F30" s="205">
        <f>'Runoff $'!F58/'Runoff $'!F$61</f>
        <v>3.341469408765823E-2</v>
      </c>
      <c r="G30" s="205">
        <f>'Runoff $'!G58/'Runoff $'!G$61</f>
        <v>2.7698136227973558E-2</v>
      </c>
      <c r="H30" s="205">
        <f>'Runoff $'!H58/'Runoff $'!H$61</f>
        <v>3.2438298165730982E-2</v>
      </c>
      <c r="I30" s="205">
        <f>'Runoff $'!I58/'Runoff $'!I$61</f>
        <v>6.6843036106579462E-2</v>
      </c>
      <c r="J30" s="205">
        <f>'Runoff $'!J58/'Runoff $'!J$61</f>
        <v>7.1316637064346572E-2</v>
      </c>
      <c r="K30" s="205">
        <f>'Runoff $'!K58/'Runoff $'!K$61</f>
        <v>4.0371703484452424E-2</v>
      </c>
      <c r="L30" s="205">
        <f>'Runoff $'!L58/'Runoff $'!L$61</f>
        <v>8.9911772101796586E-2</v>
      </c>
      <c r="M30" s="205">
        <f>'Runoff $'!M58/'Runoff $'!M$61</f>
        <v>5.4761483843689535E-2</v>
      </c>
      <c r="N30" s="205">
        <f>'Runoff $'!N58/'Runoff $'!N$61</f>
        <v>5.4150718270493961E-2</v>
      </c>
      <c r="O30" s="205">
        <f>'Runoff $'!O58/'Runoff $'!O$61</f>
        <v>3.9862482810618993E-2</v>
      </c>
      <c r="P30" s="119"/>
      <c r="Q30" s="209">
        <f t="shared" si="4"/>
        <v>4.7188019207818059E-2</v>
      </c>
    </row>
    <row r="31" spans="1:19" s="122" customFormat="1" x14ac:dyDescent="0.15">
      <c r="A31" s="120"/>
      <c r="B31" s="177" t="s">
        <v>8</v>
      </c>
      <c r="C31" s="206">
        <f>'Runoff $'!C59/'Runoff $'!C$61</f>
        <v>1.0191973221927344E-3</v>
      </c>
      <c r="D31" s="206">
        <f>'Runoff $'!D59/'Runoff $'!D$61</f>
        <v>0</v>
      </c>
      <c r="E31" s="206">
        <f>'Runoff $'!E59/'Runoff $'!E$61</f>
        <v>0</v>
      </c>
      <c r="F31" s="206">
        <f>'Runoff $'!F59/'Runoff $'!F$61</f>
        <v>1.5174665116236071E-4</v>
      </c>
      <c r="G31" s="206">
        <f>'Runoff $'!G59/'Runoff $'!G$61</f>
        <v>1.8545860913507284E-4</v>
      </c>
      <c r="H31" s="206">
        <f>'Runoff $'!H59/'Runoff $'!H$61</f>
        <v>6.1754809433311217E-4</v>
      </c>
      <c r="I31" s="206">
        <f>'Runoff $'!I59/'Runoff $'!I$61</f>
        <v>1.8957031738264876E-3</v>
      </c>
      <c r="J31" s="206">
        <f>'Runoff $'!J59/'Runoff $'!J$61</f>
        <v>3.3174133399100493E-3</v>
      </c>
      <c r="K31" s="206">
        <f>'Runoff $'!K59/'Runoff $'!K$61</f>
        <v>0</v>
      </c>
      <c r="L31" s="206">
        <f>'Runoff $'!L59/'Runoff $'!L$61</f>
        <v>1.6128708350529417E-3</v>
      </c>
      <c r="M31" s="206">
        <f>'Runoff $'!M59/'Runoff $'!M$61</f>
        <v>1.1319514278499388E-3</v>
      </c>
      <c r="N31" s="206">
        <f>'Runoff $'!N59/'Runoff $'!N$61</f>
        <v>0</v>
      </c>
      <c r="O31" s="206">
        <f>'Runoff $'!O59/'Runoff $'!O$61</f>
        <v>0</v>
      </c>
      <c r="P31" s="119"/>
      <c r="Q31" s="210">
        <f t="shared" si="4"/>
        <v>7.4272434427249696E-4</v>
      </c>
    </row>
    <row r="32" spans="1:19" s="122" customFormat="1" x14ac:dyDescent="0.15">
      <c r="B32" s="170" t="s">
        <v>9</v>
      </c>
      <c r="C32" s="207">
        <f>'Runoff $'!C60/'Runoff $'!C$61</f>
        <v>0.36043435811819208</v>
      </c>
      <c r="D32" s="207">
        <f>'Runoff $'!D60/'Runoff $'!D$61</f>
        <v>0.358335004054601</v>
      </c>
      <c r="E32" s="207">
        <f>'Runoff $'!E60/'Runoff $'!E$61</f>
        <v>0.38690591343086017</v>
      </c>
      <c r="F32" s="207">
        <f>'Runoff $'!F60/'Runoff $'!F$61</f>
        <v>0.41392185898999201</v>
      </c>
      <c r="G32" s="207">
        <f>'Runoff $'!G60/'Runoff $'!G$61</f>
        <v>0.40486950674840233</v>
      </c>
      <c r="H32" s="207">
        <f>'Runoff $'!H60/'Runoff $'!H$61</f>
        <v>0.45737347870350953</v>
      </c>
      <c r="I32" s="207">
        <f>'Runoff $'!I60/'Runoff $'!I$61</f>
        <v>0.49100986624941761</v>
      </c>
      <c r="J32" s="207">
        <f>'Runoff $'!J60/'Runoff $'!J$61</f>
        <v>0.46591345706193582</v>
      </c>
      <c r="K32" s="207">
        <f>'Runoff $'!K60/'Runoff $'!K$61</f>
        <v>0.54513244501072933</v>
      </c>
      <c r="L32" s="207">
        <f>'Runoff $'!L60/'Runoff $'!L$61</f>
        <v>0.56367675081063273</v>
      </c>
      <c r="M32" s="207">
        <f>'Runoff $'!M60/'Runoff $'!M$61</f>
        <v>0.51233078190229941</v>
      </c>
      <c r="N32" s="207">
        <f>'Runoff $'!N60/'Runoff $'!N$61</f>
        <v>0.47059042764745806</v>
      </c>
      <c r="O32" s="207">
        <f>'Runoff $'!O60/'Runoff $'!O$61</f>
        <v>0.48794251313523718</v>
      </c>
      <c r="P32" s="119"/>
      <c r="Q32" s="211">
        <f t="shared" si="4"/>
        <v>0.46316683364542294</v>
      </c>
    </row>
    <row r="33" spans="1:20" s="122" customFormat="1" x14ac:dyDescent="0.15">
      <c r="A33" s="120"/>
      <c r="B33" s="154" t="s">
        <v>10</v>
      </c>
      <c r="C33" s="155">
        <f>'Runoff $'!C61</f>
        <v>3313803.84</v>
      </c>
      <c r="D33" s="155">
        <f>'Runoff $'!D61</f>
        <v>2752404.0599999996</v>
      </c>
      <c r="E33" s="155">
        <f>'Runoff $'!E61</f>
        <v>2279893.7399999998</v>
      </c>
      <c r="F33" s="155">
        <f>'Runoff $'!F61</f>
        <v>1889530.9899999998</v>
      </c>
      <c r="G33" s="155">
        <f>'Runoff $'!G61</f>
        <v>1546059.2600000002</v>
      </c>
      <c r="H33" s="155">
        <f>'Runoff $'!H61</f>
        <v>1264743.6000000001</v>
      </c>
      <c r="I33" s="155">
        <f>'Runoff $'!I61</f>
        <v>1026194.41</v>
      </c>
      <c r="J33" s="155">
        <f>'Runoff $'!J61</f>
        <v>783896.8899999999</v>
      </c>
      <c r="K33" s="155">
        <f>'Runoff $'!K61</f>
        <v>646145.14</v>
      </c>
      <c r="L33" s="155">
        <f>'Runoff $'!L61</f>
        <v>545356.75199999998</v>
      </c>
      <c r="M33" s="155">
        <f>'Runoff $'!M61</f>
        <v>435725.41000000003</v>
      </c>
      <c r="N33" s="155">
        <f>'Runoff $'!N61</f>
        <v>342098.14</v>
      </c>
      <c r="O33" s="155">
        <f>'Runoff $'!O61</f>
        <v>280194.78999999998</v>
      </c>
      <c r="P33" s="124"/>
      <c r="Q33" s="213">
        <f t="shared" si="4"/>
        <v>1149353.5985000001</v>
      </c>
    </row>
    <row r="34" spans="1:20" x14ac:dyDescent="0.15">
      <c r="A34" s="3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20" ht="11.25" thickBot="1" x14ac:dyDescent="0.2">
      <c r="A35" s="3"/>
      <c r="B35" s="25"/>
      <c r="C35" s="8">
        <f>C27</f>
        <v>42094</v>
      </c>
      <c r="D35" s="8">
        <f t="shared" ref="D35:O35" si="5">D27</f>
        <v>42124</v>
      </c>
      <c r="E35" s="8">
        <f t="shared" si="5"/>
        <v>42155</v>
      </c>
      <c r="F35" s="8">
        <f t="shared" si="5"/>
        <v>42185</v>
      </c>
      <c r="G35" s="8">
        <f t="shared" si="5"/>
        <v>42216</v>
      </c>
      <c r="H35" s="8">
        <f t="shared" si="5"/>
        <v>42247</v>
      </c>
      <c r="I35" s="8">
        <f t="shared" si="5"/>
        <v>42277</v>
      </c>
      <c r="J35" s="8">
        <f t="shared" si="5"/>
        <v>42308</v>
      </c>
      <c r="K35" s="8">
        <f t="shared" si="5"/>
        <v>42338</v>
      </c>
      <c r="L35" s="8">
        <f t="shared" si="5"/>
        <v>42369</v>
      </c>
      <c r="M35" s="8">
        <f t="shared" si="5"/>
        <v>42400</v>
      </c>
      <c r="N35" s="8">
        <f t="shared" si="5"/>
        <v>42429</v>
      </c>
      <c r="O35" s="8">
        <f t="shared" si="5"/>
        <v>42460</v>
      </c>
      <c r="P35" s="8"/>
      <c r="Q35" s="8" t="s">
        <v>4</v>
      </c>
    </row>
    <row r="36" spans="1:20" x14ac:dyDescent="0.15">
      <c r="A36" s="33" t="s">
        <v>52</v>
      </c>
      <c r="B36" s="9" t="s">
        <v>5</v>
      </c>
      <c r="C36" s="197">
        <f>'Runoff $'!C80/'Runoff $'!C$85</f>
        <v>3.9678884842621144E-2</v>
      </c>
      <c r="D36" s="197">
        <f>'Runoff $'!D80/'Runoff $'!D$85</f>
        <v>9.0360928306931088E-3</v>
      </c>
      <c r="E36" s="197">
        <f>'Runoff $'!E80/'Runoff $'!E$85</f>
        <v>3.9517873757406792E-2</v>
      </c>
      <c r="F36" s="197">
        <f>'Runoff $'!F80/'Runoff $'!F$85</f>
        <v>1.6673395147069135E-2</v>
      </c>
      <c r="G36" s="197">
        <f>'Runoff $'!G80/'Runoff $'!G$85</f>
        <v>3.1455929782270312E-2</v>
      </c>
      <c r="H36" s="197">
        <f>'Runoff $'!H80/'Runoff $'!H$85</f>
        <v>2.4166530870140177E-2</v>
      </c>
      <c r="I36" s="197">
        <f>'Runoff $'!I80/'Runoff $'!I$85</f>
        <v>1.1574234284079147E-2</v>
      </c>
      <c r="J36" s="197">
        <f>'Runoff $'!J80/'Runoff $'!J$85</f>
        <v>1.9219083244938075E-2</v>
      </c>
      <c r="K36" s="197">
        <f>'Runoff $'!K80/'Runoff $'!K$85</f>
        <v>2.9018222167344867E-2</v>
      </c>
      <c r="L36" s="197">
        <f>'Runoff $'!L80/'Runoff $'!L$85</f>
        <v>3.9412034725345657E-2</v>
      </c>
      <c r="M36" s="197">
        <f>'Runoff $'!M80/'Runoff $'!M$85</f>
        <v>1.9010623858736319E-2</v>
      </c>
      <c r="N36" s="197">
        <f>'Runoff $'!N80/'Runoff $'!N$85</f>
        <v>9.8529418268456775E-3</v>
      </c>
      <c r="O36" s="197">
        <f>'Runoff $'!O80/'Runoff $'!O$85</f>
        <v>2.6704444968563022E-2</v>
      </c>
      <c r="P36" s="200"/>
      <c r="Q36" s="201">
        <f t="shared" ref="Q36:Q41" si="6">AVERAGE(D36:O36)</f>
        <v>2.2970117288619352E-2</v>
      </c>
    </row>
    <row r="37" spans="1:20" x14ac:dyDescent="0.15">
      <c r="A37" s="5"/>
      <c r="B37" s="6" t="s">
        <v>6</v>
      </c>
      <c r="C37" s="198">
        <f>'Runoff $'!C81/'Runoff $'!C$85</f>
        <v>2.30326463307063E-2</v>
      </c>
      <c r="D37" s="198">
        <f>'Runoff $'!D81/'Runoff $'!D$85</f>
        <v>1.9803938482597025E-2</v>
      </c>
      <c r="E37" s="198">
        <f>'Runoff $'!E81/'Runoff $'!E$85</f>
        <v>7.1307328816634019E-3</v>
      </c>
      <c r="F37" s="198">
        <f>'Runoff $'!F81/'Runoff $'!F$85</f>
        <v>1.8853915855737299E-2</v>
      </c>
      <c r="G37" s="198">
        <f>'Runoff $'!G81/'Runoff $'!G$85</f>
        <v>7.7819027427381664E-3</v>
      </c>
      <c r="H37" s="198">
        <f>'Runoff $'!H81/'Runoff $'!H$85</f>
        <v>2.1286046355088531E-2</v>
      </c>
      <c r="I37" s="198">
        <f>'Runoff $'!I81/'Runoff $'!I$85</f>
        <v>2.4630824980423009E-2</v>
      </c>
      <c r="J37" s="198">
        <f>'Runoff $'!J81/'Runoff $'!J$85</f>
        <v>7.0236203509108763E-3</v>
      </c>
      <c r="K37" s="198">
        <f>'Runoff $'!K81/'Runoff $'!K$85</f>
        <v>1.4548419276234203E-3</v>
      </c>
      <c r="L37" s="198">
        <f>'Runoff $'!L81/'Runoff $'!L$85</f>
        <v>1.316041342779992E-2</v>
      </c>
      <c r="M37" s="198">
        <f>'Runoff $'!M81/'Runoff $'!M$85</f>
        <v>1.4890411873040736E-2</v>
      </c>
      <c r="N37" s="198">
        <f>'Runoff $'!N81/'Runoff $'!N$85</f>
        <v>1.956371275562294E-2</v>
      </c>
      <c r="O37" s="198">
        <f>'Runoff $'!O81/'Runoff $'!O$85</f>
        <v>3.0077686053570879E-3</v>
      </c>
      <c r="P37" s="200"/>
      <c r="Q37" s="202">
        <f t="shared" si="6"/>
        <v>1.3215677519883534E-2</v>
      </c>
      <c r="S37" s="11"/>
    </row>
    <row r="38" spans="1:20" x14ac:dyDescent="0.15">
      <c r="B38" s="6" t="s">
        <v>7</v>
      </c>
      <c r="C38" s="198">
        <f>'Runoff $'!C82/'Runoff $'!C$85</f>
        <v>0</v>
      </c>
      <c r="D38" s="198">
        <f>'Runoff $'!D82/'Runoff $'!D$85</f>
        <v>8.2246811701984154E-3</v>
      </c>
      <c r="E38" s="198">
        <f>'Runoff $'!E82/'Runoff $'!E$85</f>
        <v>7.8948523783067409E-3</v>
      </c>
      <c r="F38" s="198">
        <f>'Runoff $'!F82/'Runoff $'!F$85</f>
        <v>1.3099819032018542E-3</v>
      </c>
      <c r="G38" s="198">
        <f>'Runoff $'!G82/'Runoff $'!G$85</f>
        <v>7.4963016440404047E-3</v>
      </c>
      <c r="H38" s="198">
        <f>'Runoff $'!H82/'Runoff $'!H$85</f>
        <v>7.7781695810742735E-3</v>
      </c>
      <c r="I38" s="198">
        <f>'Runoff $'!I82/'Runoff $'!I$85</f>
        <v>6.4399016868760608E-3</v>
      </c>
      <c r="J38" s="198">
        <f>'Runoff $'!J82/'Runoff $'!J$85</f>
        <v>6.5692250575445704E-3</v>
      </c>
      <c r="K38" s="198">
        <f>'Runoff $'!K82/'Runoff $'!K$85</f>
        <v>0</v>
      </c>
      <c r="L38" s="198">
        <f>'Runoff $'!L82/'Runoff $'!L$85</f>
        <v>6.2104502813582667E-3</v>
      </c>
      <c r="M38" s="198">
        <f>'Runoff $'!M82/'Runoff $'!M$85</f>
        <v>6.143755104387881E-3</v>
      </c>
      <c r="N38" s="198">
        <f>'Runoff $'!N82/'Runoff $'!N$85</f>
        <v>6.8147395298610806E-3</v>
      </c>
      <c r="O38" s="198">
        <f>'Runoff $'!O82/'Runoff $'!O$85</f>
        <v>3.8370622880135432E-3</v>
      </c>
      <c r="P38" s="200"/>
      <c r="Q38" s="202">
        <f t="shared" si="6"/>
        <v>5.7265933854052584E-3</v>
      </c>
      <c r="S38" s="11"/>
    </row>
    <row r="39" spans="1:20" x14ac:dyDescent="0.15">
      <c r="B39" s="15" t="s">
        <v>8</v>
      </c>
      <c r="C39" s="198">
        <f>'Runoff $'!C83/'Runoff $'!C$85</f>
        <v>1.8305288775711547E-2</v>
      </c>
      <c r="D39" s="198">
        <f>'Runoff $'!D83/'Runoff $'!D$85</f>
        <v>1.8288647671148909E-2</v>
      </c>
      <c r="E39" s="198">
        <f>'Runoff $'!E83/'Runoff $'!E$85</f>
        <v>2.3245742261768836E-2</v>
      </c>
      <c r="F39" s="198">
        <f>'Runoff $'!F83/'Runoff $'!F$85</f>
        <v>8.689979656077651E-3</v>
      </c>
      <c r="G39" s="198">
        <f>'Runoff $'!G83/'Runoff $'!G$85</f>
        <v>4.2955080433288882E-3</v>
      </c>
      <c r="H39" s="198">
        <f>'Runoff $'!H83/'Runoff $'!H$85</f>
        <v>1.1467554218858655E-2</v>
      </c>
      <c r="I39" s="198">
        <f>'Runoff $'!I83/'Runoff $'!I$85</f>
        <v>7.4672333776231664E-3</v>
      </c>
      <c r="J39" s="198">
        <f>'Runoff $'!J83/'Runoff $'!J$85</f>
        <v>1.21791944069677E-2</v>
      </c>
      <c r="K39" s="198">
        <f>'Runoff $'!K83/'Runoff $'!K$85</f>
        <v>1.4277395594658071E-2</v>
      </c>
      <c r="L39" s="198">
        <f>'Runoff $'!L83/'Runoff $'!L$85</f>
        <v>9.4826866490129984E-3</v>
      </c>
      <c r="M39" s="198">
        <f>'Runoff $'!M83/'Runoff $'!M$85</f>
        <v>1.5163111467080334E-2</v>
      </c>
      <c r="N39" s="198">
        <f>'Runoff $'!N83/'Runoff $'!N$85</f>
        <v>1.3785655241791801E-2</v>
      </c>
      <c r="O39" s="198">
        <f>'Runoff $'!O83/'Runoff $'!O$85</f>
        <v>1.4536298095469517E-2</v>
      </c>
      <c r="P39" s="200"/>
      <c r="Q39" s="202">
        <f t="shared" si="6"/>
        <v>1.2739917223648879E-2</v>
      </c>
      <c r="S39" s="11"/>
      <c r="T39" s="11"/>
    </row>
    <row r="40" spans="1:20" x14ac:dyDescent="0.15">
      <c r="A40" s="3"/>
      <c r="B40" s="18" t="s">
        <v>9</v>
      </c>
      <c r="C40" s="199">
        <f>'Runoff $'!C84/'Runoff $'!C$85</f>
        <v>8.1016819949039004E-2</v>
      </c>
      <c r="D40" s="199">
        <f>'Runoff $'!D84/'Runoff $'!D$85</f>
        <v>5.5353360154637453E-2</v>
      </c>
      <c r="E40" s="199">
        <f>'Runoff $'!E84/'Runoff $'!E$85</f>
        <v>7.7789201279145778E-2</v>
      </c>
      <c r="F40" s="199">
        <f>'Runoff $'!F84/'Runoff $'!F$85</f>
        <v>4.5527272562085941E-2</v>
      </c>
      <c r="G40" s="199">
        <f>'Runoff $'!G84/'Runoff $'!G$85</f>
        <v>5.1029642212377761E-2</v>
      </c>
      <c r="H40" s="199">
        <f>'Runoff $'!H84/'Runoff $'!H$85</f>
        <v>6.4698301025161623E-2</v>
      </c>
      <c r="I40" s="199">
        <f>'Runoff $'!I84/'Runoff $'!I$85</f>
        <v>5.011219432900138E-2</v>
      </c>
      <c r="J40" s="199">
        <f>'Runoff $'!J84/'Runoff $'!J$85</f>
        <v>4.4991123060361224E-2</v>
      </c>
      <c r="K40" s="199">
        <f>'Runoff $'!K84/'Runoff $'!K$85</f>
        <v>4.4750459689626355E-2</v>
      </c>
      <c r="L40" s="199">
        <f>'Runoff $'!L84/'Runoff $'!L$85</f>
        <v>6.826558508351685E-2</v>
      </c>
      <c r="M40" s="199">
        <f>'Runoff $'!M84/'Runoff $'!M$85</f>
        <v>5.5207902303245272E-2</v>
      </c>
      <c r="N40" s="199">
        <f>'Runoff $'!N84/'Runoff $'!N$85</f>
        <v>5.0017049354121497E-2</v>
      </c>
      <c r="O40" s="199">
        <f>'Runoff $'!O84/'Runoff $'!O$85</f>
        <v>4.808557395740317E-2</v>
      </c>
      <c r="P40" s="200"/>
      <c r="Q40" s="203">
        <f t="shared" si="6"/>
        <v>5.4652305417557029E-2</v>
      </c>
      <c r="S40" s="11"/>
    </row>
    <row r="41" spans="1:20" x14ac:dyDescent="0.15">
      <c r="A41" s="3"/>
      <c r="B41" s="21" t="s">
        <v>10</v>
      </c>
      <c r="C41" s="22">
        <f>'Runoff $'!C85</f>
        <v>16381908.73</v>
      </c>
      <c r="D41" s="22">
        <f>'Runoff $'!D85</f>
        <v>16213422.41</v>
      </c>
      <c r="E41" s="22">
        <f>'Runoff $'!E85</f>
        <v>15896361.83</v>
      </c>
      <c r="F41" s="22">
        <f>'Runoff $'!F85</f>
        <v>15259859.659999998</v>
      </c>
      <c r="G41" s="22">
        <f>'Runoff $'!G85</f>
        <v>14834361.699999999</v>
      </c>
      <c r="H41" s="22">
        <f>'Runoff $'!H85</f>
        <v>14512582.789999999</v>
      </c>
      <c r="I41" s="22">
        <f>'Runoff $'!I85</f>
        <v>13947549.880000001</v>
      </c>
      <c r="J41" s="22">
        <f>'Runoff $'!J85</f>
        <v>13623270.51</v>
      </c>
      <c r="K41" s="22">
        <f>'Runoff $'!K85</f>
        <v>13229176.059999999</v>
      </c>
      <c r="L41" s="22">
        <f>'Runoff $'!L85</f>
        <v>12995054.519999998</v>
      </c>
      <c r="M41" s="22">
        <f>'Runoff $'!M85</f>
        <v>12715493.810000001</v>
      </c>
      <c r="N41" s="22">
        <f>'Runoff $'!N85</f>
        <v>12336772.32</v>
      </c>
      <c r="O41" s="22">
        <f>'Runoff $'!O85</f>
        <v>11962432.860000001</v>
      </c>
      <c r="P41" s="23"/>
      <c r="Q41" s="212">
        <f t="shared" si="6"/>
        <v>13960528.195833333</v>
      </c>
    </row>
    <row r="42" spans="1:20" x14ac:dyDescent="0.15">
      <c r="A42" s="3"/>
      <c r="B42" s="1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26"/>
      <c r="Q42" s="11"/>
    </row>
    <row r="43" spans="1:20" ht="11.25" thickBot="1" x14ac:dyDescent="0.2">
      <c r="A43" s="3"/>
      <c r="B43" s="25"/>
      <c r="C43" s="8">
        <f>C35</f>
        <v>42094</v>
      </c>
      <c r="D43" s="8">
        <f t="shared" ref="D43:O43" si="7">D35</f>
        <v>42124</v>
      </c>
      <c r="E43" s="8">
        <f t="shared" si="7"/>
        <v>42155</v>
      </c>
      <c r="F43" s="8">
        <f t="shared" si="7"/>
        <v>42185</v>
      </c>
      <c r="G43" s="8">
        <f t="shared" si="7"/>
        <v>42216</v>
      </c>
      <c r="H43" s="8">
        <f t="shared" si="7"/>
        <v>42247</v>
      </c>
      <c r="I43" s="8">
        <f t="shared" si="7"/>
        <v>42277</v>
      </c>
      <c r="J43" s="8">
        <f t="shared" si="7"/>
        <v>42308</v>
      </c>
      <c r="K43" s="8">
        <f t="shared" si="7"/>
        <v>42338</v>
      </c>
      <c r="L43" s="8">
        <f t="shared" si="7"/>
        <v>42369</v>
      </c>
      <c r="M43" s="8">
        <f t="shared" si="7"/>
        <v>42400</v>
      </c>
      <c r="N43" s="8">
        <f t="shared" si="7"/>
        <v>42429</v>
      </c>
      <c r="O43" s="8">
        <f t="shared" si="7"/>
        <v>42460</v>
      </c>
      <c r="P43" s="8"/>
      <c r="Q43" s="8" t="s">
        <v>4</v>
      </c>
    </row>
    <row r="44" spans="1:20" x14ac:dyDescent="0.15">
      <c r="A44" s="33" t="s">
        <v>44</v>
      </c>
      <c r="B44" s="9" t="s">
        <v>5</v>
      </c>
      <c r="C44" s="197">
        <f>'Runoff $'!C101/'Runoff $'!C$106</f>
        <v>1.2853624547039654E-2</v>
      </c>
      <c r="D44" s="197">
        <f>'Runoff $'!D101/'Runoff $'!D$106</f>
        <v>2.3228359696734341E-2</v>
      </c>
      <c r="E44" s="197">
        <f>'Runoff $'!E101/'Runoff $'!E$106</f>
        <v>2.0112827632998494E-2</v>
      </c>
      <c r="F44" s="197">
        <f>'Runoff $'!F101/'Runoff $'!F$106</f>
        <v>1.2935722708325222E-2</v>
      </c>
      <c r="G44" s="197">
        <f>'Runoff $'!G101/'Runoff $'!G$106</f>
        <v>1.6624899374535314E-2</v>
      </c>
      <c r="H44" s="197">
        <f>'Runoff $'!H101/'Runoff $'!H$106</f>
        <v>7.7224420204213395E-3</v>
      </c>
      <c r="I44" s="197">
        <f>'Runoff $'!I101/'Runoff $'!I$106</f>
        <v>1.5615385918818605E-2</v>
      </c>
      <c r="J44" s="197">
        <f>'Runoff $'!J101/'Runoff $'!J$106</f>
        <v>1.5958583015514342E-2</v>
      </c>
      <c r="K44" s="197">
        <f>'Runoff $'!K101/'Runoff $'!K$106</f>
        <v>1.620709036452667E-2</v>
      </c>
      <c r="L44" s="197">
        <f>'Runoff $'!L101/'Runoff $'!L$106</f>
        <v>1.4541108997218159E-2</v>
      </c>
      <c r="M44" s="197">
        <f>'Runoff $'!M101/'Runoff $'!M$106</f>
        <v>1.7637297632718901E-2</v>
      </c>
      <c r="N44" s="197">
        <f>'Runoff $'!N101/'Runoff $'!N$106</f>
        <v>2.0220533924379606E-2</v>
      </c>
      <c r="O44" s="197">
        <f>'Runoff $'!O101/'Runoff $'!O$106</f>
        <v>1.558804560545138E-2</v>
      </c>
      <c r="P44" s="200"/>
      <c r="Q44" s="201">
        <f t="shared" ref="Q44:Q49" si="8">AVERAGE(D44:O44)</f>
        <v>1.6366024740970198E-2</v>
      </c>
    </row>
    <row r="45" spans="1:20" x14ac:dyDescent="0.15">
      <c r="A45" s="5"/>
      <c r="B45" s="6" t="s">
        <v>6</v>
      </c>
      <c r="C45" s="198">
        <f>'Runoff $'!C102/'Runoff $'!C$106</f>
        <v>7.8812533231983166E-3</v>
      </c>
      <c r="D45" s="198">
        <f>'Runoff $'!D102/'Runoff $'!D$106</f>
        <v>1.0696606570651791E-2</v>
      </c>
      <c r="E45" s="198">
        <f>'Runoff $'!E102/'Runoff $'!E$106</f>
        <v>3.8200245676288896E-3</v>
      </c>
      <c r="F45" s="198">
        <f>'Runoff $'!F102/'Runoff $'!F$106</f>
        <v>7.3207643243105051E-3</v>
      </c>
      <c r="G45" s="198">
        <f>'Runoff $'!G102/'Runoff $'!G$106</f>
        <v>6.3707649713643805E-3</v>
      </c>
      <c r="H45" s="198">
        <f>'Runoff $'!H102/'Runoff $'!H$106</f>
        <v>1.1506720735642595E-2</v>
      </c>
      <c r="I45" s="198">
        <f>'Runoff $'!I102/'Runoff $'!I$106</f>
        <v>8.9216296996146548E-4</v>
      </c>
      <c r="J45" s="198">
        <f>'Runoff $'!J102/'Runoff $'!J$106</f>
        <v>7.503531467383767E-3</v>
      </c>
      <c r="K45" s="198">
        <f>'Runoff $'!K102/'Runoff $'!K$106</f>
        <v>7.6900877352048254E-4</v>
      </c>
      <c r="L45" s="198">
        <f>'Runoff $'!L102/'Runoff $'!L$106</f>
        <v>1.0728019230293984E-2</v>
      </c>
      <c r="M45" s="198">
        <f>'Runoff $'!M102/'Runoff $'!M$106</f>
        <v>4.1946559035153123E-3</v>
      </c>
      <c r="N45" s="198">
        <f>'Runoff $'!N102/'Runoff $'!N$106</f>
        <v>4.9931535194941042E-3</v>
      </c>
      <c r="O45" s="198">
        <f>'Runoff $'!O102/'Runoff $'!O$106</f>
        <v>4.5963631552802751E-4</v>
      </c>
      <c r="P45" s="200"/>
      <c r="Q45" s="202">
        <f t="shared" si="8"/>
        <v>5.7712541124412759E-3</v>
      </c>
      <c r="S45" s="11"/>
    </row>
    <row r="46" spans="1:20" x14ac:dyDescent="0.15">
      <c r="B46" s="6" t="s">
        <v>7</v>
      </c>
      <c r="C46" s="198">
        <f>'Runoff $'!C103/'Runoff $'!C$106</f>
        <v>3.6450050065341801E-3</v>
      </c>
      <c r="D46" s="198">
        <f>'Runoff $'!D103/'Runoff $'!D$106</f>
        <v>2.9218463189076278E-3</v>
      </c>
      <c r="E46" s="198">
        <f>'Runoff $'!E103/'Runoff $'!E$106</f>
        <v>4.9347517869750765E-3</v>
      </c>
      <c r="F46" s="198">
        <f>'Runoff $'!F103/'Runoff $'!F$106</f>
        <v>3.2813859869778761E-3</v>
      </c>
      <c r="G46" s="198">
        <f>'Runoff $'!G103/'Runoff $'!G$106</f>
        <v>5.274697114212564E-3</v>
      </c>
      <c r="H46" s="198">
        <f>'Runoff $'!H103/'Runoff $'!H$106</f>
        <v>6.3840548494738247E-3</v>
      </c>
      <c r="I46" s="198">
        <f>'Runoff $'!I103/'Runoff $'!I$106</f>
        <v>1.2357946391855057E-2</v>
      </c>
      <c r="J46" s="198">
        <f>'Runoff $'!J103/'Runoff $'!J$106</f>
        <v>5.6380864576957199E-4</v>
      </c>
      <c r="K46" s="198">
        <f>'Runoff $'!K103/'Runoff $'!K$106</f>
        <v>7.1467195368506041E-3</v>
      </c>
      <c r="L46" s="198">
        <f>'Runoff $'!L103/'Runoff $'!L$106</f>
        <v>4.5421925380809142E-4</v>
      </c>
      <c r="M46" s="198">
        <f>'Runoff $'!M103/'Runoff $'!M$106</f>
        <v>2.7688519839356789E-4</v>
      </c>
      <c r="N46" s="198">
        <f>'Runoff $'!N103/'Runoff $'!N$106</f>
        <v>8.6879298774955279E-4</v>
      </c>
      <c r="O46" s="198">
        <f>'Runoff $'!O103/'Runoff $'!O$106</f>
        <v>3.4369633551223798E-3</v>
      </c>
      <c r="P46" s="200"/>
      <c r="Q46" s="202">
        <f t="shared" si="8"/>
        <v>3.9918392855079832E-3</v>
      </c>
      <c r="S46" s="11"/>
    </row>
    <row r="47" spans="1:20" x14ac:dyDescent="0.15">
      <c r="B47" s="15" t="s">
        <v>8</v>
      </c>
      <c r="C47" s="198">
        <f>'Runoff $'!C104/'Runoff $'!C$106</f>
        <v>1.6672844349025478E-2</v>
      </c>
      <c r="D47" s="198">
        <f>'Runoff $'!D104/'Runoff $'!D$106</f>
        <v>1.3386911883733537E-2</v>
      </c>
      <c r="E47" s="198">
        <f>'Runoff $'!E104/'Runoff $'!E$106</f>
        <v>1.0404062750109265E-2</v>
      </c>
      <c r="F47" s="198">
        <f>'Runoff $'!F104/'Runoff $'!F$106</f>
        <v>7.7849606256393481E-3</v>
      </c>
      <c r="G47" s="198">
        <f>'Runoff $'!G104/'Runoff $'!G$106</f>
        <v>7.4860775001684187E-3</v>
      </c>
      <c r="H47" s="198">
        <f>'Runoff $'!H104/'Runoff $'!H$106</f>
        <v>8.1591462676892691E-3</v>
      </c>
      <c r="I47" s="198">
        <f>'Runoff $'!I104/'Runoff $'!I$106</f>
        <v>9.5244955054394655E-3</v>
      </c>
      <c r="J47" s="198">
        <f>'Runoff $'!J104/'Runoff $'!J$106</f>
        <v>1.0006046491740483E-2</v>
      </c>
      <c r="K47" s="198">
        <f>'Runoff $'!K104/'Runoff $'!K$106</f>
        <v>9.4097099337276009E-3</v>
      </c>
      <c r="L47" s="198">
        <f>'Runoff $'!L104/'Runoff $'!L$106</f>
        <v>8.6709478316072484E-3</v>
      </c>
      <c r="M47" s="198">
        <f>'Runoff $'!M104/'Runoff $'!M$106</f>
        <v>7.3117684604619461E-3</v>
      </c>
      <c r="N47" s="198">
        <f>'Runoff $'!N104/'Runoff $'!N$106</f>
        <v>7.1066866542555491E-3</v>
      </c>
      <c r="O47" s="198">
        <f>'Runoff $'!O104/'Runoff $'!O$106</f>
        <v>6.6130981527439906E-3</v>
      </c>
      <c r="P47" s="200"/>
      <c r="Q47" s="202">
        <f t="shared" si="8"/>
        <v>8.8219926714430113E-3</v>
      </c>
      <c r="S47" s="11"/>
      <c r="T47" s="11"/>
    </row>
    <row r="48" spans="1:20" x14ac:dyDescent="0.15">
      <c r="A48" s="3"/>
      <c r="B48" s="18" t="s">
        <v>9</v>
      </c>
      <c r="C48" s="199">
        <f>'Runoff $'!C105/'Runoff $'!C$106</f>
        <v>4.1052727225797628E-2</v>
      </c>
      <c r="D48" s="199">
        <f>'Runoff $'!D105/'Runoff $'!D$106</f>
        <v>5.0233724470027295E-2</v>
      </c>
      <c r="E48" s="199">
        <f>'Runoff $'!E105/'Runoff $'!E$106</f>
        <v>3.9271666737711722E-2</v>
      </c>
      <c r="F48" s="199">
        <f>'Runoff $'!F105/'Runoff $'!F$106</f>
        <v>3.132283364525295E-2</v>
      </c>
      <c r="G48" s="199">
        <f>'Runoff $'!G105/'Runoff $'!G$106</f>
        <v>3.5756438960280676E-2</v>
      </c>
      <c r="H48" s="199">
        <f>'Runoff $'!H105/'Runoff $'!H$106</f>
        <v>3.3772363873227032E-2</v>
      </c>
      <c r="I48" s="199">
        <f>'Runoff $'!I105/'Runoff $'!I$106</f>
        <v>3.8389990786074593E-2</v>
      </c>
      <c r="J48" s="199">
        <f>'Runoff $'!J105/'Runoff $'!J$106</f>
        <v>3.4031969620408165E-2</v>
      </c>
      <c r="K48" s="199">
        <f>'Runoff $'!K105/'Runoff $'!K$106</f>
        <v>3.3532528608625357E-2</v>
      </c>
      <c r="L48" s="199">
        <f>'Runoff $'!L105/'Runoff $'!L$106</f>
        <v>3.4394295312927481E-2</v>
      </c>
      <c r="M48" s="199">
        <f>'Runoff $'!M105/'Runoff $'!M$106</f>
        <v>2.942060719508973E-2</v>
      </c>
      <c r="N48" s="199">
        <f>'Runoff $'!N105/'Runoff $'!N$106</f>
        <v>3.3189167085878817E-2</v>
      </c>
      <c r="O48" s="199">
        <f>'Runoff $'!O105/'Runoff $'!O$106</f>
        <v>2.6097743428845778E-2</v>
      </c>
      <c r="P48" s="200"/>
      <c r="Q48" s="203">
        <f t="shared" si="8"/>
        <v>3.4951110810362465E-2</v>
      </c>
      <c r="S48" s="11"/>
    </row>
    <row r="49" spans="1:20" x14ac:dyDescent="0.15">
      <c r="A49" s="3"/>
      <c r="B49" s="21" t="s">
        <v>10</v>
      </c>
      <c r="C49" s="22">
        <f>'Runoff $'!C106</f>
        <v>46738051.030000001</v>
      </c>
      <c r="D49" s="22">
        <f>'Runoff $'!D106</f>
        <v>45426208.469999999</v>
      </c>
      <c r="E49" s="22">
        <f>'Runoff $'!E106</f>
        <v>44395533.850000001</v>
      </c>
      <c r="F49" s="22">
        <f>'Runoff $'!F106</f>
        <v>42990605.360000007</v>
      </c>
      <c r="G49" s="22">
        <f>'Runoff $'!G106</f>
        <v>41995520.350000001</v>
      </c>
      <c r="H49" s="22">
        <f>'Runoff $'!H106</f>
        <v>40867314.920000002</v>
      </c>
      <c r="I49" s="22">
        <f>'Runoff $'!I106</f>
        <v>39345771.100000001</v>
      </c>
      <c r="J49" s="22">
        <f>'Runoff $'!J106</f>
        <v>38269828.179999992</v>
      </c>
      <c r="K49" s="22">
        <f>'Runoff $'!K106</f>
        <v>36638268.599999994</v>
      </c>
      <c r="L49" s="22">
        <f>'Runoff $'!L106</f>
        <v>35945261.816</v>
      </c>
      <c r="M49" s="22">
        <f>'Runoff $'!M106</f>
        <v>35149657.895999998</v>
      </c>
      <c r="N49" s="22">
        <f>'Runoff $'!N106</f>
        <v>34647528.726000004</v>
      </c>
      <c r="O49" s="22">
        <f>'Runoff $'!O106</f>
        <v>33347038.696000002</v>
      </c>
      <c r="P49" s="23"/>
      <c r="Q49" s="212">
        <f t="shared" si="8"/>
        <v>39084878.163666658</v>
      </c>
    </row>
    <row r="50" spans="1:20" x14ac:dyDescent="0.15">
      <c r="A50" s="3"/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20" ht="11.25" thickBot="1" x14ac:dyDescent="0.2">
      <c r="A51" s="3"/>
      <c r="B51" s="25"/>
      <c r="C51" s="8">
        <f>C43</f>
        <v>42094</v>
      </c>
      <c r="D51" s="8">
        <f t="shared" ref="D51:O51" si="9">D43</f>
        <v>42124</v>
      </c>
      <c r="E51" s="8">
        <f t="shared" si="9"/>
        <v>42155</v>
      </c>
      <c r="F51" s="8">
        <f t="shared" si="9"/>
        <v>42185</v>
      </c>
      <c r="G51" s="8">
        <f t="shared" si="9"/>
        <v>42216</v>
      </c>
      <c r="H51" s="8">
        <f t="shared" si="9"/>
        <v>42247</v>
      </c>
      <c r="I51" s="8">
        <f t="shared" si="9"/>
        <v>42277</v>
      </c>
      <c r="J51" s="8">
        <f t="shared" si="9"/>
        <v>42308</v>
      </c>
      <c r="K51" s="8">
        <f t="shared" si="9"/>
        <v>42338</v>
      </c>
      <c r="L51" s="8">
        <f t="shared" si="9"/>
        <v>42369</v>
      </c>
      <c r="M51" s="8">
        <f t="shared" si="9"/>
        <v>42400</v>
      </c>
      <c r="N51" s="8">
        <f t="shared" si="9"/>
        <v>42429</v>
      </c>
      <c r="O51" s="8">
        <f t="shared" si="9"/>
        <v>42460</v>
      </c>
      <c r="P51" s="8"/>
      <c r="Q51" s="8" t="s">
        <v>4</v>
      </c>
    </row>
    <row r="52" spans="1:20" x14ac:dyDescent="0.15">
      <c r="A52" s="33" t="s">
        <v>53</v>
      </c>
      <c r="B52" s="9" t="s">
        <v>5</v>
      </c>
      <c r="C52" s="197">
        <f>'Runoff $'!C122/'Runoff $'!C$127</f>
        <v>6.2543903104011464E-2</v>
      </c>
      <c r="D52" s="197">
        <f>'Runoff $'!D122/'Runoff $'!D$127</f>
        <v>6.3022379986244853E-2</v>
      </c>
      <c r="E52" s="197">
        <f>'Runoff $'!E122/'Runoff $'!E$127</f>
        <v>6.0771817895663723E-2</v>
      </c>
      <c r="F52" s="197">
        <f>'Runoff $'!F122/'Runoff $'!F$127</f>
        <v>5.0436983679136023E-2</v>
      </c>
      <c r="G52" s="197">
        <f>'Runoff $'!G122/'Runoff $'!G$127</f>
        <v>5.3693018722667712E-2</v>
      </c>
      <c r="H52" s="197">
        <f>'Runoff $'!H122/'Runoff $'!H$127</f>
        <v>6.5371837550722386E-2</v>
      </c>
      <c r="I52" s="197">
        <f>'Runoff $'!I122/'Runoff $'!I$127</f>
        <v>6.1130918361693362E-2</v>
      </c>
      <c r="J52" s="197">
        <f>'Runoff $'!J122/'Runoff $'!J$127</f>
        <v>6.5174721888005854E-2</v>
      </c>
      <c r="K52" s="197">
        <f>'Runoff $'!K122/'Runoff $'!K$127</f>
        <v>5.8622380237730962E-2</v>
      </c>
      <c r="L52" s="197">
        <f>'Runoff $'!L122/'Runoff $'!L$127</f>
        <v>6.4491730563819474E-2</v>
      </c>
      <c r="M52" s="197">
        <f>'Runoff $'!M122/'Runoff $'!M$127</f>
        <v>6.6027294284714017E-2</v>
      </c>
      <c r="N52" s="197">
        <f>'Runoff $'!N122/'Runoff $'!N$127</f>
        <v>5.5434952164314884E-2</v>
      </c>
      <c r="O52" s="197">
        <f>'Runoff $'!O122/'Runoff $'!O$127</f>
        <v>6.757234936808354E-2</v>
      </c>
      <c r="P52" s="200"/>
      <c r="Q52" s="201">
        <f t="shared" ref="Q52:Q57" si="10">AVERAGE(D52:O52)</f>
        <v>6.0979198725233073E-2</v>
      </c>
    </row>
    <row r="53" spans="1:20" x14ac:dyDescent="0.15">
      <c r="A53" s="5"/>
      <c r="B53" s="6" t="s">
        <v>6</v>
      </c>
      <c r="C53" s="198">
        <f>'Runoff $'!C123/'Runoff $'!C$127</f>
        <v>1.5764138825739408E-2</v>
      </c>
      <c r="D53" s="198">
        <f>'Runoff $'!D123/'Runoff $'!D$127</f>
        <v>2.1999367484500064E-2</v>
      </c>
      <c r="E53" s="198">
        <f>'Runoff $'!E123/'Runoff $'!E$127</f>
        <v>3.0051595981578919E-2</v>
      </c>
      <c r="F53" s="198">
        <f>'Runoff $'!F123/'Runoff $'!F$127</f>
        <v>2.7958448597946588E-2</v>
      </c>
      <c r="G53" s="198">
        <f>'Runoff $'!G123/'Runoff $'!G$127</f>
        <v>2.6198431400624236E-2</v>
      </c>
      <c r="H53" s="198">
        <f>'Runoff $'!H123/'Runoff $'!H$127</f>
        <v>2.2842238573333805E-2</v>
      </c>
      <c r="I53" s="198">
        <f>'Runoff $'!I123/'Runoff $'!I$127</f>
        <v>2.3307063974526684E-2</v>
      </c>
      <c r="J53" s="198">
        <f>'Runoff $'!J123/'Runoff $'!J$127</f>
        <v>2.5161787438062383E-2</v>
      </c>
      <c r="K53" s="198">
        <f>'Runoff $'!K123/'Runoff $'!K$127</f>
        <v>3.8692835060690225E-2</v>
      </c>
      <c r="L53" s="198">
        <f>'Runoff $'!L123/'Runoff $'!L$127</f>
        <v>1.7194675190733245E-2</v>
      </c>
      <c r="M53" s="198">
        <f>'Runoff $'!M123/'Runoff $'!M$127</f>
        <v>2.3228496060388879E-2</v>
      </c>
      <c r="N53" s="198">
        <f>'Runoff $'!N123/'Runoff $'!N$127</f>
        <v>2.3320002855305132E-2</v>
      </c>
      <c r="O53" s="198">
        <f>'Runoff $'!O123/'Runoff $'!O$127</f>
        <v>1.1215678083214038E-2</v>
      </c>
      <c r="P53" s="200"/>
      <c r="Q53" s="202">
        <f t="shared" si="10"/>
        <v>2.4264218391742021E-2</v>
      </c>
      <c r="S53" s="11"/>
    </row>
    <row r="54" spans="1:20" x14ac:dyDescent="0.15">
      <c r="B54" s="6" t="s">
        <v>7</v>
      </c>
      <c r="C54" s="198">
        <f>'Runoff $'!C124/'Runoff $'!C$127</f>
        <v>5.5296127595667582E-3</v>
      </c>
      <c r="D54" s="198">
        <f>'Runoff $'!D124/'Runoff $'!D$127</f>
        <v>4.5064311766618145E-3</v>
      </c>
      <c r="E54" s="198">
        <f>'Runoff $'!E124/'Runoff $'!E$127</f>
        <v>8.235977795963207E-3</v>
      </c>
      <c r="F54" s="198">
        <f>'Runoff $'!F124/'Runoff $'!F$127</f>
        <v>9.7514167399227747E-3</v>
      </c>
      <c r="G54" s="198">
        <f>'Runoff $'!G124/'Runoff $'!G$127</f>
        <v>4.9225988397303645E-3</v>
      </c>
      <c r="H54" s="198">
        <f>'Runoff $'!H124/'Runoff $'!H$127</f>
        <v>9.7733370357430075E-3</v>
      </c>
      <c r="I54" s="198">
        <f>'Runoff $'!I124/'Runoff $'!I$127</f>
        <v>6.2558549750449458E-3</v>
      </c>
      <c r="J54" s="198">
        <f>'Runoff $'!J124/'Runoff $'!J$127</f>
        <v>6.5678930201827253E-3</v>
      </c>
      <c r="K54" s="198">
        <f>'Runoff $'!K124/'Runoff $'!K$127</f>
        <v>4.68598312497495E-3</v>
      </c>
      <c r="L54" s="198">
        <f>'Runoff $'!L124/'Runoff $'!L$127</f>
        <v>1.4208334932520749E-2</v>
      </c>
      <c r="M54" s="198">
        <f>'Runoff $'!M124/'Runoff $'!M$127</f>
        <v>1.4980600543189273E-2</v>
      </c>
      <c r="N54" s="198">
        <f>'Runoff $'!N124/'Runoff $'!N$127</f>
        <v>7.655979939023989E-3</v>
      </c>
      <c r="O54" s="198">
        <f>'Runoff $'!O124/'Runoff $'!O$127</f>
        <v>0</v>
      </c>
      <c r="P54" s="200"/>
      <c r="Q54" s="202">
        <f t="shared" si="10"/>
        <v>7.6287006769131492E-3</v>
      </c>
      <c r="S54" s="11"/>
    </row>
    <row r="55" spans="1:20" x14ac:dyDescent="0.15">
      <c r="B55" s="15" t="s">
        <v>8</v>
      </c>
      <c r="C55" s="198">
        <f>'Runoff $'!C125/'Runoff $'!C$127</f>
        <v>3.136205339014667E-3</v>
      </c>
      <c r="D55" s="198">
        <f>'Runoff $'!D125/'Runoff $'!D$127</f>
        <v>3.6345458928264932E-3</v>
      </c>
      <c r="E55" s="198">
        <f>'Runoff $'!E125/'Runoff $'!E$127</f>
        <v>3.299805045823423E-3</v>
      </c>
      <c r="F55" s="198">
        <f>'Runoff $'!F125/'Runoff $'!F$127</f>
        <v>4.168988214298691E-3</v>
      </c>
      <c r="G55" s="198">
        <f>'Runoff $'!G125/'Runoff $'!G$127</f>
        <v>4.1655549222172333E-3</v>
      </c>
      <c r="H55" s="198">
        <f>'Runoff $'!H125/'Runoff $'!H$127</f>
        <v>4.344287953357534E-3</v>
      </c>
      <c r="I55" s="198">
        <f>'Runoff $'!I125/'Runoff $'!I$127</f>
        <v>6.0603355817400164E-3</v>
      </c>
      <c r="J55" s="198">
        <f>'Runoff $'!J125/'Runoff $'!J$127</f>
        <v>6.5045605248527658E-3</v>
      </c>
      <c r="K55" s="198">
        <f>'Runoff $'!K125/'Runoff $'!K$127</f>
        <v>1.2569515257857551E-2</v>
      </c>
      <c r="L55" s="198">
        <f>'Runoff $'!L125/'Runoff $'!L$127</f>
        <v>8.4258761889443711E-3</v>
      </c>
      <c r="M55" s="198">
        <f>'Runoff $'!M125/'Runoff $'!M$127</f>
        <v>1.0124963237581436E-2</v>
      </c>
      <c r="N55" s="198">
        <f>'Runoff $'!N125/'Runoff $'!N$127</f>
        <v>4.4853940375004248E-3</v>
      </c>
      <c r="O55" s="198">
        <f>'Runoff $'!O125/'Runoff $'!O$127</f>
        <v>7.1820292439258469E-3</v>
      </c>
      <c r="P55" s="200"/>
      <c r="Q55" s="202">
        <f t="shared" si="10"/>
        <v>6.2471546750771491E-3</v>
      </c>
      <c r="S55" s="11"/>
      <c r="T55" s="11"/>
    </row>
    <row r="56" spans="1:20" x14ac:dyDescent="0.15">
      <c r="A56" s="3"/>
      <c r="B56" s="18" t="s">
        <v>9</v>
      </c>
      <c r="C56" s="199">
        <f t="shared" ref="C56:O56" si="11">SUM(C52:C55)</f>
        <v>8.6973860028332295E-2</v>
      </c>
      <c r="D56" s="199">
        <f t="shared" si="11"/>
        <v>9.3162724540233235E-2</v>
      </c>
      <c r="E56" s="199">
        <f t="shared" si="11"/>
        <v>0.10235919671902927</v>
      </c>
      <c r="F56" s="199">
        <f t="shared" si="11"/>
        <v>9.2315837231304071E-2</v>
      </c>
      <c r="G56" s="199">
        <f t="shared" si="11"/>
        <v>8.8979603885239553E-2</v>
      </c>
      <c r="H56" s="199">
        <f t="shared" si="11"/>
        <v>0.10233170111315673</v>
      </c>
      <c r="I56" s="199">
        <f t="shared" si="11"/>
        <v>9.6754172893005003E-2</v>
      </c>
      <c r="J56" s="199">
        <f t="shared" si="11"/>
        <v>0.10340896287110372</v>
      </c>
      <c r="K56" s="199">
        <f t="shared" si="11"/>
        <v>0.11457071368125368</v>
      </c>
      <c r="L56" s="199">
        <f t="shared" si="11"/>
        <v>0.10432061687601783</v>
      </c>
      <c r="M56" s="199">
        <f t="shared" si="11"/>
        <v>0.1143613541258736</v>
      </c>
      <c r="N56" s="199">
        <f t="shared" si="11"/>
        <v>9.0896328996144429E-2</v>
      </c>
      <c r="O56" s="199">
        <f t="shared" si="11"/>
        <v>8.5970056695223424E-2</v>
      </c>
      <c r="P56" s="200"/>
      <c r="Q56" s="203">
        <f t="shared" si="10"/>
        <v>9.9119272468965389E-2</v>
      </c>
      <c r="S56" s="11"/>
    </row>
    <row r="57" spans="1:20" x14ac:dyDescent="0.15">
      <c r="A57" s="3"/>
      <c r="B57" s="21" t="s">
        <v>10</v>
      </c>
      <c r="C57" s="22">
        <f>'Runoff $'!C127</f>
        <v>16157328.529999999</v>
      </c>
      <c r="D57" s="22">
        <f>'Runoff $'!D127</f>
        <v>15924858.76</v>
      </c>
      <c r="E57" s="22">
        <f>'Runoff $'!E127</f>
        <v>15609370.640000001</v>
      </c>
      <c r="F57" s="22">
        <f>'Runoff $'!F127</f>
        <v>15348776.9</v>
      </c>
      <c r="G57" s="22">
        <f>'Runoff $'!G127</f>
        <v>15054793.700000001</v>
      </c>
      <c r="H57" s="22">
        <f>'Runoff $'!H127</f>
        <v>14721259.43</v>
      </c>
      <c r="I57" s="22">
        <f>'Runoff $'!I127</f>
        <v>14445983.860000001</v>
      </c>
      <c r="J57" s="22">
        <f>'Runoff $'!J127</f>
        <v>14157818.909999998</v>
      </c>
      <c r="K57" s="22">
        <f>'Runoff $'!K127</f>
        <v>13941450.120000001</v>
      </c>
      <c r="L57" s="22">
        <f>'Runoff $'!L127</f>
        <v>13964279.483999999</v>
      </c>
      <c r="M57" s="22">
        <f>'Runoff $'!M127</f>
        <v>13768592.214</v>
      </c>
      <c r="N57" s="22">
        <f>'Runoff $'!N127</f>
        <v>13296624.444</v>
      </c>
      <c r="O57" s="22">
        <f>'Runoff $'!O127</f>
        <v>13032408.644000001</v>
      </c>
      <c r="P57" s="23"/>
      <c r="Q57" s="212">
        <f t="shared" si="10"/>
        <v>14438851.4255</v>
      </c>
    </row>
    <row r="58" spans="1:20" x14ac:dyDescent="0.15">
      <c r="A58" s="3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20" ht="11.25" thickBot="1" x14ac:dyDescent="0.2">
      <c r="A59" s="172"/>
      <c r="B59" s="172"/>
      <c r="C59" s="8">
        <f>C51</f>
        <v>42094</v>
      </c>
      <c r="D59" s="8">
        <f t="shared" ref="D59:O59" si="12">D51</f>
        <v>42124</v>
      </c>
      <c r="E59" s="8">
        <f t="shared" si="12"/>
        <v>42155</v>
      </c>
      <c r="F59" s="8">
        <f t="shared" si="12"/>
        <v>42185</v>
      </c>
      <c r="G59" s="8">
        <f t="shared" si="12"/>
        <v>42216</v>
      </c>
      <c r="H59" s="8">
        <f t="shared" si="12"/>
        <v>42247</v>
      </c>
      <c r="I59" s="8">
        <f t="shared" si="12"/>
        <v>42277</v>
      </c>
      <c r="J59" s="8">
        <f t="shared" si="12"/>
        <v>42308</v>
      </c>
      <c r="K59" s="8">
        <f t="shared" si="12"/>
        <v>42338</v>
      </c>
      <c r="L59" s="8">
        <f t="shared" si="12"/>
        <v>42369</v>
      </c>
      <c r="M59" s="8">
        <f t="shared" si="12"/>
        <v>42400</v>
      </c>
      <c r="N59" s="8">
        <f t="shared" si="12"/>
        <v>42429</v>
      </c>
      <c r="O59" s="8">
        <f t="shared" si="12"/>
        <v>42460</v>
      </c>
      <c r="P59" s="145"/>
      <c r="Q59" s="145" t="s">
        <v>4</v>
      </c>
    </row>
    <row r="60" spans="1:20" x14ac:dyDescent="0.15">
      <c r="A60" s="174" t="s">
        <v>54</v>
      </c>
      <c r="B60" s="175" t="s">
        <v>5</v>
      </c>
      <c r="C60" s="204">
        <f>'Runoff $'!C143/'Runoff $'!C$148</f>
        <v>2.8524078822272744E-2</v>
      </c>
      <c r="D60" s="204">
        <f>'Runoff $'!D143/'Runoff $'!D$148</f>
        <v>2.8431886939957692E-2</v>
      </c>
      <c r="E60" s="204">
        <f>'Runoff $'!E143/'Runoff $'!E$148</f>
        <v>3.2538587163851163E-2</v>
      </c>
      <c r="F60" s="204">
        <f>'Runoff $'!F143/'Runoff $'!F$148</f>
        <v>2.1531393376612647E-2</v>
      </c>
      <c r="G60" s="204">
        <f>'Runoff $'!G143/'Runoff $'!G$148</f>
        <v>2.7448649373646231E-2</v>
      </c>
      <c r="H60" s="204">
        <f>'Runoff $'!H143/'Runoff $'!H$148</f>
        <v>2.3233140456545679E-2</v>
      </c>
      <c r="I60" s="204">
        <f>'Runoff $'!I143/'Runoff $'!I$148</f>
        <v>2.4489886247258986E-2</v>
      </c>
      <c r="J60" s="204">
        <f>'Runoff $'!J143/'Runoff $'!J$148</f>
        <v>2.7180408315780922E-2</v>
      </c>
      <c r="K60" s="204">
        <f>'Runoff $'!K143/'Runoff $'!K$148</f>
        <v>2.8130371105606539E-2</v>
      </c>
      <c r="L60" s="204">
        <f>'Runoff $'!L143/'Runoff $'!L$148</f>
        <v>3.0767641612993998E-2</v>
      </c>
      <c r="M60" s="204">
        <f>'Runoff $'!M143/'Runoff $'!M$148</f>
        <v>2.8730646969920434E-2</v>
      </c>
      <c r="N60" s="204">
        <f>'Runoff $'!N143/'Runoff $'!N$148</f>
        <v>2.5866271251237884E-2</v>
      </c>
      <c r="O60" s="204">
        <f>'Runoff $'!O143/'Runoff $'!O$148</f>
        <v>2.9479608029499192E-2</v>
      </c>
      <c r="P60" s="214"/>
      <c r="Q60" s="208">
        <f t="shared" ref="Q60:Q65" si="13">AVERAGE(D60:O60)</f>
        <v>2.7319040903575943E-2</v>
      </c>
    </row>
    <row r="61" spans="1:20" x14ac:dyDescent="0.15">
      <c r="A61" s="120"/>
      <c r="B61" s="149" t="s">
        <v>6</v>
      </c>
      <c r="C61" s="205">
        <f>'Runoff $'!C144/'Runoff $'!C$148</f>
        <v>1.2618740140815175E-2</v>
      </c>
      <c r="D61" s="205">
        <f>'Runoff $'!D144/'Runoff $'!D$148</f>
        <v>1.4920909366793069E-2</v>
      </c>
      <c r="E61" s="205">
        <f>'Runoff $'!E144/'Runoff $'!E$148</f>
        <v>9.9080196742625318E-3</v>
      </c>
      <c r="F61" s="205">
        <f>'Runoff $'!F144/'Runoff $'!F$148</f>
        <v>1.4015907814937448E-2</v>
      </c>
      <c r="G61" s="205">
        <f>'Runoff $'!G144/'Runoff $'!G$148</f>
        <v>1.08144764080681E-2</v>
      </c>
      <c r="H61" s="205">
        <f>'Runoff $'!H144/'Runoff $'!H$148</f>
        <v>1.5911731781721627E-2</v>
      </c>
      <c r="I61" s="205">
        <f>'Runoff $'!I144/'Runoff $'!I$148</f>
        <v>1.0560131546812016E-2</v>
      </c>
      <c r="J61" s="205">
        <f>'Runoff $'!J144/'Runoff $'!J$148</f>
        <v>1.1189542808107789E-2</v>
      </c>
      <c r="K61" s="205">
        <f>'Runoff $'!K144/'Runoff $'!K$148</f>
        <v>9.1970836044623309E-3</v>
      </c>
      <c r="L61" s="205">
        <f>'Runoff $'!L144/'Runoff $'!L$148</f>
        <v>1.2666053880703562E-2</v>
      </c>
      <c r="M61" s="205">
        <f>'Runoff $'!M144/'Runoff $'!M$148</f>
        <v>1.0653309506108615E-2</v>
      </c>
      <c r="N61" s="205">
        <f>'Runoff $'!N144/'Runoff $'!N$148</f>
        <v>1.2017579592738267E-2</v>
      </c>
      <c r="O61" s="205">
        <f>'Runoff $'!O144/'Runoff $'!O$148</f>
        <v>3.3847904682372571E-3</v>
      </c>
      <c r="P61" s="214"/>
      <c r="Q61" s="209">
        <f t="shared" si="13"/>
        <v>1.1269961371079384E-2</v>
      </c>
      <c r="S61" s="11"/>
    </row>
    <row r="62" spans="1:20" x14ac:dyDescent="0.15">
      <c r="A62" s="120"/>
      <c r="B62" s="149" t="s">
        <v>7</v>
      </c>
      <c r="C62" s="205">
        <f>'Runoff $'!C145/'Runoff $'!C$148</f>
        <v>3.2758966105146023E-3</v>
      </c>
      <c r="D62" s="205">
        <f>'Runoff $'!D145/'Runoff $'!D$148</f>
        <v>4.3556389214707662E-3</v>
      </c>
      <c r="E62" s="205">
        <f>'Runoff $'!E145/'Runoff $'!E$148</f>
        <v>6.2336087780834274E-3</v>
      </c>
      <c r="F62" s="205">
        <f>'Runoff $'!F145/'Runoff $'!F$148</f>
        <v>4.2219351978890598E-3</v>
      </c>
      <c r="G62" s="205">
        <f>'Runoff $'!G145/'Runoff $'!G$148</f>
        <v>5.6594149692606776E-3</v>
      </c>
      <c r="H62" s="205">
        <f>'Runoff $'!H145/'Runoff $'!H$148</f>
        <v>7.3844193322826508E-3</v>
      </c>
      <c r="I62" s="205">
        <f>'Runoff $'!I145/'Runoff $'!I$148</f>
        <v>9.8380956458601881E-3</v>
      </c>
      <c r="J62" s="205">
        <f>'Runoff $'!J145/'Runoff $'!J$148</f>
        <v>3.0894079509351134E-3</v>
      </c>
      <c r="K62" s="205">
        <f>'Runoff $'!K145/'Runoff $'!K$148</f>
        <v>5.127385940910353E-3</v>
      </c>
      <c r="L62" s="205">
        <f>'Runoff $'!L145/'Runoff $'!L$148</f>
        <v>4.6966573133288758E-3</v>
      </c>
      <c r="M62" s="205">
        <f>'Runoff $'!M145/'Runoff $'!M$148</f>
        <v>4.7719814065126159E-3</v>
      </c>
      <c r="N62" s="205">
        <f>'Runoff $'!N145/'Runoff $'!N$148</f>
        <v>3.5827603548626271E-3</v>
      </c>
      <c r="O62" s="205">
        <f>'Runoff $'!O145/'Runoff $'!O$148</f>
        <v>2.7512508930077296E-3</v>
      </c>
      <c r="P62" s="214"/>
      <c r="Q62" s="209">
        <f t="shared" si="13"/>
        <v>5.1427130587003407E-3</v>
      </c>
      <c r="S62" s="11"/>
    </row>
    <row r="63" spans="1:20" x14ac:dyDescent="0.15">
      <c r="A63" s="120"/>
      <c r="B63" s="177" t="s">
        <v>8</v>
      </c>
      <c r="C63" s="206">
        <f>'Runoff $'!C146/'Runoff $'!C$148</f>
        <v>1.4251301278963057E-2</v>
      </c>
      <c r="D63" s="206">
        <f>'Runoff $'!D146/'Runoff $'!D$148</f>
        <v>1.240925911415563E-2</v>
      </c>
      <c r="E63" s="206">
        <f>'Runoff $'!E146/'Runoff $'!E$148</f>
        <v>1.1632540177624799E-2</v>
      </c>
      <c r="F63" s="206">
        <f>'Runoff $'!F146/'Runoff $'!F$148</f>
        <v>7.2185106278333799E-3</v>
      </c>
      <c r="G63" s="206">
        <f>'Runoff $'!G146/'Runoff $'!G$148</f>
        <v>6.1322445347470316E-3</v>
      </c>
      <c r="H63" s="206">
        <f>'Runoff $'!H146/'Runoff $'!H$148</f>
        <v>8.042943126801573E-3</v>
      </c>
      <c r="I63" s="206">
        <f>'Runoff $'!I146/'Runoff $'!I$148</f>
        <v>8.362142796385981E-3</v>
      </c>
      <c r="J63" s="206">
        <f>'Runoff $'!J146/'Runoff $'!J$148</f>
        <v>9.7037339266275412E-3</v>
      </c>
      <c r="K63" s="206">
        <f>'Runoff $'!K146/'Runoff $'!K$148</f>
        <v>1.1109280805505904E-2</v>
      </c>
      <c r="L63" s="206">
        <f>'Runoff $'!L146/'Runoff $'!L$148</f>
        <v>8.7842359178518948E-3</v>
      </c>
      <c r="M63" s="206">
        <f>'Runoff $'!M146/'Runoff $'!M$148</f>
        <v>9.5600082442630872E-3</v>
      </c>
      <c r="N63" s="206">
        <f>'Runoff $'!N146/'Runoff $'!N$148</f>
        <v>7.8953701545102142E-3</v>
      </c>
      <c r="O63" s="206">
        <f>'Runoff $'!O146/'Runoff $'!O$148</f>
        <v>8.3647607572304456E-3</v>
      </c>
      <c r="P63" s="214"/>
      <c r="Q63" s="209">
        <f t="shared" si="13"/>
        <v>9.1012525152947901E-3</v>
      </c>
      <c r="S63" s="11"/>
      <c r="T63" s="11"/>
    </row>
    <row r="64" spans="1:20" x14ac:dyDescent="0.15">
      <c r="A64" s="122"/>
      <c r="B64" s="170" t="s">
        <v>9</v>
      </c>
      <c r="C64" s="207">
        <f>'Runoff $'!C147/'Runoff $'!C$148</f>
        <v>5.8670016852565572E-2</v>
      </c>
      <c r="D64" s="207">
        <f>'Runoff $'!D147/'Runoff $'!D$148</f>
        <v>6.0117694342377154E-2</v>
      </c>
      <c r="E64" s="207">
        <f>'Runoff $'!E147/'Runoff $'!E$148</f>
        <v>6.0312755793821921E-2</v>
      </c>
      <c r="F64" s="207">
        <f>'Runoff $'!F147/'Runoff $'!F$148</f>
        <v>4.6987747017272541E-2</v>
      </c>
      <c r="G64" s="207">
        <f>'Runoff $'!G147/'Runoff $'!G$148</f>
        <v>5.0054785285722041E-2</v>
      </c>
      <c r="H64" s="207">
        <f>'Runoff $'!H147/'Runoff $'!H$148</f>
        <v>5.4572234697351528E-2</v>
      </c>
      <c r="I64" s="207">
        <f>'Runoff $'!I147/'Runoff $'!I$148</f>
        <v>5.325025623631717E-2</v>
      </c>
      <c r="J64" s="207">
        <f>'Runoff $'!J147/'Runoff $'!J$148</f>
        <v>5.1163093001451367E-2</v>
      </c>
      <c r="K64" s="207">
        <f>'Runoff $'!K147/'Runoff $'!K$148</f>
        <v>5.3564121456485127E-2</v>
      </c>
      <c r="L64" s="207">
        <f>'Runoff $'!L147/'Runoff $'!L$148</f>
        <v>5.6914588724878333E-2</v>
      </c>
      <c r="M64" s="207">
        <f>'Runoff $'!M147/'Runoff $'!M$148</f>
        <v>5.3715946126804755E-2</v>
      </c>
      <c r="N64" s="207">
        <f>'Runoff $'!N147/'Runoff $'!N$148</f>
        <v>4.9361981353348988E-2</v>
      </c>
      <c r="O64" s="207">
        <f>'Runoff $'!O147/'Runoff $'!O$148</f>
        <v>4.3980410147974623E-2</v>
      </c>
      <c r="P64" s="214"/>
      <c r="Q64" s="211">
        <f t="shared" si="13"/>
        <v>5.2832967848650464E-2</v>
      </c>
      <c r="S64" s="11"/>
    </row>
    <row r="65" spans="1:17" x14ac:dyDescent="0.15">
      <c r="A65" s="120"/>
      <c r="B65" s="154" t="s">
        <v>10</v>
      </c>
      <c r="C65" s="155">
        <f>'Runoff $'!C148</f>
        <v>79277288.290000007</v>
      </c>
      <c r="D65" s="155">
        <f>'Runoff $'!D148</f>
        <v>77564489.640000001</v>
      </c>
      <c r="E65" s="155">
        <f>'Runoff $'!E148</f>
        <v>75901266.319999993</v>
      </c>
      <c r="F65" s="155">
        <f>'Runoff $'!F148</f>
        <v>73599241.920000002</v>
      </c>
      <c r="G65" s="155">
        <f>'Runoff $'!G148</f>
        <v>71884675.75</v>
      </c>
      <c r="H65" s="155">
        <f>'Runoff $'!H148</f>
        <v>70101157.140000001</v>
      </c>
      <c r="I65" s="155">
        <f>'Runoff $'!I148</f>
        <v>67739304.840000004</v>
      </c>
      <c r="J65" s="155">
        <f>'Runoff $'!J148</f>
        <v>66050917.599999987</v>
      </c>
      <c r="K65" s="155">
        <f>'Runoff $'!K148</f>
        <v>63808894.780000001</v>
      </c>
      <c r="L65" s="155">
        <f>'Runoff $'!L148</f>
        <v>62904595.819999993</v>
      </c>
      <c r="M65" s="155">
        <f>'Runoff $'!M148</f>
        <v>61633743.920000002</v>
      </c>
      <c r="N65" s="155">
        <f>'Runoff $'!N148</f>
        <v>60280925.490000002</v>
      </c>
      <c r="O65" s="155">
        <f>'Runoff $'!O148</f>
        <v>58341880.200000003</v>
      </c>
      <c r="P65" s="124"/>
      <c r="Q65" s="183">
        <f t="shared" si="13"/>
        <v>67484257.784999996</v>
      </c>
    </row>
    <row r="66" spans="1:17" x14ac:dyDescent="0.15">
      <c r="A66" s="120"/>
      <c r="B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26"/>
      <c r="Q66" s="171"/>
    </row>
    <row r="67" spans="1:17" ht="11.25" thickBot="1" x14ac:dyDescent="0.2">
      <c r="A67" s="145"/>
      <c r="B67" s="145"/>
      <c r="C67" s="8">
        <f>C59</f>
        <v>42094</v>
      </c>
      <c r="D67" s="8">
        <f t="shared" ref="D67:O67" si="14">D59</f>
        <v>42124</v>
      </c>
      <c r="E67" s="8">
        <f t="shared" si="14"/>
        <v>42155</v>
      </c>
      <c r="F67" s="8">
        <f t="shared" si="14"/>
        <v>42185</v>
      </c>
      <c r="G67" s="8">
        <f t="shared" si="14"/>
        <v>42216</v>
      </c>
      <c r="H67" s="8">
        <f t="shared" si="14"/>
        <v>42247</v>
      </c>
      <c r="I67" s="8">
        <f t="shared" si="14"/>
        <v>42277</v>
      </c>
      <c r="J67" s="8">
        <f t="shared" si="14"/>
        <v>42308</v>
      </c>
      <c r="K67" s="8">
        <f t="shared" si="14"/>
        <v>42338</v>
      </c>
      <c r="L67" s="8">
        <f t="shared" si="14"/>
        <v>42369</v>
      </c>
      <c r="M67" s="8">
        <f t="shared" si="14"/>
        <v>42400</v>
      </c>
      <c r="N67" s="8">
        <f t="shared" si="14"/>
        <v>42429</v>
      </c>
      <c r="O67" s="8">
        <f t="shared" si="14"/>
        <v>42460</v>
      </c>
      <c r="P67" s="145"/>
      <c r="Q67" s="145" t="s">
        <v>4</v>
      </c>
    </row>
    <row r="68" spans="1:17" x14ac:dyDescent="0.15">
      <c r="A68" s="142" t="s">
        <v>66</v>
      </c>
      <c r="B68" s="146" t="s">
        <v>5</v>
      </c>
      <c r="C68" s="215">
        <f>'Runoff $'!C166/'Runoff $'!C$171</f>
        <v>3.7425351939101424E-2</v>
      </c>
      <c r="D68" s="215">
        <f>'Runoff $'!D166/'Runoff $'!D$171</f>
        <v>3.6108571763651259E-2</v>
      </c>
      <c r="E68" s="215">
        <f>'Runoff $'!E166/'Runoff $'!E$171</f>
        <v>3.9235844769326143E-2</v>
      </c>
      <c r="F68" s="215">
        <f>'Runoff $'!F166/'Runoff $'!F$171</f>
        <v>2.7827784835031042E-2</v>
      </c>
      <c r="G68" s="215">
        <f>'Runoff $'!G166/'Runoff $'!G$171</f>
        <v>3.2075316142201854E-2</v>
      </c>
      <c r="H68" s="215">
        <f>'Runoff $'!H166/'Runoff $'!H$171</f>
        <v>2.7852720688577973E-2</v>
      </c>
      <c r="I68" s="215">
        <f>'Runoff $'!I166/'Runoff $'!I$171</f>
        <v>2.8347335237299251E-2</v>
      </c>
      <c r="J68" s="215">
        <f>'Runoff $'!J166/'Runoff $'!J$171</f>
        <v>3.0053245532693638E-2</v>
      </c>
      <c r="K68" s="215">
        <f>'Runoff $'!K166/'Runoff $'!K$171</f>
        <v>3.1147923769682461E-2</v>
      </c>
      <c r="L68" s="215">
        <f>'Runoff $'!L166/'Runoff $'!L$171</f>
        <v>3.3264321318522173E-2</v>
      </c>
      <c r="M68" s="215">
        <f>'Runoff $'!M166/'Runoff $'!M$171</f>
        <v>3.0639265141595502E-2</v>
      </c>
      <c r="N68" s="215">
        <f>'Runoff $'!N166/'Runoff $'!N$171</f>
        <v>2.7349742898331909E-2</v>
      </c>
      <c r="O68" s="215">
        <f>'Runoff $'!O166/'Runoff $'!O$171</f>
        <v>3.0914535698525602E-2</v>
      </c>
      <c r="P68" s="214"/>
      <c r="Q68" s="216">
        <f>AVERAGE(D68:O68)</f>
        <v>3.1234717316286572E-2</v>
      </c>
    </row>
    <row r="69" spans="1:17" x14ac:dyDescent="0.15">
      <c r="A69" s="120"/>
      <c r="B69" s="149" t="s">
        <v>6</v>
      </c>
      <c r="C69" s="205">
        <f>'Runoff $'!C167/'Runoff $'!C$171</f>
        <v>1.5127838218114137E-2</v>
      </c>
      <c r="D69" s="205">
        <f>'Runoff $'!D167/'Runoff $'!D$171</f>
        <v>1.7073935965728215E-2</v>
      </c>
      <c r="E69" s="205">
        <f>'Runoff $'!E167/'Runoff $'!E$171</f>
        <v>1.2458426803241274E-2</v>
      </c>
      <c r="F69" s="205">
        <f>'Runoff $'!F167/'Runoff $'!F$171</f>
        <v>1.6350278225763785E-2</v>
      </c>
      <c r="G69" s="205">
        <f>'Runoff $'!G167/'Runoff $'!G$171</f>
        <v>1.3319503200761982E-2</v>
      </c>
      <c r="H69" s="205">
        <f>'Runoff $'!H167/'Runoff $'!H$171</f>
        <v>1.8118167592541482E-2</v>
      </c>
      <c r="I69" s="205">
        <f>'Runoff $'!I167/'Runoff $'!I$171</f>
        <v>1.2481221824329298E-2</v>
      </c>
      <c r="J69" s="205">
        <f>'Runoff $'!J167/'Runoff $'!J$171</f>
        <v>1.2455934924822146E-2</v>
      </c>
      <c r="K69" s="205">
        <f>'Runoff $'!K167/'Runoff $'!K$171</f>
        <v>1.0865429000885491E-2</v>
      </c>
      <c r="L69" s="205">
        <f>'Runoff $'!L167/'Runoff $'!L$171</f>
        <v>1.3854238724646721E-2</v>
      </c>
      <c r="M69" s="205">
        <f>'Runoff $'!M167/'Runoff $'!M$171</f>
        <v>1.1672390916508584E-2</v>
      </c>
      <c r="N69" s="205">
        <f>'Runoff $'!N167/'Runoff $'!N$171</f>
        <v>1.2670313752214276E-2</v>
      </c>
      <c r="O69" s="205">
        <f>'Runoff $'!O167/'Runoff $'!O$171</f>
        <v>3.9344608671621501E-3</v>
      </c>
      <c r="P69" s="214"/>
      <c r="Q69" s="217">
        <f>AVERAGE(D69:O69)</f>
        <v>1.2937858483217117E-2</v>
      </c>
    </row>
    <row r="70" spans="1:17" x14ac:dyDescent="0.15">
      <c r="A70" s="120"/>
      <c r="B70" s="149" t="s">
        <v>7</v>
      </c>
      <c r="C70" s="205">
        <f>'Runoff $'!C168/'Runoff $'!C$171</f>
        <v>4.5041333200251509E-3</v>
      </c>
      <c r="D70" s="205">
        <f>'Runoff $'!D168/'Runoff $'!D$171</f>
        <v>5.1708838684830756E-3</v>
      </c>
      <c r="E70" s="205">
        <f>'Runoff $'!E168/'Runoff $'!E$171</f>
        <v>6.8491726087084115E-3</v>
      </c>
      <c r="F70" s="205">
        <f>'Runoff $'!F168/'Runoff $'!F$171</f>
        <v>4.9526481301496094E-3</v>
      </c>
      <c r="G70" s="205">
        <f>'Runoff $'!G168/'Runoff $'!G$171</f>
        <v>6.1234327824549991E-3</v>
      </c>
      <c r="H70" s="205">
        <f>'Runoff $'!H168/'Runoff $'!H$171</f>
        <v>7.8284231573758183E-3</v>
      </c>
      <c r="I70" s="205">
        <f>'Runoff $'!I168/'Runoff $'!I$171</f>
        <v>1.0688786063019821E-2</v>
      </c>
      <c r="J70" s="205">
        <f>'Runoff $'!J168/'Runoff $'!J$171</f>
        <v>3.8896362918594829E-3</v>
      </c>
      <c r="K70" s="205">
        <f>'Runoff $'!K168/'Runoff $'!K$171</f>
        <v>5.4807011280802254E-3</v>
      </c>
      <c r="L70" s="205">
        <f>'Runoff $'!L168/'Runoff $'!L$171</f>
        <v>5.4290871472142685E-3</v>
      </c>
      <c r="M70" s="205">
        <f>'Runoff $'!M168/'Runoff $'!M$171</f>
        <v>5.1229058896804982E-3</v>
      </c>
      <c r="N70" s="205">
        <f>'Runoff $'!N168/'Runoff $'!N$171</f>
        <v>3.8681173580388103E-3</v>
      </c>
      <c r="O70" s="205">
        <f>'Runoff $'!O168/'Runoff $'!O$171</f>
        <v>2.9286307253587715E-3</v>
      </c>
      <c r="P70" s="214"/>
      <c r="Q70" s="217">
        <f>AVERAGE(D70:O70)</f>
        <v>5.6943687625353153E-3</v>
      </c>
    </row>
    <row r="71" spans="1:17" x14ac:dyDescent="0.15">
      <c r="A71" s="120"/>
      <c r="B71" s="149" t="s">
        <v>8</v>
      </c>
      <c r="C71" s="205">
        <f>'Runoff $'!C169/'Runoff $'!C$171</f>
        <v>1.3720389339522829E-2</v>
      </c>
      <c r="D71" s="205">
        <f>'Runoff $'!D169/'Runoff $'!D$171</f>
        <v>1.1984002439078392E-2</v>
      </c>
      <c r="E71" s="205">
        <f>'Runoff $'!E169/'Runoff $'!E$171</f>
        <v>1.1293315797852079E-2</v>
      </c>
      <c r="F71" s="205">
        <f>'Runoff $'!F169/'Runoff $'!F$171</f>
        <v>7.0416251252851374E-3</v>
      </c>
      <c r="G71" s="205">
        <f>'Runoff $'!G169/'Runoff $'!G$171</f>
        <v>6.0070369708260379E-3</v>
      </c>
      <c r="H71" s="205">
        <f>'Runoff $'!H169/'Runoff $'!H$171</f>
        <v>7.9113505770346988E-3</v>
      </c>
      <c r="I71" s="205">
        <f>'Runoff $'!I169/'Runoff $'!I$171</f>
        <v>8.2656434723696118E-3</v>
      </c>
      <c r="J71" s="205">
        <f>'Runoff $'!J169/'Runoff $'!J$171</f>
        <v>9.6288295989253991E-3</v>
      </c>
      <c r="K71" s="205">
        <f>'Runoff $'!K169/'Runoff $'!K$171</f>
        <v>1.099791313262443E-2</v>
      </c>
      <c r="L71" s="205">
        <f>'Runoff $'!L169/'Runoff $'!L$171</f>
        <v>8.7225975365698358E-3</v>
      </c>
      <c r="M71" s="205">
        <f>'Runoff $'!M169/'Runoff $'!M$171</f>
        <v>9.5008435929220137E-3</v>
      </c>
      <c r="N71" s="205">
        <f>'Runoff $'!N169/'Runoff $'!N$171</f>
        <v>7.8508162658596833E-3</v>
      </c>
      <c r="O71" s="205">
        <f>'Runoff $'!O169/'Runoff $'!O$171</f>
        <v>8.3247798731663422E-3</v>
      </c>
      <c r="P71" s="214"/>
      <c r="Q71" s="218">
        <f>AVERAGE(D71:O71)</f>
        <v>8.9607295318761392E-3</v>
      </c>
    </row>
    <row r="72" spans="1:17" x14ac:dyDescent="0.15">
      <c r="A72" s="122"/>
      <c r="B72" s="152" t="s">
        <v>9</v>
      </c>
      <c r="C72" s="219">
        <f>'Runoff $'!C170/'Runoff $'!C$171</f>
        <v>7.0777712816763538E-2</v>
      </c>
      <c r="D72" s="219">
        <f>'Runoff $'!D170/'Runoff $'!D$171</f>
        <v>7.0337394036940948E-2</v>
      </c>
      <c r="E72" s="219">
        <f>'Runoff $'!E170/'Runoff $'!E$171</f>
        <v>6.9836759979127902E-2</v>
      </c>
      <c r="F72" s="219">
        <f>'Runoff $'!F170/'Runoff $'!F$171</f>
        <v>5.6172336316229574E-2</v>
      </c>
      <c r="G72" s="219">
        <f>'Runoff $'!G170/'Runoff $'!G$171</f>
        <v>5.7525289096244873E-2</v>
      </c>
      <c r="H72" s="219">
        <f>'Runoff $'!H170/'Runoff $'!H$171</f>
        <v>6.171066201552998E-2</v>
      </c>
      <c r="I72" s="219">
        <f>'Runoff $'!I170/'Runoff $'!I$171</f>
        <v>5.9782986597017987E-2</v>
      </c>
      <c r="J72" s="219">
        <f>'Runoff $'!J170/'Runoff $'!J$171</f>
        <v>5.6027646348300673E-2</v>
      </c>
      <c r="K72" s="219">
        <f>'Runoff $'!K170/'Runoff $'!K$171</f>
        <v>5.8491967031272615E-2</v>
      </c>
      <c r="L72" s="219">
        <f>'Runoff $'!L170/'Runoff $'!L$171</f>
        <v>6.1270244726952992E-2</v>
      </c>
      <c r="M72" s="219">
        <f>'Runoff $'!M170/'Runoff $'!M$171</f>
        <v>5.6935405540706599E-2</v>
      </c>
      <c r="N72" s="219">
        <f>'Runoff $'!N170/'Runoff $'!N$171</f>
        <v>5.1738990274444681E-2</v>
      </c>
      <c r="O72" s="219">
        <f>'Runoff $'!O170/'Runoff $'!O$171</f>
        <v>4.6102407164212864E-2</v>
      </c>
      <c r="P72" s="214"/>
      <c r="Q72" s="220">
        <f>SUM(Q68:Q71)</f>
        <v>5.882767409391515E-2</v>
      </c>
    </row>
    <row r="73" spans="1:17" x14ac:dyDescent="0.15">
      <c r="A73" s="120"/>
      <c r="B73" s="154" t="s">
        <v>10</v>
      </c>
      <c r="C73" s="155">
        <f>'Runoff $'!C171</f>
        <v>82591092.13000001</v>
      </c>
      <c r="D73" s="155">
        <f>'Runoff $'!D171</f>
        <v>80316893.700000003</v>
      </c>
      <c r="E73" s="155">
        <f>'Runoff $'!E171</f>
        <v>78181160.059999987</v>
      </c>
      <c r="F73" s="155">
        <f>'Runoff $'!F171</f>
        <v>75488772.909999996</v>
      </c>
      <c r="G73" s="155">
        <f>'Runoff $'!G171</f>
        <v>73430735.010000005</v>
      </c>
      <c r="H73" s="155">
        <f>'Runoff $'!H171</f>
        <v>71365900.739999995</v>
      </c>
      <c r="I73" s="155">
        <f>'Runoff $'!I171</f>
        <v>68765499.25</v>
      </c>
      <c r="J73" s="155">
        <f>'Runoff $'!J171</f>
        <v>66834814.489999987</v>
      </c>
      <c r="K73" s="155">
        <f>'Runoff $'!K171</f>
        <v>64455039.920000002</v>
      </c>
      <c r="L73" s="155">
        <f>'Runoff $'!L171</f>
        <v>63449952.571999989</v>
      </c>
      <c r="M73" s="155">
        <f>'Runoff $'!M171</f>
        <v>62069469.329999998</v>
      </c>
      <c r="N73" s="155">
        <f>'Runoff $'!N171</f>
        <v>60623023.630000003</v>
      </c>
      <c r="O73" s="155">
        <f>'Runoff $'!O171</f>
        <v>58622074.990000002</v>
      </c>
      <c r="P73" s="124"/>
      <c r="Q73" s="230">
        <f>AVERAGE(D73:O73)</f>
        <v>68633611.38350001</v>
      </c>
    </row>
    <row r="74" spans="1:17" x14ac:dyDescent="0.15">
      <c r="A74" s="120"/>
      <c r="B74" s="15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26"/>
      <c r="Q74" s="119"/>
    </row>
    <row r="75" spans="1:17" ht="11.25" thickBot="1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7" ht="15.75" thickTop="1" x14ac:dyDescent="0.2">
      <c r="A76" s="195" t="s">
        <v>43</v>
      </c>
      <c r="B76" s="196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</row>
    <row r="77" spans="1:17" s="8" customFormat="1" ht="11.25" thickBot="1" x14ac:dyDescent="0.2">
      <c r="C77" s="8">
        <f>C11</f>
        <v>42094</v>
      </c>
      <c r="D77" s="8">
        <f t="shared" ref="D77:O77" si="15">D11</f>
        <v>42124</v>
      </c>
      <c r="E77" s="8">
        <f t="shared" si="15"/>
        <v>42155</v>
      </c>
      <c r="F77" s="8">
        <f t="shared" si="15"/>
        <v>42185</v>
      </c>
      <c r="G77" s="8">
        <f t="shared" si="15"/>
        <v>42216</v>
      </c>
      <c r="H77" s="8">
        <f t="shared" si="15"/>
        <v>42247</v>
      </c>
      <c r="I77" s="8">
        <f t="shared" si="15"/>
        <v>42277</v>
      </c>
      <c r="J77" s="8">
        <f t="shared" si="15"/>
        <v>42308</v>
      </c>
      <c r="K77" s="8">
        <f t="shared" si="15"/>
        <v>42338</v>
      </c>
      <c r="L77" s="8">
        <f t="shared" si="15"/>
        <v>42369</v>
      </c>
      <c r="M77" s="8">
        <f t="shared" si="15"/>
        <v>42400</v>
      </c>
      <c r="N77" s="8">
        <f t="shared" si="15"/>
        <v>42429</v>
      </c>
      <c r="O77" s="8">
        <f t="shared" si="15"/>
        <v>42460</v>
      </c>
      <c r="Q77" s="191" t="s">
        <v>4</v>
      </c>
    </row>
    <row r="78" spans="1:17" x14ac:dyDescent="0.15">
      <c r="A78" s="33" t="s">
        <v>55</v>
      </c>
      <c r="B78" s="9" t="s">
        <v>5</v>
      </c>
      <c r="C78" s="197">
        <f>'Runoff $'!C193/'Runoff $'!C$198</f>
        <v>7.1258506811774688E-2</v>
      </c>
      <c r="D78" s="197">
        <f>'Runoff $'!D193/'Runoff $'!D$198</f>
        <v>4.395458507072853E-3</v>
      </c>
      <c r="E78" s="197">
        <f>'Runoff $'!E193/'Runoff $'!E$198</f>
        <v>6.5773184304193502E-2</v>
      </c>
      <c r="F78" s="197">
        <f>'Runoff $'!F193/'Runoff $'!F$198</f>
        <v>1.116404580738444E-2</v>
      </c>
      <c r="G78" s="197">
        <f>'Runoff $'!G193/'Runoff $'!G$198</f>
        <v>7.518289226833863E-2</v>
      </c>
      <c r="H78" s="197">
        <f>'Runoff $'!H193/'Runoff $'!H$198</f>
        <v>8.2001104764183957E-2</v>
      </c>
      <c r="I78" s="197">
        <f>'Runoff $'!I193/'Runoff $'!I$198</f>
        <v>9.6183277620089675E-3</v>
      </c>
      <c r="J78" s="197">
        <f>'Runoff $'!J193/'Runoff $'!J$198</f>
        <v>6.2979746148084853E-2</v>
      </c>
      <c r="K78" s="197">
        <f>'Runoff $'!K193/'Runoff $'!K$198</f>
        <v>9.9361205499602489E-3</v>
      </c>
      <c r="L78" s="197">
        <f>'Runoff $'!L193/'Runoff $'!L$198</f>
        <v>7.6198698838727097E-2</v>
      </c>
      <c r="M78" s="197">
        <f>'Runoff $'!M193/'Runoff $'!M$198</f>
        <v>9.2739205588709295E-2</v>
      </c>
      <c r="N78" s="197">
        <f>'Runoff $'!N193/'Runoff $'!N$198</f>
        <v>2.5738858360470903E-2</v>
      </c>
      <c r="O78" s="197">
        <f>'Runoff $'!O193/'Runoff $'!O$198</f>
        <v>7.0479782655798393E-2</v>
      </c>
      <c r="P78" s="200"/>
      <c r="Q78" s="201">
        <f t="shared" ref="Q78:Q83" si="16">AVERAGE(D78:O78)</f>
        <v>4.8850618796244423E-2</v>
      </c>
    </row>
    <row r="79" spans="1:17" x14ac:dyDescent="0.15">
      <c r="A79" s="5"/>
      <c r="B79" s="6" t="s">
        <v>6</v>
      </c>
      <c r="C79" s="198">
        <f>'Runoff $'!C194/'Runoff $'!C$198</f>
        <v>8.1126063801558162E-3</v>
      </c>
      <c r="D79" s="198">
        <f>'Runoff $'!D194/'Runoff $'!D$198</f>
        <v>2.5127171287692873E-2</v>
      </c>
      <c r="E79" s="198">
        <f>'Runoff $'!E194/'Runoff $'!E$198</f>
        <v>1.3871777404200317E-2</v>
      </c>
      <c r="F79" s="198">
        <f>'Runoff $'!F194/'Runoff $'!F$198</f>
        <v>1.2361143061278458E-2</v>
      </c>
      <c r="G79" s="198">
        <f>'Runoff $'!G194/'Runoff $'!G$198</f>
        <v>1.5001322158344974E-2</v>
      </c>
      <c r="H79" s="198">
        <f>'Runoff $'!H194/'Runoff $'!H$198</f>
        <v>1.499439112962527E-2</v>
      </c>
      <c r="I79" s="198">
        <f>'Runoff $'!I194/'Runoff $'!I$198</f>
        <v>1.8924294096788908E-2</v>
      </c>
      <c r="J79" s="198">
        <f>'Runoff $'!J194/'Runoff $'!J$198</f>
        <v>1.4685025673016197E-2</v>
      </c>
      <c r="K79" s="198">
        <f>'Runoff $'!K194/'Runoff $'!K$198</f>
        <v>1.8975814695749119E-2</v>
      </c>
      <c r="L79" s="198">
        <f>'Runoff $'!L194/'Runoff $'!L$198</f>
        <v>2.3073338786773954E-2</v>
      </c>
      <c r="M79" s="198">
        <f>'Runoff $'!M194/'Runoff $'!M$198</f>
        <v>2.1169256463889036E-2</v>
      </c>
      <c r="N79" s="198">
        <f>'Runoff $'!N194/'Runoff $'!N$198</f>
        <v>3.4901644292145116E-3</v>
      </c>
      <c r="O79" s="198">
        <f>'Runoff $'!O194/'Runoff $'!O$198</f>
        <v>4.3371829329098468E-3</v>
      </c>
      <c r="P79" s="200"/>
      <c r="Q79" s="202">
        <f t="shared" si="16"/>
        <v>1.5500906843290288E-2</v>
      </c>
    </row>
    <row r="80" spans="1:17" x14ac:dyDescent="0.15">
      <c r="B80" s="6" t="s">
        <v>7</v>
      </c>
      <c r="C80" s="198">
        <f>'Runoff $'!C195/'Runoff $'!C$198</f>
        <v>1.0462263547456401E-3</v>
      </c>
      <c r="D80" s="198">
        <f>'Runoff $'!D195/'Runoff $'!D$198</f>
        <v>4.1786707046584234E-3</v>
      </c>
      <c r="E80" s="198">
        <f>'Runoff $'!E195/'Runoff $'!E$198</f>
        <v>8.5522910780245626E-3</v>
      </c>
      <c r="F80" s="198">
        <f>'Runoff $'!F195/'Runoff $'!F$198</f>
        <v>3.4802314794047688E-3</v>
      </c>
      <c r="G80" s="198">
        <f>'Runoff $'!G195/'Runoff $'!G$198</f>
        <v>4.1609317623105884E-3</v>
      </c>
      <c r="H80" s="198">
        <f>'Runoff $'!H195/'Runoff $'!H$198</f>
        <v>5.1102836327023881E-3</v>
      </c>
      <c r="I80" s="198">
        <f>'Runoff $'!I195/'Runoff $'!I$198</f>
        <v>2.3587935619503973E-3</v>
      </c>
      <c r="J80" s="198">
        <f>'Runoff $'!J195/'Runoff $'!J$198</f>
        <v>8.4374346290477902E-3</v>
      </c>
      <c r="K80" s="198">
        <f>'Runoff $'!K195/'Runoff $'!K$198</f>
        <v>6.8038015911575803E-3</v>
      </c>
      <c r="L80" s="198">
        <f>'Runoff $'!L195/'Runoff $'!L$198</f>
        <v>5.2975034457002452E-3</v>
      </c>
      <c r="M80" s="198">
        <f>'Runoff $'!M195/'Runoff $'!M$198</f>
        <v>9.2991610062623381E-3</v>
      </c>
      <c r="N80" s="198">
        <f>'Runoff $'!N195/'Runoff $'!N$198</f>
        <v>2.7602092470396145E-3</v>
      </c>
      <c r="O80" s="198">
        <f>'Runoff $'!O195/'Runoff $'!O$198</f>
        <v>4.119353090477099E-3</v>
      </c>
      <c r="P80" s="200"/>
      <c r="Q80" s="202">
        <f t="shared" si="16"/>
        <v>5.3798887690613166E-3</v>
      </c>
    </row>
    <row r="81" spans="1:17" x14ac:dyDescent="0.15">
      <c r="A81" s="3"/>
      <c r="B81" s="16" t="s">
        <v>8</v>
      </c>
      <c r="C81" s="221">
        <f>'Runoff $'!C196/'Runoff $'!C$198</f>
        <v>0.13391536377566474</v>
      </c>
      <c r="D81" s="221">
        <f>'Runoff $'!D196/'Runoff $'!D$198</f>
        <v>0.13152102826261497</v>
      </c>
      <c r="E81" s="221">
        <f>'Runoff $'!E196/'Runoff $'!E$198</f>
        <v>0.13162441276625106</v>
      </c>
      <c r="F81" s="221">
        <f>'Runoff $'!F196/'Runoff $'!F$198</f>
        <v>0.12786435229083407</v>
      </c>
      <c r="G81" s="221">
        <f>'Runoff $'!G196/'Runoff $'!G$198</f>
        <v>0.12595482310388736</v>
      </c>
      <c r="H81" s="221">
        <f>'Runoff $'!H196/'Runoff $'!H$198</f>
        <v>0.12269426655210455</v>
      </c>
      <c r="I81" s="221">
        <f>'Runoff $'!I196/'Runoff $'!I$198</f>
        <v>0.12157606591132075</v>
      </c>
      <c r="J81" s="221">
        <f>'Runoff $'!J196/'Runoff $'!J$198</f>
        <v>0.12163507226529059</v>
      </c>
      <c r="K81" s="221">
        <f>'Runoff $'!K196/'Runoff $'!K$198</f>
        <v>0.12636500921391261</v>
      </c>
      <c r="L81" s="221">
        <f>'Runoff $'!L196/'Runoff $'!L$198</f>
        <v>0.12584660036885578</v>
      </c>
      <c r="M81" s="221">
        <f>'Runoff $'!M196/'Runoff $'!M$198</f>
        <v>0.12524517725631382</v>
      </c>
      <c r="N81" s="221">
        <f>'Runoff $'!N196/'Runoff $'!N$198</f>
        <v>0.12818089061257198</v>
      </c>
      <c r="O81" s="221">
        <f>'Runoff $'!O196/'Runoff $'!O$198</f>
        <v>0.12727523744621327</v>
      </c>
      <c r="P81" s="200"/>
      <c r="Q81" s="222">
        <f t="shared" si="16"/>
        <v>0.12631524467084762</v>
      </c>
    </row>
    <row r="82" spans="1:17" x14ac:dyDescent="0.15">
      <c r="A82" s="3"/>
      <c r="B82" s="18" t="s">
        <v>9</v>
      </c>
      <c r="C82" s="199">
        <f>'Runoff $'!C197/'Runoff $'!C$198</f>
        <v>0.21433270332234086</v>
      </c>
      <c r="D82" s="199">
        <f>'Runoff $'!D197/'Runoff $'!D$198</f>
        <v>0.16522232876203913</v>
      </c>
      <c r="E82" s="199">
        <f>'Runoff $'!E197/'Runoff $'!E$198</f>
        <v>0.21982166555266944</v>
      </c>
      <c r="F82" s="199">
        <f>'Runoff $'!F197/'Runoff $'!F$198</f>
        <v>0.15486977263890175</v>
      </c>
      <c r="G82" s="199">
        <f>'Runoff $'!G197/'Runoff $'!G$198</f>
        <v>0.22029996929288156</v>
      </c>
      <c r="H82" s="199">
        <f>'Runoff $'!H197/'Runoff $'!H$198</f>
        <v>0.22480004607861617</v>
      </c>
      <c r="I82" s="199">
        <f>'Runoff $'!I197/'Runoff $'!I$198</f>
        <v>0.15247748133206904</v>
      </c>
      <c r="J82" s="199">
        <f>'Runoff $'!J197/'Runoff $'!J$198</f>
        <v>0.20773727871543943</v>
      </c>
      <c r="K82" s="199">
        <f>'Runoff $'!K197/'Runoff $'!K$198</f>
        <v>0.16208074605077957</v>
      </c>
      <c r="L82" s="199">
        <f>'Runoff $'!L197/'Runoff $'!L$198</f>
        <v>0.23041614144005707</v>
      </c>
      <c r="M82" s="199">
        <f>'Runoff $'!M197/'Runoff $'!M$198</f>
        <v>0.2484528003151745</v>
      </c>
      <c r="N82" s="199">
        <f>'Runoff $'!N197/'Runoff $'!N$198</f>
        <v>0.16017012264929703</v>
      </c>
      <c r="O82" s="199">
        <f>'Runoff $'!O197/'Runoff $'!O$198</f>
        <v>0.20621155612539863</v>
      </c>
      <c r="P82" s="200"/>
      <c r="Q82" s="203">
        <f t="shared" si="16"/>
        <v>0.1960466590794436</v>
      </c>
    </row>
    <row r="83" spans="1:17" x14ac:dyDescent="0.15">
      <c r="A83" s="3"/>
      <c r="B83" s="21" t="s">
        <v>10</v>
      </c>
      <c r="C83" s="22">
        <f>'Runoff $'!C198</f>
        <v>128569777.84</v>
      </c>
      <c r="D83" s="22">
        <f>'Runoff $'!D198</f>
        <v>126443368.56</v>
      </c>
      <c r="E83" s="22">
        <f>'Runoff $'!E198</f>
        <v>125048950.07000001</v>
      </c>
      <c r="F83" s="22">
        <f>'Runoff $'!F198</f>
        <v>122871378.68000001</v>
      </c>
      <c r="G83" s="22">
        <f>'Runoff $'!G198</f>
        <v>121640687.44999999</v>
      </c>
      <c r="H83" s="22">
        <f>'Runoff $'!H198</f>
        <v>120241805.38000001</v>
      </c>
      <c r="I83" s="22">
        <f>'Runoff $'!I198</f>
        <v>118227433.93000001</v>
      </c>
      <c r="J83" s="22">
        <f>'Runoff $'!J198</f>
        <v>116985971.84999999</v>
      </c>
      <c r="K83" s="22">
        <f>'Runoff $'!K198</f>
        <v>115417048.75999999</v>
      </c>
      <c r="L83" s="22">
        <f>'Runoff $'!L198</f>
        <v>113833692.8293</v>
      </c>
      <c r="M83" s="22">
        <f>'Runoff $'!M198</f>
        <v>112693931.1293</v>
      </c>
      <c r="N83" s="22">
        <f>'Runoff $'!N198</f>
        <v>112008232.82930002</v>
      </c>
      <c r="O83" s="22">
        <f>'Runoff $'!O198</f>
        <v>110831324.7183</v>
      </c>
      <c r="P83" s="23"/>
      <c r="Q83" s="212">
        <f t="shared" si="16"/>
        <v>118020318.84885</v>
      </c>
    </row>
    <row r="84" spans="1:17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11"/>
    </row>
    <row r="85" spans="1:17" s="8" customFormat="1" ht="11.25" thickBot="1" x14ac:dyDescent="0.2">
      <c r="C85" s="8">
        <f>C77</f>
        <v>42094</v>
      </c>
      <c r="D85" s="8">
        <f t="shared" ref="D85:O85" si="17">D77</f>
        <v>42124</v>
      </c>
      <c r="E85" s="8">
        <f t="shared" si="17"/>
        <v>42155</v>
      </c>
      <c r="F85" s="8">
        <f t="shared" si="17"/>
        <v>42185</v>
      </c>
      <c r="G85" s="8">
        <f t="shared" si="17"/>
        <v>42216</v>
      </c>
      <c r="H85" s="8">
        <f t="shared" si="17"/>
        <v>42247</v>
      </c>
      <c r="I85" s="8">
        <f t="shared" si="17"/>
        <v>42277</v>
      </c>
      <c r="J85" s="8">
        <f t="shared" si="17"/>
        <v>42308</v>
      </c>
      <c r="K85" s="8">
        <f t="shared" si="17"/>
        <v>42338</v>
      </c>
      <c r="L85" s="8">
        <f t="shared" si="17"/>
        <v>42369</v>
      </c>
      <c r="M85" s="8">
        <f t="shared" si="17"/>
        <v>42400</v>
      </c>
      <c r="N85" s="8">
        <f t="shared" si="17"/>
        <v>42429</v>
      </c>
      <c r="O85" s="8">
        <f t="shared" si="17"/>
        <v>42460</v>
      </c>
      <c r="Q85" s="191" t="s">
        <v>4</v>
      </c>
    </row>
    <row r="86" spans="1:17" x14ac:dyDescent="0.15">
      <c r="A86" s="33" t="s">
        <v>56</v>
      </c>
      <c r="B86" s="9" t="s">
        <v>5</v>
      </c>
      <c r="C86" s="197">
        <f>'Runoff $'!C212/'Runoff $'!C$217</f>
        <v>2.4953328949132679E-2</v>
      </c>
      <c r="D86" s="197">
        <f>'Runoff $'!D212/'Runoff $'!D$217</f>
        <v>1.0335011374562827E-2</v>
      </c>
      <c r="E86" s="197">
        <f>'Runoff $'!E212/'Runoff $'!E$217</f>
        <v>8.6014555926858579E-3</v>
      </c>
      <c r="F86" s="197">
        <f>'Runoff $'!F212/'Runoff $'!F$217</f>
        <v>8.6142870925555795E-3</v>
      </c>
      <c r="G86" s="197">
        <f>'Runoff $'!G212/'Runoff $'!G$217</f>
        <v>2.8181515787282639E-2</v>
      </c>
      <c r="H86" s="197">
        <f>'Runoff $'!H212/'Runoff $'!H$217</f>
        <v>2.6932961180436858E-2</v>
      </c>
      <c r="I86" s="197">
        <f>'Runoff $'!I212/'Runoff $'!I$217</f>
        <v>1.4362037438442372E-2</v>
      </c>
      <c r="J86" s="197">
        <f>'Runoff $'!J212/'Runoff $'!J$217</f>
        <v>3.3380996441608787E-2</v>
      </c>
      <c r="K86" s="197">
        <f>'Runoff $'!K212/'Runoff $'!K$217</f>
        <v>1.1688388871060865E-2</v>
      </c>
      <c r="L86" s="197">
        <f>'Runoff $'!L212/'Runoff $'!L$217</f>
        <v>3.2940145429241986E-2</v>
      </c>
      <c r="M86" s="197">
        <f>'Runoff $'!M212/'Runoff $'!M$217</f>
        <v>3.5963734733424887E-2</v>
      </c>
      <c r="N86" s="197">
        <f>'Runoff $'!N212/'Runoff $'!N$217</f>
        <v>3.2749768012239014E-2</v>
      </c>
      <c r="O86" s="197">
        <f>'Runoff $'!O212/'Runoff $'!O$217</f>
        <v>5.4706918225874944E-2</v>
      </c>
      <c r="P86" s="200"/>
      <c r="Q86" s="201">
        <f t="shared" ref="Q86:Q91" si="18">AVERAGE(D86:O86)</f>
        <v>2.4871435014951381E-2</v>
      </c>
    </row>
    <row r="87" spans="1:17" x14ac:dyDescent="0.15">
      <c r="A87" s="5"/>
      <c r="B87" s="6" t="s">
        <v>6</v>
      </c>
      <c r="C87" s="198">
        <f>'Runoff $'!C213/'Runoff $'!C$217</f>
        <v>3.5529963312778377E-3</v>
      </c>
      <c r="D87" s="198">
        <f>'Runoff $'!D213/'Runoff $'!D$217</f>
        <v>1.9687509592052031E-2</v>
      </c>
      <c r="E87" s="198">
        <f>'Runoff $'!E213/'Runoff $'!E$217</f>
        <v>2.0157679148393122E-2</v>
      </c>
      <c r="F87" s="198">
        <f>'Runoff $'!F213/'Runoff $'!F$217</f>
        <v>7.9994304608311424E-3</v>
      </c>
      <c r="G87" s="198">
        <f>'Runoff $'!G213/'Runoff $'!G$217</f>
        <v>3.7797380760444593E-3</v>
      </c>
      <c r="H87" s="198">
        <f>'Runoff $'!H213/'Runoff $'!H$217</f>
        <v>1.3119256767214373E-2</v>
      </c>
      <c r="I87" s="198">
        <f>'Runoff $'!I213/'Runoff $'!I$217</f>
        <v>1.5538979075371717E-2</v>
      </c>
      <c r="J87" s="198">
        <f>'Runoff $'!J213/'Runoff $'!J$217</f>
        <v>1.7189613804900944E-2</v>
      </c>
      <c r="K87" s="198">
        <f>'Runoff $'!K213/'Runoff $'!K$217</f>
        <v>3.5909505511331967E-3</v>
      </c>
      <c r="L87" s="198">
        <f>'Runoff $'!L213/'Runoff $'!L$217</f>
        <v>6.1770365027065165E-3</v>
      </c>
      <c r="M87" s="198">
        <f>'Runoff $'!M213/'Runoff $'!M$217</f>
        <v>1.8791767881819778E-2</v>
      </c>
      <c r="N87" s="198">
        <f>'Runoff $'!N213/'Runoff $'!N$217</f>
        <v>1.8028891757708321E-3</v>
      </c>
      <c r="O87" s="198">
        <f>'Runoff $'!O213/'Runoff $'!O$217</f>
        <v>0</v>
      </c>
      <c r="P87" s="200"/>
      <c r="Q87" s="202">
        <f t="shared" si="18"/>
        <v>1.0652904253019844E-2</v>
      </c>
    </row>
    <row r="88" spans="1:17" x14ac:dyDescent="0.15">
      <c r="B88" s="6" t="s">
        <v>7</v>
      </c>
      <c r="C88" s="198">
        <f>'Runoff $'!C214/'Runoff $'!C$217</f>
        <v>2.1052346986289929E-3</v>
      </c>
      <c r="D88" s="198">
        <f>'Runoff $'!D214/'Runoff $'!D$217</f>
        <v>0</v>
      </c>
      <c r="E88" s="198">
        <f>'Runoff $'!E214/'Runoff $'!E$217</f>
        <v>1.6146754578168089E-3</v>
      </c>
      <c r="F88" s="198">
        <f>'Runoff $'!F214/'Runoff $'!F$217</f>
        <v>3.6053220560268817E-3</v>
      </c>
      <c r="G88" s="198">
        <f>'Runoff $'!G214/'Runoff $'!G$217</f>
        <v>4.0234638637043621E-3</v>
      </c>
      <c r="H88" s="198">
        <f>'Runoff $'!H214/'Runoff $'!H$217</f>
        <v>0</v>
      </c>
      <c r="I88" s="198">
        <f>'Runoff $'!I214/'Runoff $'!I$217</f>
        <v>2.937202583997431E-3</v>
      </c>
      <c r="J88" s="198">
        <f>'Runoff $'!J214/'Runoff $'!J$217</f>
        <v>3.8126260444778983E-3</v>
      </c>
      <c r="K88" s="198">
        <f>'Runoff $'!K214/'Runoff $'!K$217</f>
        <v>4.9195009590998406E-3</v>
      </c>
      <c r="L88" s="198">
        <f>'Runoff $'!L214/'Runoff $'!L$217</f>
        <v>0</v>
      </c>
      <c r="M88" s="198">
        <f>'Runoff $'!M214/'Runoff $'!M$217</f>
        <v>4.0266172673450746E-3</v>
      </c>
      <c r="N88" s="198">
        <f>'Runoff $'!N214/'Runoff $'!N$217</f>
        <v>1.2191192720229795E-5</v>
      </c>
      <c r="O88" s="198">
        <f>'Runoff $'!O214/'Runoff $'!O$217</f>
        <v>2.3902132713071516E-3</v>
      </c>
      <c r="P88" s="200"/>
      <c r="Q88" s="202">
        <f t="shared" si="18"/>
        <v>2.2784843913746401E-3</v>
      </c>
    </row>
    <row r="89" spans="1:17" x14ac:dyDescent="0.15">
      <c r="A89" s="3"/>
      <c r="B89" s="16" t="s">
        <v>8</v>
      </c>
      <c r="C89" s="221">
        <f>'Runoff $'!C215/'Runoff $'!C$217</f>
        <v>2.8748212862322594E-2</v>
      </c>
      <c r="D89" s="221">
        <f>'Runoff $'!D215/'Runoff $'!D$217</f>
        <v>2.8551526824278455E-2</v>
      </c>
      <c r="E89" s="221">
        <f>'Runoff $'!E215/'Runoff $'!E$217</f>
        <v>1.9234564879354429E-2</v>
      </c>
      <c r="F89" s="221">
        <f>'Runoff $'!F215/'Runoff $'!F$217</f>
        <v>1.2991854226856416E-2</v>
      </c>
      <c r="G89" s="221">
        <f>'Runoff $'!G215/'Runoff $'!G$217</f>
        <v>1.686054472527912E-2</v>
      </c>
      <c r="H89" s="221">
        <f>'Runoff $'!H215/'Runoff $'!H$217</f>
        <v>1.9554647492786757E-2</v>
      </c>
      <c r="I89" s="221">
        <f>'Runoff $'!I215/'Runoff $'!I$217</f>
        <v>1.9948646182277499E-2</v>
      </c>
      <c r="J89" s="221">
        <f>'Runoff $'!J215/'Runoff $'!J$217</f>
        <v>1.8490711550519689E-2</v>
      </c>
      <c r="K89" s="221">
        <f>'Runoff $'!K215/'Runoff $'!K$217</f>
        <v>1.834943482093156E-2</v>
      </c>
      <c r="L89" s="221">
        <f>'Runoff $'!L215/'Runoff $'!L$217</f>
        <v>2.0948965950881047E-2</v>
      </c>
      <c r="M89" s="221">
        <f>'Runoff $'!M215/'Runoff $'!M$217</f>
        <v>1.8901131175632829E-2</v>
      </c>
      <c r="N89" s="221">
        <f>'Runoff $'!N215/'Runoff $'!N$217</f>
        <v>2.1203963269243235E-2</v>
      </c>
      <c r="O89" s="221">
        <f>'Runoff $'!O215/'Runoff $'!O$217</f>
        <v>1.3598235921927663E-2</v>
      </c>
      <c r="P89" s="200"/>
      <c r="Q89" s="222">
        <f t="shared" si="18"/>
        <v>1.905285225166406E-2</v>
      </c>
    </row>
    <row r="90" spans="1:17" x14ac:dyDescent="0.15">
      <c r="A90" s="3"/>
      <c r="B90" s="18" t="s">
        <v>9</v>
      </c>
      <c r="C90" s="199">
        <f>'Runoff $'!C216/'Runoff $'!C$217</f>
        <v>5.935977284136211E-2</v>
      </c>
      <c r="D90" s="199">
        <f>'Runoff $'!D216/'Runoff $'!D$217</f>
        <v>5.8574047790893306E-2</v>
      </c>
      <c r="E90" s="199">
        <f>'Runoff $'!E216/'Runoff $'!E$217</f>
        <v>4.9608375078250215E-2</v>
      </c>
      <c r="F90" s="199">
        <f>'Runoff $'!F216/'Runoff $'!F$217</f>
        <v>3.3210893836270017E-2</v>
      </c>
      <c r="G90" s="199">
        <f>'Runoff $'!G216/'Runoff $'!G$217</f>
        <v>5.2845262452310589E-2</v>
      </c>
      <c r="H90" s="199">
        <f>'Runoff $'!H216/'Runoff $'!H$217</f>
        <v>5.9606865440437994E-2</v>
      </c>
      <c r="I90" s="199">
        <f>'Runoff $'!I216/'Runoff $'!I$217</f>
        <v>5.2786865280089017E-2</v>
      </c>
      <c r="J90" s="199">
        <f>'Runoff $'!J216/'Runoff $'!J$217</f>
        <v>7.2873947841507317E-2</v>
      </c>
      <c r="K90" s="199">
        <f>'Runoff $'!K216/'Runoff $'!K$217</f>
        <v>3.8548275202225465E-2</v>
      </c>
      <c r="L90" s="199">
        <f>'Runoff $'!L216/'Runoff $'!L$217</f>
        <v>6.0066147882829553E-2</v>
      </c>
      <c r="M90" s="199">
        <f>'Runoff $'!M216/'Runoff $'!M$217</f>
        <v>7.7683251058222574E-2</v>
      </c>
      <c r="N90" s="199">
        <f>'Runoff $'!N216/'Runoff $'!N$217</f>
        <v>5.5768811649973306E-2</v>
      </c>
      <c r="O90" s="199">
        <f>'Runoff $'!O216/'Runoff $'!O$217</f>
        <v>7.069536741910977E-2</v>
      </c>
      <c r="P90" s="200"/>
      <c r="Q90" s="203">
        <f t="shared" si="18"/>
        <v>5.6855675911009922E-2</v>
      </c>
    </row>
    <row r="91" spans="1:17" x14ac:dyDescent="0.15">
      <c r="A91" s="3"/>
      <c r="B91" s="21" t="s">
        <v>10</v>
      </c>
      <c r="C91" s="22">
        <f>'Runoff $'!C217</f>
        <v>20887471.610000003</v>
      </c>
      <c r="D91" s="22">
        <f>'Runoff $'!D217</f>
        <v>20485710.399999999</v>
      </c>
      <c r="E91" s="22">
        <f>'Runoff $'!E217</f>
        <v>20241751.889999997</v>
      </c>
      <c r="F91" s="22">
        <f>'Runoff $'!F217</f>
        <v>19543238.830000002</v>
      </c>
      <c r="G91" s="22">
        <f>'Runoff $'!G217</f>
        <v>19231859.070000004</v>
      </c>
      <c r="H91" s="22">
        <f>'Runoff $'!H217</f>
        <v>19131276.600000001</v>
      </c>
      <c r="I91" s="22">
        <f>'Runoff $'!I217</f>
        <v>18734318.939999998</v>
      </c>
      <c r="J91" s="22">
        <f>'Runoff $'!J217</f>
        <v>18440628.369999997</v>
      </c>
      <c r="K91" s="22">
        <f>'Runoff $'!K217</f>
        <v>18272200.93</v>
      </c>
      <c r="L91" s="22">
        <f>'Runoff $'!L217</f>
        <v>17899602.819500003</v>
      </c>
      <c r="M91" s="22">
        <f>'Runoff $'!M217</f>
        <v>17577652.729500003</v>
      </c>
      <c r="N91" s="22">
        <f>'Runoff $'!N217</f>
        <v>17202582.6195</v>
      </c>
      <c r="O91" s="22">
        <f>'Runoff $'!O217</f>
        <v>16968732.659499999</v>
      </c>
      <c r="P91" s="23"/>
      <c r="Q91" s="212">
        <f t="shared" si="18"/>
        <v>18644129.654833335</v>
      </c>
    </row>
    <row r="92" spans="1:17" x14ac:dyDescent="0.15">
      <c r="A92" s="3"/>
      <c r="B92" s="25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31"/>
    </row>
    <row r="93" spans="1:17" ht="11.25" thickBot="1" x14ac:dyDescent="0.2">
      <c r="A93" s="8"/>
      <c r="B93" s="8"/>
      <c r="C93" s="8">
        <f>C85</f>
        <v>42094</v>
      </c>
      <c r="D93" s="8">
        <f t="shared" ref="D93:O93" si="19">D85</f>
        <v>42124</v>
      </c>
      <c r="E93" s="8">
        <f t="shared" si="19"/>
        <v>42155</v>
      </c>
      <c r="F93" s="8">
        <f t="shared" si="19"/>
        <v>42185</v>
      </c>
      <c r="G93" s="8">
        <f t="shared" si="19"/>
        <v>42216</v>
      </c>
      <c r="H93" s="8">
        <f t="shared" si="19"/>
        <v>42247</v>
      </c>
      <c r="I93" s="8">
        <f t="shared" si="19"/>
        <v>42277</v>
      </c>
      <c r="J93" s="8">
        <f t="shared" si="19"/>
        <v>42308</v>
      </c>
      <c r="K93" s="8">
        <f t="shared" si="19"/>
        <v>42338</v>
      </c>
      <c r="L93" s="8">
        <f t="shared" si="19"/>
        <v>42369</v>
      </c>
      <c r="M93" s="8">
        <f t="shared" si="19"/>
        <v>42400</v>
      </c>
      <c r="N93" s="8">
        <f t="shared" si="19"/>
        <v>42429</v>
      </c>
      <c r="O93" s="8">
        <f t="shared" si="19"/>
        <v>42460</v>
      </c>
      <c r="P93" s="8"/>
      <c r="Q93" s="191" t="s">
        <v>4</v>
      </c>
    </row>
    <row r="94" spans="1:17" x14ac:dyDescent="0.15">
      <c r="A94" s="33" t="s">
        <v>57</v>
      </c>
      <c r="B94" s="9" t="s">
        <v>5</v>
      </c>
      <c r="C94" s="197">
        <f>'Runoff $'!C231/'Runoff $'!C$236</f>
        <v>1.6503568121167989E-2</v>
      </c>
      <c r="D94" s="197">
        <f>'Runoff $'!D231/'Runoff $'!D$236</f>
        <v>2.1868254896157228E-2</v>
      </c>
      <c r="E94" s="197">
        <f>'Runoff $'!E231/'Runoff $'!E$236</f>
        <v>2.8141313161459729E-2</v>
      </c>
      <c r="F94" s="197">
        <f>'Runoff $'!F231/'Runoff $'!F$236</f>
        <v>2.5790914305048075E-2</v>
      </c>
      <c r="G94" s="197">
        <f>'Runoff $'!G231/'Runoff $'!G$236</f>
        <v>2.4590864568996926E-2</v>
      </c>
      <c r="H94" s="197">
        <f>'Runoff $'!H231/'Runoff $'!H$236</f>
        <v>1.551131300215923E-2</v>
      </c>
      <c r="I94" s="197">
        <f>'Runoff $'!I231/'Runoff $'!I$236</f>
        <v>1.7937178920841675E-2</v>
      </c>
      <c r="J94" s="197">
        <f>'Runoff $'!J231/'Runoff $'!J$236</f>
        <v>2.7556297449888714E-2</v>
      </c>
      <c r="K94" s="197">
        <f>'Runoff $'!K231/'Runoff $'!K$236</f>
        <v>2.1590352080651548E-2</v>
      </c>
      <c r="L94" s="197">
        <f>'Runoff $'!L231/'Runoff $'!L$236</f>
        <v>1.9387268934486106E-2</v>
      </c>
      <c r="M94" s="197">
        <f>'Runoff $'!M231/'Runoff $'!M$236</f>
        <v>2.8057930773163906E-2</v>
      </c>
      <c r="N94" s="197">
        <f>'Runoff $'!N231/'Runoff $'!N$236</f>
        <v>3.4438750552933467E-2</v>
      </c>
      <c r="O94" s="197">
        <f>'Runoff $'!O231/'Runoff $'!O$236</f>
        <v>2.0660261052930604E-2</v>
      </c>
      <c r="P94" s="200"/>
      <c r="Q94" s="201">
        <f t="shared" ref="Q94:Q99" si="20">AVERAGE(D94:O94)</f>
        <v>2.3794224974893103E-2</v>
      </c>
    </row>
    <row r="95" spans="1:17" x14ac:dyDescent="0.15">
      <c r="A95" s="5"/>
      <c r="B95" s="6" t="s">
        <v>6</v>
      </c>
      <c r="C95" s="198">
        <f>'Runoff $'!C232/'Runoff $'!C$236</f>
        <v>8.3310793818062948E-3</v>
      </c>
      <c r="D95" s="198">
        <f>'Runoff $'!D232/'Runoff $'!D$236</f>
        <v>7.4187392261467252E-3</v>
      </c>
      <c r="E95" s="198">
        <f>'Runoff $'!E232/'Runoff $'!E$236</f>
        <v>9.4756771860476409E-3</v>
      </c>
      <c r="F95" s="198">
        <f>'Runoff $'!F232/'Runoff $'!F$236</f>
        <v>1.4448641133234519E-2</v>
      </c>
      <c r="G95" s="198">
        <f>'Runoff $'!G232/'Runoff $'!G$236</f>
        <v>2.0928682747591697E-2</v>
      </c>
      <c r="H95" s="198">
        <f>'Runoff $'!H232/'Runoff $'!H$236</f>
        <v>1.8902759398218356E-2</v>
      </c>
      <c r="I95" s="198">
        <f>'Runoff $'!I232/'Runoff $'!I$236</f>
        <v>3.9851045872085402E-3</v>
      </c>
      <c r="J95" s="198">
        <f>'Runoff $'!J232/'Runoff $'!J$236</f>
        <v>1.6487003679340202E-2</v>
      </c>
      <c r="K95" s="198">
        <f>'Runoff $'!K232/'Runoff $'!K$236</f>
        <v>1.3942304675722354E-2</v>
      </c>
      <c r="L95" s="198">
        <f>'Runoff $'!L232/'Runoff $'!L$236</f>
        <v>1.3946925538856471E-2</v>
      </c>
      <c r="M95" s="198">
        <f>'Runoff $'!M232/'Runoff $'!M$236</f>
        <v>8.0417656402262221E-3</v>
      </c>
      <c r="N95" s="198">
        <f>'Runoff $'!N232/'Runoff $'!N$236</f>
        <v>1.2038076623278512E-2</v>
      </c>
      <c r="O95" s="198">
        <f>'Runoff $'!O232/'Runoff $'!O$236</f>
        <v>1.1590424451442011E-2</v>
      </c>
      <c r="P95" s="200"/>
      <c r="Q95" s="202">
        <f t="shared" si="20"/>
        <v>1.2600508740609438E-2</v>
      </c>
    </row>
    <row r="96" spans="1:17" x14ac:dyDescent="0.15">
      <c r="B96" s="6" t="s">
        <v>7</v>
      </c>
      <c r="C96" s="198">
        <f>'Runoff $'!C233/'Runoff $'!C$236</f>
        <v>8.7668864316787359E-3</v>
      </c>
      <c r="D96" s="198">
        <f>'Runoff $'!D233/'Runoff $'!D$236</f>
        <v>4.8975734859643162E-3</v>
      </c>
      <c r="E96" s="198">
        <f>'Runoff $'!E233/'Runoff $'!E$236</f>
        <v>4.4383213069045082E-3</v>
      </c>
      <c r="F96" s="198">
        <f>'Runoff $'!F233/'Runoff $'!F$236</f>
        <v>4.4708646171473737E-3</v>
      </c>
      <c r="G96" s="198">
        <f>'Runoff $'!G233/'Runoff $'!G$236</f>
        <v>4.7112774038716157E-3</v>
      </c>
      <c r="H96" s="198">
        <f>'Runoff $'!H233/'Runoff $'!H$236</f>
        <v>1.7428006108442085E-2</v>
      </c>
      <c r="I96" s="198">
        <f>'Runoff $'!I233/'Runoff $'!I$236</f>
        <v>1.3171058878060747E-2</v>
      </c>
      <c r="J96" s="198">
        <f>'Runoff $'!J233/'Runoff $'!J$236</f>
        <v>1.3002382611164592E-3</v>
      </c>
      <c r="K96" s="198">
        <f>'Runoff $'!K233/'Runoff $'!K$236</f>
        <v>1.4774667773542829E-2</v>
      </c>
      <c r="L96" s="198">
        <f>'Runoff $'!L233/'Runoff $'!L$236</f>
        <v>1.1799196158057926E-2</v>
      </c>
      <c r="M96" s="198">
        <f>'Runoff $'!M233/'Runoff $'!M$236</f>
        <v>4.7470643836475552E-3</v>
      </c>
      <c r="N96" s="198">
        <f>'Runoff $'!N233/'Runoff $'!N$236</f>
        <v>1.1040207550064086E-4</v>
      </c>
      <c r="O96" s="198">
        <f>'Runoff $'!O233/'Runoff $'!O$236</f>
        <v>5.5165591991720494E-3</v>
      </c>
      <c r="P96" s="200"/>
      <c r="Q96" s="202">
        <f t="shared" si="20"/>
        <v>7.2804358042856746E-3</v>
      </c>
    </row>
    <row r="97" spans="1:17" x14ac:dyDescent="0.15">
      <c r="A97" s="3"/>
      <c r="B97" s="16" t="s">
        <v>8</v>
      </c>
      <c r="C97" s="221">
        <f>'Runoff $'!C234/'Runoff $'!C$236</f>
        <v>8.2401568450958279E-2</v>
      </c>
      <c r="D97" s="221">
        <f>'Runoff $'!D234/'Runoff $'!D$236</f>
        <v>8.566026478356252E-2</v>
      </c>
      <c r="E97" s="221">
        <f>'Runoff $'!E234/'Runoff $'!E$236</f>
        <v>8.4904139102077184E-2</v>
      </c>
      <c r="F97" s="221">
        <f>'Runoff $'!F234/'Runoff $'!F$236</f>
        <v>8.6742709472742444E-2</v>
      </c>
      <c r="G97" s="221">
        <f>'Runoff $'!G234/'Runoff $'!G$236</f>
        <v>8.5472162487575928E-2</v>
      </c>
      <c r="H97" s="221">
        <f>'Runoff $'!H234/'Runoff $'!H$236</f>
        <v>7.6941324385773002E-2</v>
      </c>
      <c r="I97" s="221">
        <f>'Runoff $'!I234/'Runoff $'!I$236</f>
        <v>8.3879775888212563E-2</v>
      </c>
      <c r="J97" s="221">
        <f>'Runoff $'!J234/'Runoff $'!J$236</f>
        <v>8.7603723224448676E-2</v>
      </c>
      <c r="K97" s="221">
        <f>'Runoff $'!K234/'Runoff $'!K$236</f>
        <v>7.9084270478876034E-2</v>
      </c>
      <c r="L97" s="221">
        <f>'Runoff $'!L234/'Runoff $'!L$236</f>
        <v>8.0330994776845688E-2</v>
      </c>
      <c r="M97" s="221">
        <f>'Runoff $'!M234/'Runoff $'!M$236</f>
        <v>8.4474070506738427E-2</v>
      </c>
      <c r="N97" s="221">
        <f>'Runoff $'!N234/'Runoff $'!N$236</f>
        <v>7.8577373756745769E-2</v>
      </c>
      <c r="O97" s="221">
        <f>'Runoff $'!O234/'Runoff $'!O$236</f>
        <v>7.580180157041215E-2</v>
      </c>
      <c r="P97" s="200"/>
      <c r="Q97" s="222">
        <f t="shared" si="20"/>
        <v>8.2456050869500863E-2</v>
      </c>
    </row>
    <row r="98" spans="1:17" s="8" customFormat="1" x14ac:dyDescent="0.15">
      <c r="A98" s="3"/>
      <c r="B98" s="18" t="s">
        <v>9</v>
      </c>
      <c r="C98" s="199">
        <f>'Runoff $'!C235/'Runoff $'!C$236</f>
        <v>0.11600310238561129</v>
      </c>
      <c r="D98" s="199">
        <f>'Runoff $'!D235/'Runoff $'!D$236</f>
        <v>0.11984483239183079</v>
      </c>
      <c r="E98" s="199">
        <f>'Runoff $'!E235/'Runoff $'!E$236</f>
        <v>0.12695945075648907</v>
      </c>
      <c r="F98" s="199">
        <f>'Runoff $'!F235/'Runoff $'!F$236</f>
        <v>0.1314531295281724</v>
      </c>
      <c r="G98" s="199">
        <f>'Runoff $'!G235/'Runoff $'!G$236</f>
        <v>0.13570298720803617</v>
      </c>
      <c r="H98" s="199">
        <f>'Runoff $'!H235/'Runoff $'!H$236</f>
        <v>0.12878340289459267</v>
      </c>
      <c r="I98" s="199">
        <f>'Runoff $'!I235/'Runoff $'!I$236</f>
        <v>0.11897311827432352</v>
      </c>
      <c r="J98" s="199">
        <f>'Runoff $'!J235/'Runoff $'!J$236</f>
        <v>0.13294726261479406</v>
      </c>
      <c r="K98" s="199">
        <f>'Runoff $'!K235/'Runoff $'!K$236</f>
        <v>0.12939159500879277</v>
      </c>
      <c r="L98" s="199">
        <f>'Runoff $'!L235/'Runoff $'!L$236</f>
        <v>0.1254643854082462</v>
      </c>
      <c r="M98" s="199">
        <f>'Runoff $'!M235/'Runoff $'!M$236</f>
        <v>0.12532083130377611</v>
      </c>
      <c r="N98" s="199">
        <f>'Runoff $'!N235/'Runoff $'!N$236</f>
        <v>0.12516460300845839</v>
      </c>
      <c r="O98" s="199">
        <f>'Runoff $'!O235/'Runoff $'!O$236</f>
        <v>0.11356904627395682</v>
      </c>
      <c r="P98" s="200"/>
      <c r="Q98" s="203">
        <f t="shared" si="20"/>
        <v>0.12613122038928909</v>
      </c>
    </row>
    <row r="99" spans="1:17" x14ac:dyDescent="0.15">
      <c r="A99" s="3"/>
      <c r="B99" s="21" t="s">
        <v>10</v>
      </c>
      <c r="C99" s="22">
        <f>'Runoff $'!C236</f>
        <v>53985152.390000015</v>
      </c>
      <c r="D99" s="22">
        <f>'Runoff $'!D236</f>
        <v>52899945.399999999</v>
      </c>
      <c r="E99" s="22">
        <f>'Runoff $'!E236</f>
        <v>51882798.489999995</v>
      </c>
      <c r="F99" s="22">
        <f>'Runoff $'!F236</f>
        <v>50882697.079999998</v>
      </c>
      <c r="G99" s="22">
        <f>'Runoff $'!G236</f>
        <v>49547706.489999995</v>
      </c>
      <c r="H99" s="22">
        <f>'Runoff $'!H236</f>
        <v>48077790.699999996</v>
      </c>
      <c r="I99" s="22">
        <f>'Runoff $'!I236</f>
        <v>47201012.140000001</v>
      </c>
      <c r="J99" s="22">
        <f>'Runoff $'!J236</f>
        <v>46315119.160000004</v>
      </c>
      <c r="K99" s="22">
        <f>'Runoff $'!K236</f>
        <v>44986869.43</v>
      </c>
      <c r="L99" s="22">
        <f>'Runoff $'!L236</f>
        <v>43970395.359999999</v>
      </c>
      <c r="M99" s="22">
        <f>'Runoff $'!M236</f>
        <v>43164074.350000001</v>
      </c>
      <c r="N99" s="22">
        <f>'Runoff $'!N236</f>
        <v>42344312.629999995</v>
      </c>
      <c r="O99" s="22">
        <f>'Runoff $'!O236</f>
        <v>41372653.090399995</v>
      </c>
      <c r="P99" s="23"/>
      <c r="Q99" s="212">
        <f t="shared" si="20"/>
        <v>46887114.526699997</v>
      </c>
    </row>
    <row r="100" spans="1:17" x14ac:dyDescent="0.15">
      <c r="A100" s="3"/>
      <c r="B100" s="25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31"/>
    </row>
    <row r="101" spans="1:17" ht="11.25" thickBot="1" x14ac:dyDescent="0.2">
      <c r="A101" s="172"/>
      <c r="B101" s="172"/>
      <c r="C101" s="8">
        <f>C93</f>
        <v>42094</v>
      </c>
      <c r="D101" s="8">
        <f t="shared" ref="D101:O101" si="21">D93</f>
        <v>42124</v>
      </c>
      <c r="E101" s="8">
        <f t="shared" si="21"/>
        <v>42155</v>
      </c>
      <c r="F101" s="8">
        <f t="shared" si="21"/>
        <v>42185</v>
      </c>
      <c r="G101" s="8">
        <f t="shared" si="21"/>
        <v>42216</v>
      </c>
      <c r="H101" s="8">
        <f t="shared" si="21"/>
        <v>42247</v>
      </c>
      <c r="I101" s="8">
        <f t="shared" si="21"/>
        <v>42277</v>
      </c>
      <c r="J101" s="8">
        <f t="shared" si="21"/>
        <v>42308</v>
      </c>
      <c r="K101" s="8">
        <f t="shared" si="21"/>
        <v>42338</v>
      </c>
      <c r="L101" s="8">
        <f t="shared" si="21"/>
        <v>42369</v>
      </c>
      <c r="M101" s="8">
        <f t="shared" si="21"/>
        <v>42400</v>
      </c>
      <c r="N101" s="8">
        <f t="shared" si="21"/>
        <v>42429</v>
      </c>
      <c r="O101" s="8">
        <f t="shared" si="21"/>
        <v>42460</v>
      </c>
      <c r="P101" s="145"/>
      <c r="Q101" s="145" t="s">
        <v>4</v>
      </c>
    </row>
    <row r="102" spans="1:17" x14ac:dyDescent="0.15">
      <c r="A102" s="174" t="s">
        <v>58</v>
      </c>
      <c r="B102" s="175" t="s">
        <v>5</v>
      </c>
      <c r="C102" s="204">
        <f>'Runoff $'!C250/'Runoff $'!C$255</f>
        <v>5.1974661547281295E-2</v>
      </c>
      <c r="D102" s="204">
        <f>'Runoff $'!D250/'Runoff $'!D$255</f>
        <v>9.6298629599134173E-3</v>
      </c>
      <c r="E102" s="204">
        <f>'Runoff $'!E250/'Runoff $'!E$255</f>
        <v>5.0001781311886227E-2</v>
      </c>
      <c r="F102" s="204">
        <f>'Runoff $'!F250/'Runoff $'!F$255</f>
        <v>1.4756563256195204E-2</v>
      </c>
      <c r="G102" s="204">
        <f>'Runoff $'!G250/'Runoff $'!G$255</f>
        <v>5.7271757639284729E-2</v>
      </c>
      <c r="H102" s="204">
        <f>'Runoff $'!H250/'Runoff $'!H$255</f>
        <v>5.9327397685604619E-2</v>
      </c>
      <c r="I102" s="204">
        <f>'Runoff $'!I250/'Runoff $'!I$255</f>
        <v>1.223301680922129E-2</v>
      </c>
      <c r="J102" s="204">
        <f>'Runoff $'!J250/'Runoff $'!J$255</f>
        <v>5.0949152410291236E-2</v>
      </c>
      <c r="K102" s="204">
        <f>'Runoff $'!K250/'Runoff $'!K$255</f>
        <v>1.3049604286704077E-2</v>
      </c>
      <c r="L102" s="204">
        <f>'Runoff $'!L250/'Runoff $'!L$255</f>
        <v>5.7574548488530865E-2</v>
      </c>
      <c r="M102" s="204">
        <f>'Runoff $'!M250/'Runoff $'!M$255</f>
        <v>7.0887373591875288E-2</v>
      </c>
      <c r="N102" s="204">
        <f>'Runoff $'!N250/'Runoff $'!N$255</f>
        <v>2.8589234871178943E-2</v>
      </c>
      <c r="O102" s="204">
        <f>'Runoff $'!O250/'Runoff $'!O$255</f>
        <v>5.6713902226585788E-2</v>
      </c>
      <c r="P102" s="214"/>
      <c r="Q102" s="208">
        <f t="shared" ref="Q102:Q107" si="22">AVERAGE(D102:O102)</f>
        <v>4.0082016294772642E-2</v>
      </c>
    </row>
    <row r="103" spans="1:17" x14ac:dyDescent="0.15">
      <c r="A103" s="120"/>
      <c r="B103" s="149" t="s">
        <v>6</v>
      </c>
      <c r="C103" s="205">
        <f>'Runoff $'!C251/'Runoff $'!C$255</f>
        <v>7.7024439636354221E-3</v>
      </c>
      <c r="D103" s="205">
        <f>'Runoff $'!D251/'Runoff $'!D$255</f>
        <v>1.9881634876236051E-2</v>
      </c>
      <c r="E103" s="205">
        <f>'Runoff $'!E251/'Runoff $'!E$255</f>
        <v>1.3360327751892886E-2</v>
      </c>
      <c r="F103" s="205">
        <f>'Runoff $'!F251/'Runoff $'!F$255</f>
        <v>1.2469657455472462E-2</v>
      </c>
      <c r="G103" s="205">
        <f>'Runoff $'!G251/'Runoff $'!G$255</f>
        <v>1.5410287055158451E-2</v>
      </c>
      <c r="H103" s="205">
        <f>'Runoff $'!H251/'Runoff $'!H$255</f>
        <v>1.5805440954429383E-2</v>
      </c>
      <c r="I103" s="205">
        <f>'Runoff $'!I251/'Runoff $'!I$255</f>
        <v>1.4750994262344455E-2</v>
      </c>
      <c r="J103" s="205">
        <f>'Runoff $'!J251/'Runoff $'!J$255</f>
        <v>1.5398373194371616E-2</v>
      </c>
      <c r="K103" s="205">
        <f>'Runoff $'!K251/'Runoff $'!K$255</f>
        <v>1.6135159831089575E-2</v>
      </c>
      <c r="L103" s="205">
        <f>'Runoff $'!L251/'Runoff $'!L$255</f>
        <v>1.906813494220904E-2</v>
      </c>
      <c r="M103" s="205">
        <f>'Runoff $'!M251/'Runoff $'!M$255</f>
        <v>1.766117361120945E-2</v>
      </c>
      <c r="N103" s="205">
        <f>'Runoff $'!N251/'Runoff $'!N$255</f>
        <v>5.4308232603344333E-3</v>
      </c>
      <c r="O103" s="205">
        <f>'Runoff $'!O251/'Runoff $'!O$255</f>
        <v>5.6759883869124178E-3</v>
      </c>
      <c r="P103" s="214"/>
      <c r="Q103" s="209">
        <f t="shared" si="22"/>
        <v>1.4253999631805016E-2</v>
      </c>
    </row>
    <row r="104" spans="1:17" x14ac:dyDescent="0.15">
      <c r="A104" s="120"/>
      <c r="B104" s="149" t="s">
        <v>7</v>
      </c>
      <c r="C104" s="205">
        <f>'Runoff $'!C252/'Runoff $'!C$255</f>
        <v>3.2036970371230257E-3</v>
      </c>
      <c r="D104" s="205">
        <f>'Runoff $'!D252/'Runoff $'!D$255</f>
        <v>3.9406015843893791E-3</v>
      </c>
      <c r="E104" s="205">
        <f>'Runoff $'!E252/'Runoff $'!E$255</f>
        <v>6.7575582264305248E-3</v>
      </c>
      <c r="F104" s="205">
        <f>'Runoff $'!F252/'Runoff $'!F$255</f>
        <v>3.7536484225815328E-3</v>
      </c>
      <c r="G104" s="205">
        <f>'Runoff $'!G252/'Runoff $'!G$255</f>
        <v>4.2902488946755975E-3</v>
      </c>
      <c r="H104" s="205">
        <f>'Runoff $'!H252/'Runoff $'!H$255</f>
        <v>7.748002125758895E-3</v>
      </c>
      <c r="I104" s="205">
        <f>'Runoff $'!I252/'Runoff $'!I$255</f>
        <v>5.1888225611084401E-3</v>
      </c>
      <c r="J104" s="205">
        <f>'Runoff $'!J252/'Runoff $'!J$255</f>
        <v>6.1493277592650887E-3</v>
      </c>
      <c r="K104" s="205">
        <f>'Runoff $'!K252/'Runoff $'!K$255</f>
        <v>8.6180003661588366E-3</v>
      </c>
      <c r="L104" s="205">
        <f>'Runoff $'!L252/'Runoff $'!L$255</f>
        <v>6.3848954655358545E-3</v>
      </c>
      <c r="M104" s="205">
        <f>'Runoff $'!M252/'Runoff $'!M$255</f>
        <v>7.6318799932506582E-3</v>
      </c>
      <c r="N104" s="205">
        <f>'Runoff $'!N252/'Runoff $'!N$255</f>
        <v>1.830611439698543E-3</v>
      </c>
      <c r="O104" s="205">
        <f>'Runoff $'!O252/'Runoff $'!O$255</f>
        <v>4.2876119794530692E-3</v>
      </c>
      <c r="P104" s="214"/>
      <c r="Q104" s="209">
        <f t="shared" si="22"/>
        <v>5.5484340681922024E-3</v>
      </c>
    </row>
    <row r="105" spans="1:17" x14ac:dyDescent="0.15">
      <c r="A105" s="120"/>
      <c r="B105" s="177" t="s">
        <v>8</v>
      </c>
      <c r="C105" s="206">
        <f>'Runoff $'!C253/'Runoff $'!C$255</f>
        <v>0.10944821275513504</v>
      </c>
      <c r="D105" s="206">
        <f>'Runoff $'!D253/'Runoff $'!D$255</f>
        <v>0.10882444909916189</v>
      </c>
      <c r="E105" s="206">
        <f>'Runoff $'!E253/'Runoff $'!E$255</f>
        <v>0.10779288393974445</v>
      </c>
      <c r="F105" s="206">
        <f>'Runoff $'!F253/'Runoff $'!F$255</f>
        <v>0.10542554723651734</v>
      </c>
      <c r="G105" s="206">
        <f>'Runoff $'!G253/'Runoff $'!G$255</f>
        <v>0.10440297287576847</v>
      </c>
      <c r="H105" s="206">
        <f>'Runoff $'!H253/'Runoff $'!H$255</f>
        <v>0.10043300471659344</v>
      </c>
      <c r="I105" s="206">
        <f>'Runoff $'!I253/'Runoff $'!I$255</f>
        <v>0.10157623838339004</v>
      </c>
      <c r="J105" s="206">
        <f>'Runoff $'!J253/'Runoff $'!J$255</f>
        <v>0.1024968533562247</v>
      </c>
      <c r="K105" s="206">
        <f>'Runoff $'!K253/'Runoff $'!K$255</f>
        <v>0.10341457398450798</v>
      </c>
      <c r="L105" s="206">
        <f>'Runoff $'!L253/'Runoff $'!L$255</f>
        <v>0.1037698577378595</v>
      </c>
      <c r="M105" s="206">
        <f>'Runoff $'!M253/'Runoff $'!M$255</f>
        <v>0.10432026577958915</v>
      </c>
      <c r="N105" s="206">
        <f>'Runoff $'!N253/'Runoff $'!N$255</f>
        <v>0.10521039535297028</v>
      </c>
      <c r="O105" s="206">
        <f>'Runoff $'!O253/'Runoff $'!O$255</f>
        <v>0.10328468221406463</v>
      </c>
      <c r="P105" s="214"/>
      <c r="Q105" s="209">
        <f t="shared" si="22"/>
        <v>0.104245977056366</v>
      </c>
    </row>
    <row r="106" spans="1:17" x14ac:dyDescent="0.15">
      <c r="A106" s="122"/>
      <c r="B106" s="170" t="s">
        <v>9</v>
      </c>
      <c r="C106" s="207">
        <f>'Runoff $'!C254/'Runoff $'!C$255</f>
        <v>0.17232901530317479</v>
      </c>
      <c r="D106" s="207">
        <f>'Runoff $'!D254/'Runoff $'!D$255</f>
        <v>0.14227654851970073</v>
      </c>
      <c r="E106" s="207">
        <f>'Runoff $'!E254/'Runoff $'!E$255</f>
        <v>0.17791255122995409</v>
      </c>
      <c r="F106" s="207">
        <f>'Runoff $'!F254/'Runoff $'!F$255</f>
        <v>0.13640541637076653</v>
      </c>
      <c r="G106" s="207">
        <f>'Runoff $'!G254/'Runoff $'!G$255</f>
        <v>0.18137526646488725</v>
      </c>
      <c r="H106" s="207">
        <f>'Runoff $'!H254/'Runoff $'!H$255</f>
        <v>0.18331384548238633</v>
      </c>
      <c r="I106" s="207">
        <f>'Runoff $'!I254/'Runoff $'!I$255</f>
        <v>0.13374907201606423</v>
      </c>
      <c r="J106" s="207">
        <f>'Runoff $'!J254/'Runoff $'!J$255</f>
        <v>0.17499370672015263</v>
      </c>
      <c r="K106" s="207">
        <f>'Runoff $'!K254/'Runoff $'!K$255</f>
        <v>0.14121733846846046</v>
      </c>
      <c r="L106" s="207">
        <f>'Runoff $'!L254/'Runoff $'!L$255</f>
        <v>0.18679743663413526</v>
      </c>
      <c r="M106" s="207">
        <f>'Runoff $'!M254/'Runoff $'!M$255</f>
        <v>0.20050069297592454</v>
      </c>
      <c r="N106" s="207">
        <f>'Runoff $'!N254/'Runoff $'!N$255</f>
        <v>0.14106106492418219</v>
      </c>
      <c r="O106" s="207">
        <f>'Runoff $'!O254/'Runoff $'!O$255</f>
        <v>0.16996218480701589</v>
      </c>
      <c r="P106" s="214"/>
      <c r="Q106" s="211">
        <f t="shared" si="22"/>
        <v>0.16413042705113584</v>
      </c>
    </row>
    <row r="107" spans="1:17" x14ac:dyDescent="0.15">
      <c r="A107" s="120"/>
      <c r="B107" s="154" t="s">
        <v>10</v>
      </c>
      <c r="C107" s="155">
        <f>'Runoff $'!C255</f>
        <v>203442401.84000003</v>
      </c>
      <c r="D107" s="155">
        <f>'Runoff $'!D255</f>
        <v>199829024.36000001</v>
      </c>
      <c r="E107" s="155">
        <f>'Runoff $'!E255</f>
        <v>197173500.44999999</v>
      </c>
      <c r="F107" s="155">
        <f>'Runoff $'!F255</f>
        <v>193297314.59000003</v>
      </c>
      <c r="G107" s="155">
        <f>'Runoff $'!G255</f>
        <v>190420253.00999999</v>
      </c>
      <c r="H107" s="155">
        <f>'Runoff $'!H255</f>
        <v>187450872.68000001</v>
      </c>
      <c r="I107" s="155">
        <f>'Runoff $'!I255</f>
        <v>184162765.00999999</v>
      </c>
      <c r="J107" s="155">
        <f>'Runoff $'!J255</f>
        <v>181741719.38</v>
      </c>
      <c r="K107" s="155">
        <f>'Runoff $'!K255</f>
        <v>178676119.12</v>
      </c>
      <c r="L107" s="155">
        <f>'Runoff $'!L255</f>
        <v>175703691.0088</v>
      </c>
      <c r="M107" s="155">
        <f>'Runoff $'!M255</f>
        <v>173435658.20879999</v>
      </c>
      <c r="N107" s="155">
        <f>'Runoff $'!N255</f>
        <v>171555128.07880002</v>
      </c>
      <c r="O107" s="155">
        <f>'Runoff $'!O255</f>
        <v>169172710.4682</v>
      </c>
      <c r="P107" s="124"/>
      <c r="Q107" s="213">
        <f t="shared" si="22"/>
        <v>183551563.03038335</v>
      </c>
    </row>
    <row r="108" spans="1:17" x14ac:dyDescent="0.15">
      <c r="A108" s="3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</row>
    <row r="109" spans="1:17" ht="11.25" thickBot="1" x14ac:dyDescent="0.2">
      <c r="A109" s="8"/>
      <c r="B109" s="8"/>
      <c r="C109" s="8">
        <f>C101</f>
        <v>42094</v>
      </c>
      <c r="D109" s="8">
        <f t="shared" ref="D109:O109" si="23">D101</f>
        <v>42124</v>
      </c>
      <c r="E109" s="8">
        <f t="shared" si="23"/>
        <v>42155</v>
      </c>
      <c r="F109" s="8">
        <f t="shared" si="23"/>
        <v>42185</v>
      </c>
      <c r="G109" s="8">
        <f t="shared" si="23"/>
        <v>42216</v>
      </c>
      <c r="H109" s="8">
        <f t="shared" si="23"/>
        <v>42247</v>
      </c>
      <c r="I109" s="8">
        <f t="shared" si="23"/>
        <v>42277</v>
      </c>
      <c r="J109" s="8">
        <f t="shared" si="23"/>
        <v>42308</v>
      </c>
      <c r="K109" s="8">
        <f t="shared" si="23"/>
        <v>42338</v>
      </c>
      <c r="L109" s="8">
        <f t="shared" si="23"/>
        <v>42369</v>
      </c>
      <c r="M109" s="8">
        <f t="shared" si="23"/>
        <v>42400</v>
      </c>
      <c r="N109" s="8">
        <f t="shared" si="23"/>
        <v>42429</v>
      </c>
      <c r="O109" s="8">
        <f t="shared" si="23"/>
        <v>42460</v>
      </c>
      <c r="P109" s="8"/>
      <c r="Q109" s="191" t="s">
        <v>4</v>
      </c>
    </row>
    <row r="110" spans="1:17" x14ac:dyDescent="0.15">
      <c r="A110" s="33" t="s">
        <v>60</v>
      </c>
      <c r="B110" s="9" t="s">
        <v>5</v>
      </c>
      <c r="C110" s="197">
        <f>'Runoff $'!C271/'Runoff $'!C$276</f>
        <v>1.1109192013142085E-2</v>
      </c>
      <c r="D110" s="197">
        <f>'Runoff $'!D271/'Runoff $'!D$276</f>
        <v>2.1300638823570611E-2</v>
      </c>
      <c r="E110" s="197">
        <f>'Runoff $'!E271/'Runoff $'!E$276</f>
        <v>2.0916732288571535E-2</v>
      </c>
      <c r="F110" s="197">
        <f>'Runoff $'!F271/'Runoff $'!F$276</f>
        <v>9.7049362457613184E-3</v>
      </c>
      <c r="G110" s="197">
        <f>'Runoff $'!G271/'Runoff $'!G$276</f>
        <v>4.1111578584917116E-3</v>
      </c>
      <c r="H110" s="197">
        <f>'Runoff $'!H271/'Runoff $'!H$276</f>
        <v>5.8547899818659765E-2</v>
      </c>
      <c r="I110" s="197">
        <f>'Runoff $'!I271/'Runoff $'!I$276</f>
        <v>9.3770971907937303E-2</v>
      </c>
      <c r="J110" s="197">
        <f>'Runoff $'!J271/'Runoff $'!J$276</f>
        <v>7.816725572226646E-2</v>
      </c>
      <c r="K110" s="197">
        <f>'Runoff $'!K271/'Runoff $'!K$276</f>
        <v>5.39683091973511E-2</v>
      </c>
      <c r="L110" s="197">
        <f>'Runoff $'!L271/'Runoff $'!L$276</f>
        <v>6.1590180420950956E-2</v>
      </c>
      <c r="M110" s="197">
        <f>'Runoff $'!M271/'Runoff $'!M$276</f>
        <v>5.8881010166986873E-2</v>
      </c>
      <c r="N110" s="197">
        <f>'Runoff $'!N271/'Runoff $'!N$276</f>
        <v>0</v>
      </c>
      <c r="O110" s="197">
        <f>'Runoff $'!O271/'Runoff $'!O$276</f>
        <v>6.7576807375111167E-3</v>
      </c>
      <c r="P110" s="200"/>
      <c r="Q110" s="201">
        <f t="shared" ref="Q110:Q115" si="24">AVERAGE(D110:O110)</f>
        <v>3.8976397765671557E-2</v>
      </c>
    </row>
    <row r="111" spans="1:17" x14ac:dyDescent="0.15">
      <c r="A111" s="5"/>
      <c r="B111" s="6" t="s">
        <v>6</v>
      </c>
      <c r="C111" s="198">
        <f>'Runoff $'!C272/'Runoff $'!C$276</f>
        <v>0</v>
      </c>
      <c r="D111" s="198">
        <f>'Runoff $'!D272/'Runoff $'!D$276</f>
        <v>0</v>
      </c>
      <c r="E111" s="198">
        <f>'Runoff $'!E272/'Runoff $'!E$276</f>
        <v>0</v>
      </c>
      <c r="F111" s="198">
        <f>'Runoff $'!F272/'Runoff $'!F$276</f>
        <v>0</v>
      </c>
      <c r="G111" s="198">
        <f>'Runoff $'!G272/'Runoff $'!G$276</f>
        <v>3.490363224127534E-3</v>
      </c>
      <c r="H111" s="198">
        <f>'Runoff $'!H272/'Runoff $'!H$276</f>
        <v>0</v>
      </c>
      <c r="I111" s="198">
        <f>'Runoff $'!I272/'Runoff $'!I$276</f>
        <v>5.4922724900658988E-3</v>
      </c>
      <c r="J111" s="198">
        <f>'Runoff $'!J272/'Runoff $'!J$276</f>
        <v>1.5704321187427338E-2</v>
      </c>
      <c r="K111" s="198">
        <f>'Runoff $'!K272/'Runoff $'!K$276</f>
        <v>4.7659084857055339E-4</v>
      </c>
      <c r="L111" s="198">
        <f>'Runoff $'!L272/'Runoff $'!L$276</f>
        <v>4.0098381327533363E-4</v>
      </c>
      <c r="M111" s="198">
        <f>'Runoff $'!M272/'Runoff $'!M$276</f>
        <v>3.1002004429537774E-4</v>
      </c>
      <c r="N111" s="198">
        <f>'Runoff $'!N272/'Runoff $'!N$276</f>
        <v>2.7062116495800946E-2</v>
      </c>
      <c r="O111" s="198">
        <f>'Runoff $'!O272/'Runoff $'!O$276</f>
        <v>2.7116449794752661E-3</v>
      </c>
      <c r="P111" s="200"/>
      <c r="Q111" s="202">
        <f t="shared" si="24"/>
        <v>4.6373594235865206E-3</v>
      </c>
    </row>
    <row r="112" spans="1:17" x14ac:dyDescent="0.15">
      <c r="B112" s="6" t="s">
        <v>7</v>
      </c>
      <c r="C112" s="198">
        <f>'Runoff $'!C273/'Runoff $'!C$276</f>
        <v>0</v>
      </c>
      <c r="D112" s="198">
        <f>'Runoff $'!D273/'Runoff $'!D$276</f>
        <v>0</v>
      </c>
      <c r="E112" s="198">
        <f>'Runoff $'!E273/'Runoff $'!E$276</f>
        <v>0</v>
      </c>
      <c r="F112" s="198">
        <f>'Runoff $'!F273/'Runoff $'!F$276</f>
        <v>0</v>
      </c>
      <c r="G112" s="198">
        <f>'Runoff $'!G273/'Runoff $'!G$276</f>
        <v>0</v>
      </c>
      <c r="H112" s="198">
        <f>'Runoff $'!H273/'Runoff $'!H$276</f>
        <v>3.5873569294155895E-3</v>
      </c>
      <c r="I112" s="198">
        <f>'Runoff $'!I273/'Runoff $'!I$276</f>
        <v>0</v>
      </c>
      <c r="J112" s="198">
        <f>'Runoff $'!J273/'Runoff $'!J$276</f>
        <v>5.0784072318367157E-3</v>
      </c>
      <c r="K112" s="198">
        <f>'Runoff $'!K273/'Runoff $'!K$276</f>
        <v>3.8127096344159334E-4</v>
      </c>
      <c r="L112" s="198">
        <f>'Runoff $'!L273/'Runoff $'!L$276</f>
        <v>0</v>
      </c>
      <c r="M112" s="198">
        <f>'Runoff $'!M273/'Runoff $'!M$276</f>
        <v>0</v>
      </c>
      <c r="N112" s="198">
        <f>'Runoff $'!N273/'Runoff $'!N$276</f>
        <v>3.2029748041868242E-4</v>
      </c>
      <c r="O112" s="198">
        <f>'Runoff $'!O273/'Runoff $'!O$276</f>
        <v>2.5154664214403519E-2</v>
      </c>
      <c r="P112" s="200"/>
      <c r="Q112" s="202">
        <f t="shared" si="24"/>
        <v>2.8768330682930085E-3</v>
      </c>
    </row>
    <row r="113" spans="1:17" x14ac:dyDescent="0.15">
      <c r="A113" s="3"/>
      <c r="B113" s="16" t="s">
        <v>8</v>
      </c>
      <c r="C113" s="221">
        <f>'Runoff $'!C274/'Runoff $'!C$276</f>
        <v>4.6562503182338635E-3</v>
      </c>
      <c r="D113" s="221">
        <f>'Runoff $'!D274/'Runoff $'!D$276</f>
        <v>4.8346695179787352E-3</v>
      </c>
      <c r="E113" s="221">
        <f>'Runoff $'!E274/'Runoff $'!E$276</f>
        <v>2.6169724610678679E-3</v>
      </c>
      <c r="F113" s="221">
        <f>'Runoff $'!F274/'Runoff $'!F$276</f>
        <v>0</v>
      </c>
      <c r="G113" s="221">
        <f>'Runoff $'!G274/'Runoff $'!G$276</f>
        <v>0</v>
      </c>
      <c r="H113" s="221">
        <f>'Runoff $'!H274/'Runoff $'!H$276</f>
        <v>0</v>
      </c>
      <c r="I113" s="221">
        <f>'Runoff $'!I274/'Runoff $'!I$276</f>
        <v>0</v>
      </c>
      <c r="J113" s="221">
        <f>'Runoff $'!J274/'Runoff $'!J$276</f>
        <v>0</v>
      </c>
      <c r="K113" s="221">
        <f>'Runoff $'!K274/'Runoff $'!K$276</f>
        <v>0</v>
      </c>
      <c r="L113" s="221">
        <f>'Runoff $'!L274/'Runoff $'!L$276</f>
        <v>0</v>
      </c>
      <c r="M113" s="221">
        <f>'Runoff $'!M274/'Runoff $'!M$276</f>
        <v>0</v>
      </c>
      <c r="N113" s="221">
        <f>'Runoff $'!N274/'Runoff $'!N$276</f>
        <v>0</v>
      </c>
      <c r="O113" s="221">
        <f>'Runoff $'!O274/'Runoff $'!O$276</f>
        <v>0</v>
      </c>
      <c r="P113" s="200"/>
      <c r="Q113" s="222">
        <f t="shared" si="24"/>
        <v>6.2097016492055018E-4</v>
      </c>
    </row>
    <row r="114" spans="1:17" s="8" customFormat="1" x14ac:dyDescent="0.15">
      <c r="A114" s="3"/>
      <c r="B114" s="18" t="s">
        <v>9</v>
      </c>
      <c r="C114" s="199">
        <f>'Runoff $'!C275/'Runoff $'!C$276</f>
        <v>1.5765442331375949E-2</v>
      </c>
      <c r="D114" s="199">
        <f>'Runoff $'!D275/'Runoff $'!D$276</f>
        <v>2.6135308341549347E-2</v>
      </c>
      <c r="E114" s="199">
        <f>'Runoff $'!E275/'Runoff $'!E$276</f>
        <v>2.3533704749639402E-2</v>
      </c>
      <c r="F114" s="199">
        <f>'Runoff $'!F275/'Runoff $'!F$276</f>
        <v>9.7049362457613184E-3</v>
      </c>
      <c r="G114" s="199">
        <f>'Runoff $'!G275/'Runoff $'!G$276</f>
        <v>7.6015210826192456E-3</v>
      </c>
      <c r="H114" s="199">
        <f>'Runoff $'!H275/'Runoff $'!H$276</f>
        <v>6.2135256748075351E-2</v>
      </c>
      <c r="I114" s="199">
        <f>'Runoff $'!I275/'Runoff $'!I$276</f>
        <v>9.92632443980032E-2</v>
      </c>
      <c r="J114" s="199">
        <f>'Runoff $'!J275/'Runoff $'!J$276</f>
        <v>9.89499841415305E-2</v>
      </c>
      <c r="K114" s="199">
        <f>'Runoff $'!K275/'Runoff $'!K$276</f>
        <v>5.4826171009363246E-2</v>
      </c>
      <c r="L114" s="199">
        <f>'Runoff $'!L275/'Runoff $'!L$276</f>
        <v>6.1991164234226293E-2</v>
      </c>
      <c r="M114" s="199">
        <f>'Runoff $'!M275/'Runoff $'!M$276</f>
        <v>5.9191030211282247E-2</v>
      </c>
      <c r="N114" s="199">
        <f>'Runoff $'!N275/'Runoff $'!N$276</f>
        <v>2.7382413976219631E-2</v>
      </c>
      <c r="O114" s="199">
        <f>'Runoff $'!O275/'Runoff $'!O$276</f>
        <v>3.4623989931389897E-2</v>
      </c>
      <c r="P114" s="200"/>
      <c r="Q114" s="203">
        <f t="shared" si="24"/>
        <v>4.7111560422471645E-2</v>
      </c>
    </row>
    <row r="115" spans="1:17" x14ac:dyDescent="0.15">
      <c r="A115" s="3"/>
      <c r="B115" s="21" t="s">
        <v>10</v>
      </c>
      <c r="C115" s="22">
        <f>'Runoff $'!C276</f>
        <v>4845100.34</v>
      </c>
      <c r="D115" s="22">
        <f>'Runoff $'!D276</f>
        <v>4666296.1999999993</v>
      </c>
      <c r="E115" s="22">
        <f>'Runoff $'!E276</f>
        <v>4462026.3199999994</v>
      </c>
      <c r="F115" s="22">
        <f>'Runoff $'!F276</f>
        <v>4290942.1500000004</v>
      </c>
      <c r="G115" s="22">
        <f>'Runoff $'!G276</f>
        <v>4062164.6200000006</v>
      </c>
      <c r="H115" s="22">
        <f>'Runoff $'!H276</f>
        <v>3952333.2300000004</v>
      </c>
      <c r="I115" s="22">
        <f>'Runoff $'!I276</f>
        <v>3793735.6600000006</v>
      </c>
      <c r="J115" s="22">
        <f>'Runoff $'!J276</f>
        <v>3651613.42</v>
      </c>
      <c r="K115" s="22">
        <f>'Runoff $'!K276</f>
        <v>3497696.2</v>
      </c>
      <c r="L115" s="22">
        <f>'Runoff $'!L276</f>
        <v>3349412.0100000002</v>
      </c>
      <c r="M115" s="22">
        <f>'Runoff $'!M276</f>
        <v>3264724.3899999997</v>
      </c>
      <c r="N115" s="22">
        <f>'Runoff $'!N276</f>
        <v>3159968.6599999997</v>
      </c>
      <c r="O115" s="22">
        <f>'Runoff $'!O276</f>
        <v>3073949.5999999996</v>
      </c>
      <c r="P115" s="23"/>
      <c r="Q115" s="212">
        <f t="shared" si="24"/>
        <v>3768738.5383333336</v>
      </c>
    </row>
    <row r="116" spans="1:17" x14ac:dyDescent="0.1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7" ht="11.25" thickBot="1" x14ac:dyDescent="0.2">
      <c r="A117" s="145"/>
      <c r="B117" s="145"/>
      <c r="C117" s="8">
        <f>C109</f>
        <v>42094</v>
      </c>
      <c r="D117" s="8">
        <f t="shared" ref="D117:O117" si="25">D109</f>
        <v>42124</v>
      </c>
      <c r="E117" s="8">
        <f t="shared" si="25"/>
        <v>42155</v>
      </c>
      <c r="F117" s="8">
        <f t="shared" si="25"/>
        <v>42185</v>
      </c>
      <c r="G117" s="8">
        <f t="shared" si="25"/>
        <v>42216</v>
      </c>
      <c r="H117" s="8">
        <f t="shared" si="25"/>
        <v>42247</v>
      </c>
      <c r="I117" s="8">
        <f t="shared" si="25"/>
        <v>42277</v>
      </c>
      <c r="J117" s="8">
        <f t="shared" si="25"/>
        <v>42308</v>
      </c>
      <c r="K117" s="8">
        <f t="shared" si="25"/>
        <v>42338</v>
      </c>
      <c r="L117" s="8">
        <f t="shared" si="25"/>
        <v>42369</v>
      </c>
      <c r="M117" s="8">
        <f t="shared" si="25"/>
        <v>42400</v>
      </c>
      <c r="N117" s="8">
        <f t="shared" si="25"/>
        <v>42429</v>
      </c>
      <c r="O117" s="8">
        <f t="shared" si="25"/>
        <v>42460</v>
      </c>
      <c r="P117" s="145"/>
      <c r="Q117" s="145" t="s">
        <v>4</v>
      </c>
    </row>
    <row r="118" spans="1:17" x14ac:dyDescent="0.15">
      <c r="A118" s="142" t="s">
        <v>65</v>
      </c>
      <c r="B118" s="146" t="s">
        <v>5</v>
      </c>
      <c r="C118" s="215">
        <f>'Runoff $'!C292/'Runoff $'!C$297</f>
        <v>5.1024065384468749E-2</v>
      </c>
      <c r="D118" s="215">
        <f>'Runoff $'!D292/'Runoff $'!D$297</f>
        <v>9.8961736848459068E-3</v>
      </c>
      <c r="E118" s="215">
        <f>'Runoff $'!E292/'Runoff $'!E$297</f>
        <v>4.9358153394031476E-2</v>
      </c>
      <c r="F118" s="215">
        <f>'Runoff $'!F292/'Runoff $'!F$297</f>
        <v>1.4646859169409963E-2</v>
      </c>
      <c r="G118" s="215">
        <f>'Runoff $'!G292/'Runoff $'!G$297</f>
        <v>5.6161389359009883E-2</v>
      </c>
      <c r="H118" s="215">
        <f>'Runoff $'!H292/'Runoff $'!H$297</f>
        <v>5.9311301636912062E-2</v>
      </c>
      <c r="I118" s="215">
        <f>'Runoff $'!I292/'Runoff $'!I$297</f>
        <v>1.3878788287189921E-2</v>
      </c>
      <c r="J118" s="215">
        <f>'Runoff $'!J292/'Runoff $'!J$297</f>
        <v>5.1485255784775454E-2</v>
      </c>
      <c r="K118" s="215">
        <f>'Runoff $'!K292/'Runoff $'!K$297</f>
        <v>1.3835234199672031E-2</v>
      </c>
      <c r="L118" s="215">
        <f>'Runoff $'!L292/'Runoff $'!L$297</f>
        <v>5.7649665901161107E-2</v>
      </c>
      <c r="M118" s="215">
        <f>'Runoff $'!M292/'Runoff $'!M$297</f>
        <v>7.0665543469427647E-2</v>
      </c>
      <c r="N118" s="215">
        <f>'Runoff $'!N292/'Runoff $'!N$297</f>
        <v>2.8072158282534947E-2</v>
      </c>
      <c r="O118" s="215">
        <f>'Runoff $'!O292/'Runoff $'!O$297</f>
        <v>5.5822373142636932E-2</v>
      </c>
      <c r="P118" s="214"/>
      <c r="Q118" s="216">
        <f>AVERAGE(D118:O118)</f>
        <v>4.0065241359300612E-2</v>
      </c>
    </row>
    <row r="119" spans="1:17" x14ac:dyDescent="0.15">
      <c r="A119" s="120"/>
      <c r="B119" s="149" t="s">
        <v>6</v>
      </c>
      <c r="C119" s="205">
        <f>'Runoff $'!C293/'Runoff $'!C$297</f>
        <v>7.5232728012927571E-3</v>
      </c>
      <c r="D119" s="205">
        <f>'Runoff $'!D293/'Runoff $'!D$297</f>
        <v>1.9427963872817922E-2</v>
      </c>
      <c r="E119" s="205">
        <f>'Runoff $'!E293/'Runoff $'!E$297</f>
        <v>1.3064674822928774E-2</v>
      </c>
      <c r="F119" s="205">
        <f>'Runoff $'!F293/'Runoff $'!F$297</f>
        <v>1.2198859080839519E-2</v>
      </c>
      <c r="G119" s="205">
        <f>'Runoff $'!G293/'Runoff $'!G$297</f>
        <v>1.5161314970948615E-2</v>
      </c>
      <c r="H119" s="205">
        <f>'Runoff $'!H293/'Runoff $'!H$297</f>
        <v>1.547907040487669E-2</v>
      </c>
      <c r="I119" s="205">
        <f>'Runoff $'!I293/'Runoff $'!I$297</f>
        <v>1.4564115155592082E-2</v>
      </c>
      <c r="J119" s="205">
        <f>'Runoff $'!J293/'Runoff $'!J$297</f>
        <v>1.5404399321527276E-2</v>
      </c>
      <c r="K119" s="205">
        <f>'Runoff $'!K293/'Runoff $'!K$297</f>
        <v>1.5834518835393298E-2</v>
      </c>
      <c r="L119" s="205">
        <f>'Runoff $'!L293/'Runoff $'!L$297</f>
        <v>1.8718942556656414E-2</v>
      </c>
      <c r="M119" s="205">
        <f>'Runoff $'!M293/'Runoff $'!M$297</f>
        <v>1.7340592900452548E-2</v>
      </c>
      <c r="N119" s="205">
        <f>'Runoff $'!N293/'Runoff $'!N$297</f>
        <v>5.8220556722738213E-3</v>
      </c>
      <c r="O119" s="205">
        <f>'Runoff $'!O293/'Runoff $'!O$297</f>
        <v>5.623086099994656E-3</v>
      </c>
      <c r="P119" s="214"/>
      <c r="Q119" s="217">
        <f>AVERAGE(D119:O119)</f>
        <v>1.4053299474525133E-2</v>
      </c>
    </row>
    <row r="120" spans="1:17" x14ac:dyDescent="0.15">
      <c r="A120" s="120"/>
      <c r="B120" s="149" t="s">
        <v>7</v>
      </c>
      <c r="C120" s="205">
        <f>'Runoff $'!C294/'Runoff $'!C$297</f>
        <v>3.129173921519058E-3</v>
      </c>
      <c r="D120" s="205">
        <f>'Runoff $'!D294/'Runoff $'!D$297</f>
        <v>3.850682586983495E-3</v>
      </c>
      <c r="E120" s="205">
        <f>'Runoff $'!E294/'Runoff $'!E$297</f>
        <v>6.6080190894129715E-3</v>
      </c>
      <c r="F120" s="205">
        <f>'Runoff $'!F294/'Runoff $'!F$297</f>
        <v>3.6721319979797894E-3</v>
      </c>
      <c r="G120" s="205">
        <f>'Runoff $'!G294/'Runoff $'!G$297</f>
        <v>4.200638237407333E-3</v>
      </c>
      <c r="H120" s="205">
        <f>'Runoff $'!H294/'Runoff $'!H$297</f>
        <v>7.6620879103226095E-3</v>
      </c>
      <c r="I120" s="205">
        <f>'Runoff $'!I294/'Runoff $'!I$297</f>
        <v>5.0840907688409782E-3</v>
      </c>
      <c r="J120" s="205">
        <f>'Runoff $'!J294/'Runoff $'!J$297</f>
        <v>6.1282342943025179E-3</v>
      </c>
      <c r="K120" s="205">
        <f>'Runoff $'!K294/'Runoff $'!K$297</f>
        <v>8.4598570178312706E-3</v>
      </c>
      <c r="L120" s="205">
        <f>'Runoff $'!L294/'Runoff $'!L$297</f>
        <v>6.2654580182405963E-3</v>
      </c>
      <c r="M120" s="205">
        <f>'Runoff $'!M294/'Runoff $'!M$297</f>
        <v>7.4908730277360993E-3</v>
      </c>
      <c r="N120" s="205">
        <f>'Runoff $'!N294/'Runoff $'!N$297</f>
        <v>1.8032952840418863E-3</v>
      </c>
      <c r="O120" s="205">
        <f>'Runoff $'!O294/'Runoff $'!O$297</f>
        <v>4.660009719098108E-3</v>
      </c>
      <c r="P120" s="214"/>
      <c r="Q120" s="217">
        <f>AVERAGE(D120:O120)</f>
        <v>5.4904481626831389E-3</v>
      </c>
    </row>
    <row r="121" spans="1:17" x14ac:dyDescent="0.15">
      <c r="A121" s="120"/>
      <c r="B121" s="149" t="s">
        <v>8</v>
      </c>
      <c r="C121" s="205">
        <f>'Runoff $'!C295/'Runoff $'!C$297</f>
        <v>0.10701058415275484</v>
      </c>
      <c r="D121" s="205">
        <f>'Runoff $'!D295/'Runoff $'!D$297</f>
        <v>0.10645154828182442</v>
      </c>
      <c r="E121" s="205">
        <f>'Runoff $'!E295/'Runoff $'!E$297</f>
        <v>0.10546542859114828</v>
      </c>
      <c r="F121" s="205">
        <f>'Runoff $'!F295/'Runoff $'!F$297</f>
        <v>0.10313606439078703</v>
      </c>
      <c r="G121" s="205">
        <f>'Runoff $'!G295/'Runoff $'!G$297</f>
        <v>0.10222230241821782</v>
      </c>
      <c r="H121" s="205">
        <f>'Runoff $'!H295/'Runoff $'!H$297</f>
        <v>9.8359138189421561E-2</v>
      </c>
      <c r="I121" s="205">
        <f>'Runoff $'!I295/'Runoff $'!I$297</f>
        <v>9.9526011887418497E-2</v>
      </c>
      <c r="J121" s="205">
        <f>'Runoff $'!J295/'Runoff $'!J$297</f>
        <v>0.1004780165427826</v>
      </c>
      <c r="K121" s="205">
        <f>'Runoff $'!K295/'Runoff $'!K$297</f>
        <v>0.1014290374692033</v>
      </c>
      <c r="L121" s="205">
        <f>'Runoff $'!L295/'Runoff $'!L$297</f>
        <v>0.10182871289354656</v>
      </c>
      <c r="M121" s="205">
        <f>'Runoff $'!M295/'Runoff $'!M$297</f>
        <v>0.10239283975451263</v>
      </c>
      <c r="N121" s="205">
        <f>'Runoff $'!N295/'Runoff $'!N$297</f>
        <v>0.1033075171345034</v>
      </c>
      <c r="O121" s="205">
        <f>'Runoff $'!O295/'Runoff $'!O$297</f>
        <v>0.10144144236574279</v>
      </c>
      <c r="P121" s="214"/>
      <c r="Q121" s="218">
        <f>AVERAGE(D121:O121)</f>
        <v>0.10216983832659243</v>
      </c>
    </row>
    <row r="122" spans="1:17" x14ac:dyDescent="0.15">
      <c r="A122" s="122"/>
      <c r="B122" s="152" t="s">
        <v>9</v>
      </c>
      <c r="C122" s="219">
        <f>'Runoff $'!C296/'Runoff $'!C$297</f>
        <v>0.16868709626003539</v>
      </c>
      <c r="D122" s="219">
        <f>'Runoff $'!D296/'Runoff $'!D$297</f>
        <v>0.13962636842647175</v>
      </c>
      <c r="E122" s="219">
        <f>'Runoff $'!E296/'Runoff $'!E$297</f>
        <v>0.17449627589752151</v>
      </c>
      <c r="F122" s="219">
        <f>'Runoff $'!F296/'Runoff $'!F$297</f>
        <v>0.1336539146390163</v>
      </c>
      <c r="G122" s="219">
        <f>'Runoff $'!G296/'Runoff $'!G$297</f>
        <v>0.17774564498558362</v>
      </c>
      <c r="H122" s="219">
        <f>'Runoff $'!H296/'Runoff $'!H$297</f>
        <v>0.18081159814153291</v>
      </c>
      <c r="I122" s="219">
        <f>'Runoff $'!I296/'Runoff $'!I$297</f>
        <v>0.1330530060990415</v>
      </c>
      <c r="J122" s="219">
        <f>'Runoff $'!J296/'Runoff $'!J$297</f>
        <v>0.17349590594338785</v>
      </c>
      <c r="K122" s="219">
        <f>'Runoff $'!K296/'Runoff $'!K$297</f>
        <v>0.1395586475220999</v>
      </c>
      <c r="L122" s="219">
        <f>'Runoff $'!L296/'Runoff $'!L$297</f>
        <v>0.18446277936960467</v>
      </c>
      <c r="M122" s="219">
        <f>'Runoff $'!M296/'Runoff $'!M$297</f>
        <v>0.19788984915212893</v>
      </c>
      <c r="N122" s="219">
        <f>'Runoff $'!N296/'Runoff $'!N$297</f>
        <v>0.13900502637335407</v>
      </c>
      <c r="O122" s="219">
        <f>'Runoff $'!O296/'Runoff $'!O$297</f>
        <v>0.16754691132747251</v>
      </c>
      <c r="P122" s="214"/>
      <c r="Q122" s="220">
        <f>SUM(Q118:Q121)</f>
        <v>0.16177882732310131</v>
      </c>
    </row>
    <row r="123" spans="1:17" x14ac:dyDescent="0.15">
      <c r="A123" s="120"/>
      <c r="B123" s="154" t="s">
        <v>10</v>
      </c>
      <c r="C123" s="155">
        <f>'Runoff $'!C297</f>
        <v>208287502.18000004</v>
      </c>
      <c r="D123" s="155">
        <f>'Runoff $'!D297</f>
        <v>204495320.56</v>
      </c>
      <c r="E123" s="155">
        <f>'Runoff $'!E297</f>
        <v>201635526.76999998</v>
      </c>
      <c r="F123" s="155">
        <f>'Runoff $'!F297</f>
        <v>197588256.74000004</v>
      </c>
      <c r="G123" s="155">
        <f>'Runoff $'!G297</f>
        <v>194482417.63</v>
      </c>
      <c r="H123" s="155">
        <f>'Runoff $'!H297</f>
        <v>191403205.91</v>
      </c>
      <c r="I123" s="155">
        <f>'Runoff $'!I297</f>
        <v>187956500.66999999</v>
      </c>
      <c r="J123" s="155">
        <f>'Runoff $'!J297</f>
        <v>185393332.79999998</v>
      </c>
      <c r="K123" s="155">
        <f>'Runoff $'!K297</f>
        <v>182173815.31999999</v>
      </c>
      <c r="L123" s="155">
        <f>'Runoff $'!L297</f>
        <v>179053103.01879999</v>
      </c>
      <c r="M123" s="155">
        <f>'Runoff $'!M297</f>
        <v>176700382.59879997</v>
      </c>
      <c r="N123" s="155">
        <f>'Runoff $'!N297</f>
        <v>174715096.73880002</v>
      </c>
      <c r="O123" s="155">
        <f>'Runoff $'!O297</f>
        <v>172246660.06819999</v>
      </c>
      <c r="P123" s="124"/>
      <c r="Q123" s="230">
        <f>AVERAGE(D123:O123)</f>
        <v>187320301.56871665</v>
      </c>
    </row>
    <row r="124" spans="1:17" x14ac:dyDescent="0.15">
      <c r="A124" s="3"/>
      <c r="B124" s="15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26"/>
      <c r="Q124" s="119"/>
    </row>
    <row r="125" spans="1:17" ht="11.25" thickBot="1" x14ac:dyDescent="0.2">
      <c r="P125" s="3"/>
    </row>
    <row r="126" spans="1:17" ht="15.75" thickTop="1" x14ac:dyDescent="0.2">
      <c r="A126" s="195" t="s">
        <v>61</v>
      </c>
      <c r="B126" s="196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</row>
    <row r="127" spans="1:17" s="8" customFormat="1" ht="11.25" thickBot="1" x14ac:dyDescent="0.2">
      <c r="C127" s="8">
        <f>C117</f>
        <v>42094</v>
      </c>
      <c r="D127" s="8">
        <f t="shared" ref="D127:O127" si="26">D117</f>
        <v>42124</v>
      </c>
      <c r="E127" s="8">
        <f t="shared" si="26"/>
        <v>42155</v>
      </c>
      <c r="F127" s="8">
        <f t="shared" si="26"/>
        <v>42185</v>
      </c>
      <c r="G127" s="8">
        <f t="shared" si="26"/>
        <v>42216</v>
      </c>
      <c r="H127" s="8">
        <f t="shared" si="26"/>
        <v>42247</v>
      </c>
      <c r="I127" s="8">
        <f t="shared" si="26"/>
        <v>42277</v>
      </c>
      <c r="J127" s="8">
        <f t="shared" si="26"/>
        <v>42308</v>
      </c>
      <c r="K127" s="8">
        <f t="shared" si="26"/>
        <v>42338</v>
      </c>
      <c r="L127" s="8">
        <f t="shared" si="26"/>
        <v>42369</v>
      </c>
      <c r="M127" s="8">
        <f t="shared" si="26"/>
        <v>42400</v>
      </c>
      <c r="N127" s="8">
        <f t="shared" si="26"/>
        <v>42429</v>
      </c>
      <c r="O127" s="8">
        <f t="shared" si="26"/>
        <v>42460</v>
      </c>
      <c r="Q127" s="8" t="s">
        <v>4</v>
      </c>
    </row>
    <row r="128" spans="1:17" x14ac:dyDescent="0.15">
      <c r="A128" s="33" t="s">
        <v>20</v>
      </c>
      <c r="B128" s="9" t="s">
        <v>5</v>
      </c>
      <c r="C128" s="197">
        <f>'Runoff $'!C316/'Runoff $'!C$321</f>
        <v>2.2560006586135644E-2</v>
      </c>
      <c r="D128" s="197">
        <f>'Runoff $'!D316/'Runoff $'!D$321</f>
        <v>1.8202064284131375E-2</v>
      </c>
      <c r="E128" s="197">
        <f>'Runoff $'!E316/'Runoff $'!E$321</f>
        <v>1.8932111626430794E-2</v>
      </c>
      <c r="F128" s="197">
        <f>'Runoff $'!F316/'Runoff $'!F$321</f>
        <v>2.1487483564901887E-2</v>
      </c>
      <c r="G128" s="197">
        <f>'Runoff $'!G316/'Runoff $'!G$321</f>
        <v>2.2327514837768531E-2</v>
      </c>
      <c r="H128" s="197">
        <f>'Runoff $'!H316/'Runoff $'!H$321</f>
        <v>2.5035395269666975E-2</v>
      </c>
      <c r="I128" s="197">
        <f>'Runoff $'!I316/'Runoff $'!I$321</f>
        <v>3.120270615453697E-2</v>
      </c>
      <c r="J128" s="197">
        <f>'Runoff $'!J316/'Runoff $'!J$321</f>
        <v>2.7922821087452102E-2</v>
      </c>
      <c r="K128" s="197">
        <f>'Runoff $'!K316/'Runoff $'!K$321</f>
        <v>2.795184432912786E-2</v>
      </c>
      <c r="L128" s="197">
        <f>'Runoff $'!L316/'Runoff $'!L$321</f>
        <v>2.3554580226887376E-2</v>
      </c>
      <c r="M128" s="197">
        <f>'Runoff $'!M316/'Runoff $'!M$321</f>
        <v>2.6713662305306897E-2</v>
      </c>
      <c r="N128" s="197">
        <f>'Runoff $'!N316/'Runoff $'!N$321</f>
        <v>2.5927302101995727E-2</v>
      </c>
      <c r="O128" s="197">
        <f>'Runoff $'!O316/'Runoff $'!O$321</f>
        <v>3.2166324890370947E-2</v>
      </c>
      <c r="P128" s="200"/>
      <c r="Q128" s="201">
        <f>AVERAGE(D128:O128)</f>
        <v>2.5118650889881453E-2</v>
      </c>
    </row>
    <row r="129" spans="1:20" x14ac:dyDescent="0.15">
      <c r="A129" s="5"/>
      <c r="B129" s="6" t="s">
        <v>6</v>
      </c>
      <c r="C129" s="198">
        <f>'Runoff $'!C317/'Runoff $'!C$321</f>
        <v>8.5086996060073448E-3</v>
      </c>
      <c r="D129" s="198">
        <f>'Runoff $'!D317/'Runoff $'!D$321</f>
        <v>1.3094469752351122E-2</v>
      </c>
      <c r="E129" s="198">
        <f>'Runoff $'!E317/'Runoff $'!E$321</f>
        <v>1.0061433835105008E-2</v>
      </c>
      <c r="F129" s="198">
        <f>'Runoff $'!F317/'Runoff $'!F$321</f>
        <v>8.8275998588363859E-3</v>
      </c>
      <c r="G129" s="198">
        <f>'Runoff $'!G317/'Runoff $'!G$321</f>
        <v>1.3312475458193694E-2</v>
      </c>
      <c r="H129" s="198">
        <f>'Runoff $'!H317/'Runoff $'!H$321</f>
        <v>7.9157874537949483E-3</v>
      </c>
      <c r="I129" s="198">
        <f>'Runoff $'!I317/'Runoff $'!I$321</f>
        <v>1.358366465872211E-2</v>
      </c>
      <c r="J129" s="198">
        <f>'Runoff $'!J317/'Runoff $'!J$321</f>
        <v>1.3763042958247953E-2</v>
      </c>
      <c r="K129" s="198">
        <f>'Runoff $'!K317/'Runoff $'!K$321</f>
        <v>1.0213686622632313E-2</v>
      </c>
      <c r="L129" s="198">
        <f>'Runoff $'!L317/'Runoff $'!L$321</f>
        <v>1.2916056892655261E-2</v>
      </c>
      <c r="M129" s="198">
        <f>'Runoff $'!M317/'Runoff $'!M$321</f>
        <v>1.3037450683227635E-2</v>
      </c>
      <c r="N129" s="198">
        <f>'Runoff $'!N317/'Runoff $'!N$321</f>
        <v>1.3955712232079118E-2</v>
      </c>
      <c r="O129" s="198">
        <f>'Runoff $'!O317/'Runoff $'!O$321</f>
        <v>1.134710371723241E-2</v>
      </c>
      <c r="P129" s="200"/>
      <c r="Q129" s="202">
        <f>AVERAGE(D129:O129)</f>
        <v>1.1835707010256498E-2</v>
      </c>
      <c r="S129" s="11"/>
    </row>
    <row r="130" spans="1:20" x14ac:dyDescent="0.15">
      <c r="B130" s="6" t="s">
        <v>7</v>
      </c>
      <c r="C130" s="198">
        <f>'Runoff $'!C318/'Runoff $'!C$321</f>
        <v>6.9904995828766461E-3</v>
      </c>
      <c r="D130" s="198">
        <f>'Runoff $'!D318/'Runoff $'!D$321</f>
        <v>5.6583230651891664E-3</v>
      </c>
      <c r="E130" s="198">
        <f>'Runoff $'!E318/'Runoff $'!E$321</f>
        <v>7.1102534006026443E-3</v>
      </c>
      <c r="F130" s="198">
        <f>'Runoff $'!F318/'Runoff $'!F$321</f>
        <v>7.9325763717788544E-3</v>
      </c>
      <c r="G130" s="198">
        <f>'Runoff $'!G318/'Runoff $'!G$321</f>
        <v>4.6117980194204005E-3</v>
      </c>
      <c r="H130" s="198">
        <f>'Runoff $'!H318/'Runoff $'!H$321</f>
        <v>1.0347193665144709E-2</v>
      </c>
      <c r="I130" s="198">
        <f>'Runoff $'!I318/'Runoff $'!I$321</f>
        <v>4.8560980606199644E-3</v>
      </c>
      <c r="J130" s="198">
        <f>'Runoff $'!J318/'Runoff $'!J$321</f>
        <v>8.110139082658922E-3</v>
      </c>
      <c r="K130" s="198">
        <f>'Runoff $'!K318/'Runoff $'!K$321</f>
        <v>8.0653670899173205E-3</v>
      </c>
      <c r="L130" s="198">
        <f>'Runoff $'!L318/'Runoff $'!L$321</f>
        <v>7.8676629474656191E-3</v>
      </c>
      <c r="M130" s="198">
        <f>'Runoff $'!M318/'Runoff $'!M$321</f>
        <v>7.8942796169246838E-3</v>
      </c>
      <c r="N130" s="198">
        <f>'Runoff $'!N318/'Runoff $'!N$321</f>
        <v>5.0180003309742947E-3</v>
      </c>
      <c r="O130" s="198">
        <f>'Runoff $'!O318/'Runoff $'!O$321</f>
        <v>8.2011971206405118E-3</v>
      </c>
      <c r="P130" s="200"/>
      <c r="Q130" s="202">
        <f>AVERAGE(D130:O130)</f>
        <v>7.1394073976114259E-3</v>
      </c>
      <c r="S130" s="11"/>
    </row>
    <row r="131" spans="1:20" x14ac:dyDescent="0.15">
      <c r="B131" s="15" t="s">
        <v>8</v>
      </c>
      <c r="C131" s="198">
        <f>'Runoff $'!C319/'Runoff $'!C$321</f>
        <v>1.8952482759054125E-2</v>
      </c>
      <c r="D131" s="198">
        <f>'Runoff $'!D319/'Runoff $'!D$321</f>
        <v>1.7971929672833096E-2</v>
      </c>
      <c r="E131" s="198">
        <f>'Runoff $'!E319/'Runoff $'!E$321</f>
        <v>1.8703353519834497E-2</v>
      </c>
      <c r="F131" s="198">
        <f>'Runoff $'!F319/'Runoff $'!F$321</f>
        <v>1.7686005679661301E-2</v>
      </c>
      <c r="G131" s="198">
        <f>'Runoff $'!G319/'Runoff $'!G$321</f>
        <v>1.7161229301260336E-2</v>
      </c>
      <c r="H131" s="198">
        <f>'Runoff $'!H319/'Runoff $'!H$321</f>
        <v>1.5851319928007774E-2</v>
      </c>
      <c r="I131" s="198">
        <f>'Runoff $'!I319/'Runoff $'!I$321</f>
        <v>1.7231777676335016E-2</v>
      </c>
      <c r="J131" s="198">
        <f>'Runoff $'!J319/'Runoff $'!J$321</f>
        <v>1.4768943723802663E-2</v>
      </c>
      <c r="K131" s="198">
        <f>'Runoff $'!K319/'Runoff $'!K$321</f>
        <v>1.456691882654409E-2</v>
      </c>
      <c r="L131" s="198">
        <f>'Runoff $'!L319/'Runoff $'!L$321</f>
        <v>1.4869272954180819E-2</v>
      </c>
      <c r="M131" s="198">
        <f>'Runoff $'!M319/'Runoff $'!M$321</f>
        <v>1.2841362100986364E-2</v>
      </c>
      <c r="N131" s="198">
        <f>'Runoff $'!N319/'Runoff $'!N$321</f>
        <v>1.7047118066504038E-2</v>
      </c>
      <c r="O131" s="198">
        <f>'Runoff $'!O319/'Runoff $'!O$321</f>
        <v>1.8865815362084839E-2</v>
      </c>
      <c r="P131" s="200"/>
      <c r="Q131" s="202">
        <f>AVERAGE(D131:O131)</f>
        <v>1.6463753901002902E-2</v>
      </c>
      <c r="S131" s="11"/>
    </row>
    <row r="132" spans="1:20" x14ac:dyDescent="0.15">
      <c r="A132" s="3"/>
      <c r="B132" s="18" t="s">
        <v>9</v>
      </c>
      <c r="C132" s="199">
        <f>'Runoff $'!C320/'Runoff $'!C$321</f>
        <v>5.7011688534073769E-2</v>
      </c>
      <c r="D132" s="199">
        <f>'Runoff $'!D320/'Runoff $'!D$321</f>
        <v>5.4926786774504764E-2</v>
      </c>
      <c r="E132" s="199">
        <f>'Runoff $'!E320/'Runoff $'!E$321</f>
        <v>5.4807152381972944E-2</v>
      </c>
      <c r="F132" s="199">
        <f>'Runoff $'!F320/'Runoff $'!F$321</f>
        <v>5.5933665475178425E-2</v>
      </c>
      <c r="G132" s="199">
        <f>'Runoff $'!G320/'Runoff $'!G$321</f>
        <v>5.741301761664297E-2</v>
      </c>
      <c r="H132" s="199">
        <f>'Runoff $'!H320/'Runoff $'!H$321</f>
        <v>5.9149696316614403E-2</v>
      </c>
      <c r="I132" s="199">
        <f>'Runoff $'!I320/'Runoff $'!I$321</f>
        <v>6.6874246550214053E-2</v>
      </c>
      <c r="J132" s="199">
        <f>'Runoff $'!J320/'Runoff $'!J$321</f>
        <v>6.4564946852161645E-2</v>
      </c>
      <c r="K132" s="199">
        <f>'Runoff $'!K320/'Runoff $'!K$321</f>
        <v>6.0797816868221589E-2</v>
      </c>
      <c r="L132" s="199">
        <f>'Runoff $'!L320/'Runoff $'!L$321</f>
        <v>5.9207573021189071E-2</v>
      </c>
      <c r="M132" s="199">
        <f>'Runoff $'!M320/'Runoff $'!M$321</f>
        <v>6.0486754706445579E-2</v>
      </c>
      <c r="N132" s="199">
        <f>'Runoff $'!N320/'Runoff $'!N$321</f>
        <v>6.1948132731553175E-2</v>
      </c>
      <c r="O132" s="199">
        <f>'Runoff $'!O320/'Runoff $'!O$321</f>
        <v>7.058044109032871E-2</v>
      </c>
      <c r="P132" s="200"/>
      <c r="Q132" s="203">
        <f>SUM(Q128:Q131)</f>
        <v>6.0557519198752276E-2</v>
      </c>
      <c r="S132" s="11"/>
    </row>
    <row r="133" spans="1:20" x14ac:dyDescent="0.15">
      <c r="A133" s="3"/>
      <c r="B133" s="21" t="s">
        <v>10</v>
      </c>
      <c r="C133" s="22">
        <f>'Runoff $'!C321</f>
        <v>25184540.52</v>
      </c>
      <c r="D133" s="22">
        <f>'Runoff $'!D321</f>
        <v>24674298.09</v>
      </c>
      <c r="E133" s="22">
        <f>'Runoff $'!E321</f>
        <v>24275686.149999999</v>
      </c>
      <c r="F133" s="22">
        <f>'Runoff $'!F321</f>
        <v>23809676.850000001</v>
      </c>
      <c r="G133" s="22">
        <f>'Runoff $'!G321</f>
        <v>23507616.670000002</v>
      </c>
      <c r="H133" s="22">
        <f>'Runoff $'!H321</f>
        <v>23151660.030000001</v>
      </c>
      <c r="I133" s="22">
        <f>'Runoff $'!I321</f>
        <v>22844297.75</v>
      </c>
      <c r="J133" s="22">
        <f>'Runoff $'!J321</f>
        <v>22404794.559999999</v>
      </c>
      <c r="K133" s="22">
        <f>'Runoff $'!K321</f>
        <v>22074760.890000001</v>
      </c>
      <c r="L133" s="22">
        <f>'Runoff $'!L321</f>
        <v>21802523.969999999</v>
      </c>
      <c r="M133" s="22">
        <f>'Runoff $'!M321</f>
        <v>21440259.050000001</v>
      </c>
      <c r="N133" s="22">
        <f>'Runoff $'!N321</f>
        <v>21103511.960000001</v>
      </c>
      <c r="O133" s="22">
        <f>'Runoff $'!O321</f>
        <v>20816237.859999999</v>
      </c>
      <c r="P133" s="23"/>
      <c r="Q133" s="212">
        <f>AVERAGE(D133:O133)</f>
        <v>22658776.985833336</v>
      </c>
    </row>
    <row r="134" spans="1:20" x14ac:dyDescent="0.15">
      <c r="A134" s="3"/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</row>
    <row r="135" spans="1:20" ht="11.25" thickBot="1" x14ac:dyDescent="0.2">
      <c r="A135" s="3"/>
      <c r="B135" s="25"/>
      <c r="C135" s="8">
        <f>C127</f>
        <v>42094</v>
      </c>
      <c r="D135" s="8">
        <f t="shared" ref="D135:O135" si="27">D127</f>
        <v>42124</v>
      </c>
      <c r="E135" s="8">
        <f t="shared" si="27"/>
        <v>42155</v>
      </c>
      <c r="F135" s="8">
        <f t="shared" si="27"/>
        <v>42185</v>
      </c>
      <c r="G135" s="8">
        <f t="shared" si="27"/>
        <v>42216</v>
      </c>
      <c r="H135" s="8">
        <f t="shared" si="27"/>
        <v>42247</v>
      </c>
      <c r="I135" s="8">
        <f t="shared" si="27"/>
        <v>42277</v>
      </c>
      <c r="J135" s="8">
        <f t="shared" si="27"/>
        <v>42308</v>
      </c>
      <c r="K135" s="8">
        <f t="shared" si="27"/>
        <v>42338</v>
      </c>
      <c r="L135" s="8">
        <f t="shared" si="27"/>
        <v>42369</v>
      </c>
      <c r="M135" s="8">
        <f t="shared" si="27"/>
        <v>42400</v>
      </c>
      <c r="N135" s="8">
        <f t="shared" si="27"/>
        <v>42429</v>
      </c>
      <c r="O135" s="8">
        <f t="shared" si="27"/>
        <v>42460</v>
      </c>
      <c r="P135" s="8"/>
      <c r="Q135" s="8" t="s">
        <v>4</v>
      </c>
    </row>
    <row r="136" spans="1:20" x14ac:dyDescent="0.15">
      <c r="A136" s="33" t="s">
        <v>21</v>
      </c>
      <c r="B136" s="9" t="s">
        <v>5</v>
      </c>
      <c r="C136" s="197">
        <f>'Runoff $'!C338/'Runoff $'!C$343</f>
        <v>0</v>
      </c>
      <c r="D136" s="197">
        <f>'Runoff $'!D338/'Runoff $'!D$343</f>
        <v>0</v>
      </c>
      <c r="E136" s="197">
        <f>'Runoff $'!E338/'Runoff $'!E$343</f>
        <v>1.8657692620332011E-2</v>
      </c>
      <c r="F136" s="197">
        <f>'Runoff $'!F338/'Runoff $'!F$343</f>
        <v>1.8827275537908469E-2</v>
      </c>
      <c r="G136" s="197">
        <f>'Runoff $'!G338/'Runoff $'!G$343</f>
        <v>1.884777659599688E-2</v>
      </c>
      <c r="H136" s="197">
        <f>'Runoff $'!H338/'Runoff $'!H$343</f>
        <v>0</v>
      </c>
      <c r="I136" s="197">
        <f>'Runoff $'!I338/'Runoff $'!I$343</f>
        <v>1.9312702227604218E-2</v>
      </c>
      <c r="J136" s="197">
        <f>'Runoff $'!J338/'Runoff $'!J$343</f>
        <v>0</v>
      </c>
      <c r="K136" s="197">
        <f>'Runoff $'!K338/'Runoff $'!K$343</f>
        <v>1.8540561423174021E-2</v>
      </c>
      <c r="L136" s="197">
        <f>'Runoff $'!L338/'Runoff $'!L$343</f>
        <v>1.9536710925928673E-2</v>
      </c>
      <c r="M136" s="197">
        <f>'Runoff $'!M338/'Runoff $'!M$343</f>
        <v>0</v>
      </c>
      <c r="N136" s="197">
        <f>'Runoff $'!N338/'Runoff $'!N$343</f>
        <v>0</v>
      </c>
      <c r="O136" s="197">
        <f>'Runoff $'!O338/'Runoff $'!O$343</f>
        <v>2.2048414125475518E-2</v>
      </c>
      <c r="P136" s="200"/>
      <c r="Q136" s="201">
        <f>AVERAGE(D136:O136)</f>
        <v>1.1314261121368316E-2</v>
      </c>
    </row>
    <row r="137" spans="1:20" x14ac:dyDescent="0.15">
      <c r="A137" s="5"/>
      <c r="B137" s="6" t="s">
        <v>6</v>
      </c>
      <c r="C137" s="198">
        <f>'Runoff $'!C339/'Runoff $'!C$343</f>
        <v>0</v>
      </c>
      <c r="D137" s="198">
        <f>'Runoff $'!D339/'Runoff $'!D$343</f>
        <v>0</v>
      </c>
      <c r="E137" s="198">
        <f>'Runoff $'!E339/'Runoff $'!E$343</f>
        <v>0</v>
      </c>
      <c r="F137" s="198">
        <f>'Runoff $'!F339/'Runoff $'!F$343</f>
        <v>0</v>
      </c>
      <c r="G137" s="198">
        <f>'Runoff $'!G339/'Runoff $'!G$343</f>
        <v>0</v>
      </c>
      <c r="H137" s="198">
        <f>'Runoff $'!H339/'Runoff $'!H$343</f>
        <v>1.9259121220482737E-2</v>
      </c>
      <c r="I137" s="198">
        <f>'Runoff $'!I339/'Runoff $'!I$343</f>
        <v>0</v>
      </c>
      <c r="J137" s="198">
        <f>'Runoff $'!J339/'Runoff $'!J$343</f>
        <v>0</v>
      </c>
      <c r="K137" s="198">
        <f>'Runoff $'!K339/'Runoff $'!K$343</f>
        <v>0</v>
      </c>
      <c r="L137" s="198">
        <f>'Runoff $'!L339/'Runoff $'!L$343</f>
        <v>0</v>
      </c>
      <c r="M137" s="198">
        <f>'Runoff $'!M339/'Runoff $'!M$343</f>
        <v>2.151788818873859E-2</v>
      </c>
      <c r="N137" s="198">
        <f>'Runoff $'!N339/'Runoff $'!N$343</f>
        <v>0</v>
      </c>
      <c r="O137" s="198">
        <f>'Runoff $'!O339/'Runoff $'!O$343</f>
        <v>0</v>
      </c>
      <c r="P137" s="200"/>
      <c r="Q137" s="202">
        <f>AVERAGE(D137:O137)</f>
        <v>3.3980841174351107E-3</v>
      </c>
      <c r="S137" s="11"/>
    </row>
    <row r="138" spans="1:20" x14ac:dyDescent="0.15">
      <c r="B138" s="6" t="s">
        <v>7</v>
      </c>
      <c r="C138" s="198">
        <f>'Runoff $'!C340/'Runoff $'!C$343</f>
        <v>0</v>
      </c>
      <c r="D138" s="198">
        <f>'Runoff $'!D340/'Runoff $'!D$343</f>
        <v>0</v>
      </c>
      <c r="E138" s="198">
        <f>'Runoff $'!E340/'Runoff $'!E$343</f>
        <v>0</v>
      </c>
      <c r="F138" s="198">
        <f>'Runoff $'!F340/'Runoff $'!F$343</f>
        <v>0</v>
      </c>
      <c r="G138" s="198">
        <f>'Runoff $'!G340/'Runoff $'!G$343</f>
        <v>0</v>
      </c>
      <c r="H138" s="198">
        <f>'Runoff $'!H340/'Runoff $'!H$343</f>
        <v>0</v>
      </c>
      <c r="I138" s="198">
        <f>'Runoff $'!I340/'Runoff $'!I$343</f>
        <v>0</v>
      </c>
      <c r="J138" s="198">
        <f>'Runoff $'!J340/'Runoff $'!J$343</f>
        <v>0</v>
      </c>
      <c r="K138" s="198">
        <f>'Runoff $'!K340/'Runoff $'!K$343</f>
        <v>0</v>
      </c>
      <c r="L138" s="198">
        <f>'Runoff $'!L340/'Runoff $'!L$343</f>
        <v>0</v>
      </c>
      <c r="M138" s="198">
        <f>'Runoff $'!M340/'Runoff $'!M$343</f>
        <v>0</v>
      </c>
      <c r="N138" s="198">
        <f>'Runoff $'!N340/'Runoff $'!N$343</f>
        <v>0</v>
      </c>
      <c r="O138" s="198">
        <f>'Runoff $'!O340/'Runoff $'!O$343</f>
        <v>0</v>
      </c>
      <c r="P138" s="200"/>
      <c r="Q138" s="202">
        <f>AVERAGE(D138:O138)</f>
        <v>0</v>
      </c>
      <c r="S138" s="11"/>
    </row>
    <row r="139" spans="1:20" x14ac:dyDescent="0.15">
      <c r="B139" s="15" t="s">
        <v>8</v>
      </c>
      <c r="C139" s="198">
        <f>'Runoff $'!C341/'Runoff $'!C$343</f>
        <v>0</v>
      </c>
      <c r="D139" s="198">
        <f>'Runoff $'!D341/'Runoff $'!D$343</f>
        <v>0</v>
      </c>
      <c r="E139" s="198">
        <f>'Runoff $'!E341/'Runoff $'!E$343</f>
        <v>0</v>
      </c>
      <c r="F139" s="198">
        <f>'Runoff $'!F341/'Runoff $'!F$343</f>
        <v>0</v>
      </c>
      <c r="G139" s="198">
        <f>'Runoff $'!G341/'Runoff $'!G$343</f>
        <v>0</v>
      </c>
      <c r="H139" s="198">
        <f>'Runoff $'!H341/'Runoff $'!H$343</f>
        <v>0</v>
      </c>
      <c r="I139" s="198">
        <f>'Runoff $'!I341/'Runoff $'!I$343</f>
        <v>0</v>
      </c>
      <c r="J139" s="198">
        <f>'Runoff $'!J341/'Runoff $'!J$343</f>
        <v>0</v>
      </c>
      <c r="K139" s="198">
        <f>'Runoff $'!K341/'Runoff $'!K$343</f>
        <v>0</v>
      </c>
      <c r="L139" s="198">
        <f>'Runoff $'!L341/'Runoff $'!L$343</f>
        <v>0</v>
      </c>
      <c r="M139" s="198">
        <f>'Runoff $'!M341/'Runoff $'!M$343</f>
        <v>0</v>
      </c>
      <c r="N139" s="198">
        <f>'Runoff $'!N341/'Runoff $'!N$343</f>
        <v>0</v>
      </c>
      <c r="O139" s="198">
        <f>'Runoff $'!O341/'Runoff $'!O$343</f>
        <v>0</v>
      </c>
      <c r="P139" s="200"/>
      <c r="Q139" s="202">
        <f>AVERAGE(D139:O139)</f>
        <v>0</v>
      </c>
      <c r="S139" s="11"/>
      <c r="T139" s="11"/>
    </row>
    <row r="140" spans="1:20" x14ac:dyDescent="0.15">
      <c r="A140" s="3"/>
      <c r="B140" s="18" t="s">
        <v>9</v>
      </c>
      <c r="C140" s="199">
        <f>'Runoff $'!C342/'Runoff $'!C$343</f>
        <v>0</v>
      </c>
      <c r="D140" s="199">
        <f>'Runoff $'!D342/'Runoff $'!D$343</f>
        <v>0</v>
      </c>
      <c r="E140" s="199">
        <f>'Runoff $'!E342/'Runoff $'!E$343</f>
        <v>1.8657692620332011E-2</v>
      </c>
      <c r="F140" s="199">
        <f>'Runoff $'!F342/'Runoff $'!F$343</f>
        <v>1.8827275537908469E-2</v>
      </c>
      <c r="G140" s="199">
        <f>'Runoff $'!G342/'Runoff $'!G$343</f>
        <v>1.884777659599688E-2</v>
      </c>
      <c r="H140" s="199">
        <f>'Runoff $'!H342/'Runoff $'!H$343</f>
        <v>1.9259121220482737E-2</v>
      </c>
      <c r="I140" s="199">
        <f>'Runoff $'!I342/'Runoff $'!I$343</f>
        <v>1.9312702227604218E-2</v>
      </c>
      <c r="J140" s="199">
        <f>'Runoff $'!J342/'Runoff $'!J$343</f>
        <v>0</v>
      </c>
      <c r="K140" s="199">
        <f>'Runoff $'!K342/'Runoff $'!K$343</f>
        <v>1.8540561423174021E-2</v>
      </c>
      <c r="L140" s="199">
        <f>'Runoff $'!L342/'Runoff $'!L$343</f>
        <v>1.9536710925928673E-2</v>
      </c>
      <c r="M140" s="199">
        <f>'Runoff $'!M342/'Runoff $'!M$343</f>
        <v>2.151788818873859E-2</v>
      </c>
      <c r="N140" s="199">
        <f>'Runoff $'!N342/'Runoff $'!N$343</f>
        <v>0</v>
      </c>
      <c r="O140" s="199">
        <f>'Runoff $'!O342/'Runoff $'!O$343</f>
        <v>2.2048414125475518E-2</v>
      </c>
      <c r="P140" s="200"/>
      <c r="Q140" s="203">
        <f>SUM(Q136:Q139)</f>
        <v>1.4712345238803427E-2</v>
      </c>
      <c r="S140" s="11"/>
    </row>
    <row r="141" spans="1:20" x14ac:dyDescent="0.15">
      <c r="A141" s="3"/>
      <c r="B141" s="21" t="s">
        <v>10</v>
      </c>
      <c r="C141" s="22">
        <f>'Runoff $'!C343</f>
        <v>914827.08000000007</v>
      </c>
      <c r="D141" s="22">
        <f>'Runoff $'!D343</f>
        <v>897305.12</v>
      </c>
      <c r="E141" s="22">
        <f>'Runoff $'!E343</f>
        <v>880467.92999999993</v>
      </c>
      <c r="F141" s="22">
        <f>'Runoff $'!F343</f>
        <v>855710.64</v>
      </c>
      <c r="G141" s="22">
        <f>'Runoff $'!G343</f>
        <v>837737.54</v>
      </c>
      <c r="H141" s="22">
        <f>'Runoff $'!H343</f>
        <v>819844.77999999991</v>
      </c>
      <c r="I141" s="22">
        <f>'Runoff $'!I343</f>
        <v>800215.30999999994</v>
      </c>
      <c r="J141" s="22">
        <f>'Runoff $'!J343</f>
        <v>779530.52</v>
      </c>
      <c r="K141" s="22">
        <f>'Runoff $'!K343</f>
        <v>761553.53</v>
      </c>
      <c r="L141" s="22">
        <f>'Runoff $'!L343</f>
        <v>739057.36</v>
      </c>
      <c r="M141" s="22">
        <f>'Runoff $'!M343</f>
        <v>671011.48</v>
      </c>
      <c r="N141" s="22">
        <f>'Runoff $'!N343</f>
        <v>634254.1</v>
      </c>
      <c r="O141" s="22">
        <f>'Runoff $'!O343</f>
        <v>613147.5</v>
      </c>
      <c r="P141" s="23"/>
      <c r="Q141" s="212">
        <f>AVERAGE(D141:O141)</f>
        <v>774152.98416666675</v>
      </c>
    </row>
    <row r="142" spans="1:20" x14ac:dyDescent="0.15">
      <c r="A142" s="34"/>
      <c r="P142" s="3"/>
      <c r="Q142" s="3"/>
    </row>
    <row r="143" spans="1:20" ht="11.25" thickBot="1" x14ac:dyDescent="0.2">
      <c r="A143" s="145"/>
      <c r="B143" s="145"/>
      <c r="C143" s="8">
        <f>C135</f>
        <v>42094</v>
      </c>
      <c r="D143" s="8">
        <f t="shared" ref="D143:O143" si="28">D135</f>
        <v>42124</v>
      </c>
      <c r="E143" s="8">
        <f t="shared" si="28"/>
        <v>42155</v>
      </c>
      <c r="F143" s="8">
        <f t="shared" si="28"/>
        <v>42185</v>
      </c>
      <c r="G143" s="8">
        <f t="shared" si="28"/>
        <v>42216</v>
      </c>
      <c r="H143" s="8">
        <f t="shared" si="28"/>
        <v>42247</v>
      </c>
      <c r="I143" s="8">
        <f t="shared" si="28"/>
        <v>42277</v>
      </c>
      <c r="J143" s="8">
        <f t="shared" si="28"/>
        <v>42308</v>
      </c>
      <c r="K143" s="8">
        <f t="shared" si="28"/>
        <v>42338</v>
      </c>
      <c r="L143" s="8">
        <f t="shared" si="28"/>
        <v>42369</v>
      </c>
      <c r="M143" s="8">
        <f t="shared" si="28"/>
        <v>42400</v>
      </c>
      <c r="N143" s="8">
        <f t="shared" si="28"/>
        <v>42429</v>
      </c>
      <c r="O143" s="8">
        <f t="shared" si="28"/>
        <v>42460</v>
      </c>
      <c r="P143" s="145"/>
      <c r="Q143" s="145" t="s">
        <v>4</v>
      </c>
    </row>
    <row r="144" spans="1:20" x14ac:dyDescent="0.15">
      <c r="A144" s="142" t="s">
        <v>64</v>
      </c>
      <c r="B144" s="146" t="s">
        <v>5</v>
      </c>
      <c r="C144" s="215">
        <f>'Runoff $'!C360/'Runoff $'!C$365</f>
        <v>2.1769240109863811E-2</v>
      </c>
      <c r="D144" s="215">
        <f>'Runoff $'!D360/'Runoff $'!D$365</f>
        <v>1.7563355582819556E-2</v>
      </c>
      <c r="E144" s="215">
        <f>'Runoff $'!E360/'Runoff $'!E$365</f>
        <v>1.892250693353998E-2</v>
      </c>
      <c r="F144" s="215">
        <f>'Runoff $'!F360/'Runoff $'!F$365</f>
        <v>2.139519357698929E-2</v>
      </c>
      <c r="G144" s="215">
        <f>'Runoff $'!G360/'Runoff $'!G$365</f>
        <v>2.2207775057876224E-2</v>
      </c>
      <c r="H144" s="215">
        <f>'Runoff $'!H360/'Runoff $'!H$365</f>
        <v>2.4179164578696295E-2</v>
      </c>
      <c r="I144" s="215">
        <f>'Runoff $'!I360/'Runoff $'!I$365</f>
        <v>3.0800305684112912E-2</v>
      </c>
      <c r="J144" s="215">
        <f>'Runoff $'!J360/'Runoff $'!J$365</f>
        <v>2.698396730727691E-2</v>
      </c>
      <c r="K144" s="215">
        <f>'Runoff $'!K360/'Runoff $'!K$365</f>
        <v>2.7637993521723459E-2</v>
      </c>
      <c r="L144" s="215">
        <f>'Runoff $'!L360/'Runoff $'!L$365</f>
        <v>2.3422848746521372E-2</v>
      </c>
      <c r="M144" s="215">
        <f>'Runoff $'!M360/'Runoff $'!M$365</f>
        <v>2.5902981885320003E-2</v>
      </c>
      <c r="N144" s="215">
        <f>'Runoff $'!N360/'Runoff $'!N$365</f>
        <v>2.5170807731105003E-2</v>
      </c>
      <c r="O144" s="215">
        <f>'Runoff $'!O360/'Runoff $'!O$365</f>
        <v>3.1876826540954979E-2</v>
      </c>
      <c r="P144" s="214"/>
      <c r="Q144" s="216">
        <f t="shared" ref="Q144:Q149" si="29">AVERAGE(D144:O144)</f>
        <v>2.4671977262244668E-2</v>
      </c>
    </row>
    <row r="145" spans="1:17" x14ac:dyDescent="0.15">
      <c r="A145" s="120"/>
      <c r="B145" s="149" t="s">
        <v>6</v>
      </c>
      <c r="C145" s="205">
        <f>'Runoff $'!C361/'Runoff $'!C$365</f>
        <v>8.2104552602263042E-3</v>
      </c>
      <c r="D145" s="205">
        <f>'Runoff $'!D361/'Runoff $'!D$365</f>
        <v>1.2634986056472602E-2</v>
      </c>
      <c r="E145" s="205">
        <f>'Runoff $'!E361/'Runoff $'!E$365</f>
        <v>9.7092826360999952E-3</v>
      </c>
      <c r="F145" s="205">
        <f>'Runoff $'!F361/'Runoff $'!F$365</f>
        <v>8.5213459583885886E-3</v>
      </c>
      <c r="G145" s="205">
        <f>'Runoff $'!G361/'Runoff $'!G$365</f>
        <v>1.2854385576014997E-2</v>
      </c>
      <c r="H145" s="205">
        <f>'Runoff $'!H361/'Runoff $'!H$365</f>
        <v>8.3037386087235782E-3</v>
      </c>
      <c r="I145" s="205">
        <f>'Runoff $'!I361/'Runoff $'!I$365</f>
        <v>1.3123944621424995E-2</v>
      </c>
      <c r="J145" s="205">
        <f>'Runoff $'!J361/'Runoff $'!J$365</f>
        <v>1.3300285815350551E-2</v>
      </c>
      <c r="K145" s="205">
        <f>'Runoff $'!K361/'Runoff $'!K$365</f>
        <v>9.8730769708853909E-3</v>
      </c>
      <c r="L145" s="205">
        <f>'Runoff $'!L361/'Runoff $'!L$365</f>
        <v>1.2492585851784163E-2</v>
      </c>
      <c r="M145" s="205">
        <f>'Runoff $'!M361/'Runoff $'!M$365</f>
        <v>1.3294806809095651E-2</v>
      </c>
      <c r="N145" s="205">
        <f>'Runoff $'!N361/'Runoff $'!N$365</f>
        <v>1.3548519161862759E-2</v>
      </c>
      <c r="O145" s="205">
        <f>'Runoff $'!O361/'Runoff $'!O$365</f>
        <v>1.1022435129702666E-2</v>
      </c>
      <c r="P145" s="214"/>
      <c r="Q145" s="217">
        <f t="shared" si="29"/>
        <v>1.1556616099650493E-2</v>
      </c>
    </row>
    <row r="146" spans="1:17" x14ac:dyDescent="0.15">
      <c r="A146" s="120"/>
      <c r="B146" s="149" t="s">
        <v>7</v>
      </c>
      <c r="C146" s="205">
        <f>'Runoff $'!C362/'Runoff $'!C$365</f>
        <v>6.7454707216737303E-3</v>
      </c>
      <c r="D146" s="205">
        <f>'Runoff $'!D362/'Runoff $'!D$365</f>
        <v>5.4597730479957647E-3</v>
      </c>
      <c r="E146" s="205">
        <f>'Runoff $'!E362/'Runoff $'!E$365</f>
        <v>6.8613938144554409E-3</v>
      </c>
      <c r="F146" s="205">
        <f>'Runoff $'!F362/'Runoff $'!F$365</f>
        <v>7.6573733162138133E-3</v>
      </c>
      <c r="G146" s="205">
        <f>'Runoff $'!G362/'Runoff $'!G$365</f>
        <v>4.4531034161527606E-3</v>
      </c>
      <c r="H146" s="205">
        <f>'Runoff $'!H362/'Runoff $'!H$365</f>
        <v>9.9933113043477705E-3</v>
      </c>
      <c r="I146" s="205">
        <f>'Runoff $'!I362/'Runoff $'!I$365</f>
        <v>4.6917502474462048E-3</v>
      </c>
      <c r="J146" s="205">
        <f>'Runoff $'!J362/'Runoff $'!J$365</f>
        <v>7.8374504917871866E-3</v>
      </c>
      <c r="K146" s="205">
        <f>'Runoff $'!K362/'Runoff $'!K$365</f>
        <v>7.7964003615255866E-3</v>
      </c>
      <c r="L146" s="205">
        <f>'Runoff $'!L362/'Runoff $'!L$365</f>
        <v>7.6097105828023121E-3</v>
      </c>
      <c r="M146" s="205">
        <f>'Runoff $'!M362/'Runoff $'!M$365</f>
        <v>7.6547116444692148E-3</v>
      </c>
      <c r="N146" s="205">
        <f>'Runoff $'!N362/'Runoff $'!N$365</f>
        <v>4.8715875268739543E-3</v>
      </c>
      <c r="O146" s="205">
        <f>'Runoff $'!O362/'Runoff $'!O$365</f>
        <v>7.9665406698346854E-3</v>
      </c>
      <c r="P146" s="214"/>
      <c r="Q146" s="217">
        <f t="shared" si="29"/>
        <v>6.9044255353253913E-3</v>
      </c>
    </row>
    <row r="147" spans="1:17" x14ac:dyDescent="0.15">
      <c r="A147" s="120"/>
      <c r="B147" s="149" t="s">
        <v>8</v>
      </c>
      <c r="C147" s="205">
        <f>'Runoff $'!C363/'Runoff $'!C$365</f>
        <v>1.8288166108668472E-2</v>
      </c>
      <c r="D147" s="205">
        <f>'Runoff $'!D363/'Runoff $'!D$365</f>
        <v>1.7341296373102919E-2</v>
      </c>
      <c r="E147" s="205">
        <f>'Runoff $'!E363/'Runoff $'!E$365</f>
        <v>1.8048734260257004E-2</v>
      </c>
      <c r="F147" s="205">
        <f>'Runoff $'!F363/'Runoff $'!F$365</f>
        <v>1.7072429134580774E-2</v>
      </c>
      <c r="G147" s="205">
        <f>'Runoff $'!G363/'Runoff $'!G$365</f>
        <v>1.6570701601634243E-2</v>
      </c>
      <c r="H147" s="205">
        <f>'Runoff $'!H363/'Runoff $'!H$365</f>
        <v>1.5309192013966019E-2</v>
      </c>
      <c r="I147" s="205">
        <f>'Runoff $'!I363/'Runoff $'!I$365</f>
        <v>1.664859238171176E-2</v>
      </c>
      <c r="J147" s="205">
        <f>'Runoff $'!J363/'Runoff $'!J$365</f>
        <v>1.4272365007746002E-2</v>
      </c>
      <c r="K147" s="205">
        <f>'Runoff $'!K363/'Runoff $'!K$365</f>
        <v>1.4081136039989773E-2</v>
      </c>
      <c r="L147" s="205">
        <f>'Runoff $'!L363/'Runoff $'!L$365</f>
        <v>1.4381762985214668E-2</v>
      </c>
      <c r="M147" s="205">
        <f>'Runoff $'!M363/'Runoff $'!M$365</f>
        <v>1.2451664847863442E-2</v>
      </c>
      <c r="N147" s="205">
        <f>'Runoff $'!N363/'Runoff $'!N$365</f>
        <v>1.6549725441290356E-2</v>
      </c>
      <c r="O147" s="205">
        <f>'Runoff $'!O363/'Runoff $'!O$365</f>
        <v>1.832601791430942E-2</v>
      </c>
      <c r="P147" s="214"/>
      <c r="Q147" s="218">
        <f t="shared" si="29"/>
        <v>1.5921134833472201E-2</v>
      </c>
    </row>
    <row r="148" spans="1:17" x14ac:dyDescent="0.15">
      <c r="A148" s="122"/>
      <c r="B148" s="152" t="s">
        <v>9</v>
      </c>
      <c r="C148" s="219">
        <f>'Runoff $'!C364/'Runoff $'!C$365</f>
        <v>5.5013332200432322E-2</v>
      </c>
      <c r="D148" s="219">
        <f>'Runoff $'!D364/'Runoff $'!D$365</f>
        <v>5.2999411060390848E-2</v>
      </c>
      <c r="E148" s="219">
        <f>'Runoff $'!E364/'Runoff $'!E$365</f>
        <v>5.354191764435242E-2</v>
      </c>
      <c r="F148" s="219">
        <f>'Runoff $'!F364/'Runoff $'!F$365</f>
        <v>5.4646341986172464E-2</v>
      </c>
      <c r="G148" s="219">
        <f>'Runoff $'!G364/'Runoff $'!G$365</f>
        <v>5.6085965651678227E-2</v>
      </c>
      <c r="H148" s="219">
        <f>'Runoff $'!H364/'Runoff $'!H$365</f>
        <v>5.7785406505733661E-2</v>
      </c>
      <c r="I148" s="219">
        <f>'Runoff $'!I364/'Runoff $'!I$365</f>
        <v>6.5264592934695859E-2</v>
      </c>
      <c r="J148" s="219">
        <f>'Runoff $'!J364/'Runoff $'!J$365</f>
        <v>6.2394068622160653E-2</v>
      </c>
      <c r="K148" s="219">
        <f>'Runoff $'!K364/'Runoff $'!K$365</f>
        <v>5.9388606894124216E-2</v>
      </c>
      <c r="L148" s="219">
        <f>'Runoff $'!L364/'Runoff $'!L$365</f>
        <v>5.7906908166322511E-2</v>
      </c>
      <c r="M148" s="219">
        <f>'Runoff $'!M364/'Runoff $'!M$365</f>
        <v>5.930416518674831E-2</v>
      </c>
      <c r="N148" s="219">
        <f>'Runoff $'!N364/'Runoff $'!N$365</f>
        <v>6.0140639861132064E-2</v>
      </c>
      <c r="O148" s="219">
        <f>'Runoff $'!O364/'Runoff $'!O$365</f>
        <v>6.919182025480175E-2</v>
      </c>
      <c r="P148" s="214"/>
      <c r="Q148" s="220">
        <f t="shared" si="29"/>
        <v>5.9054153730692754E-2</v>
      </c>
    </row>
    <row r="149" spans="1:17" x14ac:dyDescent="0.15">
      <c r="A149" s="120"/>
      <c r="B149" s="154" t="s">
        <v>10</v>
      </c>
      <c r="C149" s="155">
        <f>'Runoff $'!C365</f>
        <v>26099367.600000001</v>
      </c>
      <c r="D149" s="155">
        <f>'Runoff $'!D365</f>
        <v>25571603.210000001</v>
      </c>
      <c r="E149" s="155">
        <f>'Runoff $'!E365</f>
        <v>25156154.079999998</v>
      </c>
      <c r="F149" s="155">
        <f>'Runoff $'!F365</f>
        <v>24665387.490000002</v>
      </c>
      <c r="G149" s="155">
        <f>'Runoff $'!G365</f>
        <v>24345354.210000001</v>
      </c>
      <c r="H149" s="155">
        <f>'Runoff $'!H365</f>
        <v>23971504.810000002</v>
      </c>
      <c r="I149" s="155">
        <f>'Runoff $'!I365</f>
        <v>23644513.059999999</v>
      </c>
      <c r="J149" s="155">
        <f>'Runoff $'!J365</f>
        <v>23184325.079999998</v>
      </c>
      <c r="K149" s="155">
        <f>'Runoff $'!K365</f>
        <v>22836314.420000002</v>
      </c>
      <c r="L149" s="155">
        <f>'Runoff $'!L365</f>
        <v>22541581.329999998</v>
      </c>
      <c r="M149" s="155">
        <f>'Runoff $'!M365</f>
        <v>22111270.530000001</v>
      </c>
      <c r="N149" s="155">
        <f>'Runoff $'!N365</f>
        <v>21737766.060000002</v>
      </c>
      <c r="O149" s="155">
        <f>'Runoff $'!O365</f>
        <v>21429385.359999999</v>
      </c>
      <c r="P149" s="124"/>
      <c r="Q149" s="230">
        <f t="shared" si="29"/>
        <v>23432929.969999999</v>
      </c>
    </row>
    <row r="150" spans="1:17" x14ac:dyDescent="0.15">
      <c r="F150" s="13"/>
      <c r="G150" s="13"/>
    </row>
    <row r="151" spans="1:17" ht="11.25" thickBot="1" x14ac:dyDescent="0.2"/>
    <row r="152" spans="1:17" ht="15.75" thickTop="1" x14ac:dyDescent="0.2">
      <c r="A152" s="195" t="s">
        <v>63</v>
      </c>
      <c r="B152" s="196"/>
      <c r="C152" s="194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</row>
    <row r="153" spans="1:17" ht="11.25" thickBot="1" x14ac:dyDescent="0.2">
      <c r="A153" s="117"/>
      <c r="B153" s="117"/>
      <c r="C153" s="117">
        <f>C143</f>
        <v>42094</v>
      </c>
      <c r="D153" s="117">
        <f t="shared" ref="D153:O153" si="30">D143</f>
        <v>42124</v>
      </c>
      <c r="E153" s="117">
        <f t="shared" si="30"/>
        <v>42155</v>
      </c>
      <c r="F153" s="117">
        <f t="shared" si="30"/>
        <v>42185</v>
      </c>
      <c r="G153" s="117">
        <f t="shared" si="30"/>
        <v>42216</v>
      </c>
      <c r="H153" s="117">
        <f t="shared" si="30"/>
        <v>42247</v>
      </c>
      <c r="I153" s="117">
        <f t="shared" si="30"/>
        <v>42277</v>
      </c>
      <c r="J153" s="117">
        <f t="shared" si="30"/>
        <v>42308</v>
      </c>
      <c r="K153" s="117">
        <f t="shared" si="30"/>
        <v>42338</v>
      </c>
      <c r="L153" s="117">
        <f t="shared" si="30"/>
        <v>42369</v>
      </c>
      <c r="M153" s="117">
        <f t="shared" si="30"/>
        <v>42400</v>
      </c>
      <c r="N153" s="117">
        <f t="shared" si="30"/>
        <v>42429</v>
      </c>
      <c r="O153" s="117">
        <f t="shared" si="30"/>
        <v>42460</v>
      </c>
      <c r="P153" s="8"/>
      <c r="Q153" s="117" t="s">
        <v>4</v>
      </c>
    </row>
    <row r="154" spans="1:17" x14ac:dyDescent="0.15">
      <c r="A154" s="118" t="s">
        <v>62</v>
      </c>
      <c r="B154" s="6" t="s">
        <v>5</v>
      </c>
      <c r="C154" s="198">
        <f>'Runoff $'!C385/'Runoff $'!C$390</f>
        <v>4.5072026881340349E-2</v>
      </c>
      <c r="D154" s="198">
        <f>'Runoff $'!D385/'Runoff $'!D$390</f>
        <v>1.7310737182744146E-2</v>
      </c>
      <c r="E154" s="198">
        <f>'Runoff $'!E385/'Runoff $'!E$390</f>
        <v>4.4252722897324313E-2</v>
      </c>
      <c r="F154" s="198">
        <f>'Runoff $'!F385/'Runoff $'!F$390</f>
        <v>1.8547755113452018E-2</v>
      </c>
      <c r="G154" s="198">
        <f>'Runoff $'!G385/'Runoff $'!G$390</f>
        <v>4.7281337056485406E-2</v>
      </c>
      <c r="H154" s="198">
        <f>'Runoff $'!H385/'Runoff $'!H$390</f>
        <v>4.8544636454267258E-2</v>
      </c>
      <c r="I154" s="198">
        <f>'Runoff $'!I385/'Runoff $'!I$390</f>
        <v>1.885455332669167E-2</v>
      </c>
      <c r="J154" s="198">
        <f>'Runoff $'!J385/'Runoff $'!J$390</f>
        <v>4.4221785655509244E-2</v>
      </c>
      <c r="K154" s="198">
        <f>'Runoff $'!K385/'Runoff $'!K$390</f>
        <v>1.914610332203481E-2</v>
      </c>
      <c r="L154" s="198">
        <f>'Runoff $'!L385/'Runoff $'!L$390</f>
        <v>4.8901043153244277E-2</v>
      </c>
      <c r="M154" s="198">
        <f>'Runoff $'!M385/'Runoff $'!M$390</f>
        <v>5.7348493423332134E-2</v>
      </c>
      <c r="N154" s="198">
        <f>'Runoff $'!N385/'Runoff $'!N$390</f>
        <v>2.7656468246659689E-2</v>
      </c>
      <c r="O154" s="198">
        <f>'Runoff $'!O385/'Runoff $'!O$390</f>
        <v>4.800112002747358E-2</v>
      </c>
      <c r="P154" s="200"/>
      <c r="Q154" s="223">
        <f>AVERAGE(D154:O154)</f>
        <v>3.6672229654934878E-2</v>
      </c>
    </row>
    <row r="155" spans="1:17" x14ac:dyDescent="0.15">
      <c r="B155" s="6" t="s">
        <v>6</v>
      </c>
      <c r="C155" s="198">
        <f>'Runoff $'!C386/'Runoff $'!C$390</f>
        <v>9.561283225300421E-3</v>
      </c>
      <c r="D155" s="198">
        <f>'Runoff $'!D386/'Runoff $'!D$390</f>
        <v>1.825916729871967E-2</v>
      </c>
      <c r="E155" s="198">
        <f>'Runoff $'!E386/'Runoff $'!E$390</f>
        <v>1.2632485727268166E-2</v>
      </c>
      <c r="F155" s="198">
        <f>'Runoff $'!F386/'Runoff $'!F$390</f>
        <v>1.2946747987833572E-2</v>
      </c>
      <c r="G155" s="198">
        <f>'Runoff $'!G386/'Runoff $'!G$390</f>
        <v>1.4506385855779241E-2</v>
      </c>
      <c r="H155" s="198">
        <f>'Runoff $'!H386/'Runoff $'!H$390</f>
        <v>1.5536048895611158E-2</v>
      </c>
      <c r="I155" s="198">
        <f>'Runoff $'!I386/'Runoff $'!I$390</f>
        <v>1.3931788102948789E-2</v>
      </c>
      <c r="J155" s="198">
        <f>'Runoff $'!J386/'Runoff $'!J$390</f>
        <v>1.4511765373612593E-2</v>
      </c>
      <c r="K155" s="198">
        <f>'Runoff $'!K386/'Runoff $'!K$390</f>
        <v>1.414071831549823E-2</v>
      </c>
      <c r="L155" s="198">
        <f>'Runoff $'!L386/'Runoff $'!L$390</f>
        <v>1.7024823563392327E-2</v>
      </c>
      <c r="M155" s="198">
        <f>'Runoff $'!M386/'Runoff $'!M$390</f>
        <v>1.5649095425234315E-2</v>
      </c>
      <c r="N155" s="198">
        <f>'Runoff $'!N386/'Runoff $'!N$390</f>
        <v>8.0903281863273138E-3</v>
      </c>
      <c r="O155" s="198">
        <f>'Runoff $'!O386/'Runoff $'!O$390</f>
        <v>5.6893331889303041E-3</v>
      </c>
      <c r="P155" s="200"/>
      <c r="Q155" s="224">
        <f>AVERAGE(D155:O155)</f>
        <v>1.3576557326762976E-2</v>
      </c>
    </row>
    <row r="156" spans="1:17" x14ac:dyDescent="0.15">
      <c r="B156" s="6" t="s">
        <v>7</v>
      </c>
      <c r="C156" s="198">
        <f>'Runoff $'!C387/'Runoff $'!C$390</f>
        <v>3.7851894269566502E-3</v>
      </c>
      <c r="D156" s="198">
        <f>'Runoff $'!D387/'Runoff $'!D$390</f>
        <v>4.324874476195094E-3</v>
      </c>
      <c r="E156" s="198">
        <f>'Runoff $'!E387/'Runoff $'!E$390</f>
        <v>6.6907398833005163E-3</v>
      </c>
      <c r="F156" s="198">
        <f>'Runoff $'!F387/'Runoff $'!F$390</f>
        <v>4.3269332679402176E-3</v>
      </c>
      <c r="G156" s="198">
        <f>'Runoff $'!G387/'Runoff $'!G$390</f>
        <v>4.7047760724573768E-3</v>
      </c>
      <c r="H156" s="198">
        <f>'Runoff $'!H387/'Runoff $'!H$390</f>
        <v>7.8983767191831335E-3</v>
      </c>
      <c r="I156" s="198">
        <f>'Runoff $'!I387/'Runoff $'!I$390</f>
        <v>6.42566671337284E-3</v>
      </c>
      <c r="J156" s="198">
        <f>'Runoff $'!J387/'Runoff $'!J$390</f>
        <v>5.72887235796757E-3</v>
      </c>
      <c r="K156" s="198">
        <f>'Runoff $'!K387/'Runoff $'!K$390</f>
        <v>7.6910284643278738E-3</v>
      </c>
      <c r="L156" s="198">
        <f>'Runoff $'!L387/'Runoff $'!L$390</f>
        <v>6.1795626239719813E-3</v>
      </c>
      <c r="M156" s="198">
        <f>'Runoff $'!M387/'Runoff $'!M$390</f>
        <v>6.9413668682983543E-3</v>
      </c>
      <c r="N156" s="198">
        <f>'Runoff $'!N387/'Runoff $'!N$390</f>
        <v>2.5496646889187568E-3</v>
      </c>
      <c r="O156" s="198">
        <f>'Runoff $'!O387/'Runoff $'!O$390</f>
        <v>4.538565678182508E-3</v>
      </c>
      <c r="P156" s="200"/>
      <c r="Q156" s="224">
        <f>AVERAGE(D156:O156)</f>
        <v>5.6667023178430184E-3</v>
      </c>
    </row>
    <row r="157" spans="1:17" x14ac:dyDescent="0.15">
      <c r="A157" s="3"/>
      <c r="B157" s="130" t="s">
        <v>8</v>
      </c>
      <c r="C157" s="225">
        <f>'Runoff $'!C388/'Runoff $'!C$390</f>
        <v>7.5397856197920166E-2</v>
      </c>
      <c r="D157" s="225">
        <f>'Runoff $'!D388/'Runoff $'!D$390</f>
        <v>7.466499471171674E-2</v>
      </c>
      <c r="E157" s="225">
        <f>'Runoff $'!E388/'Runoff $'!E$390</f>
        <v>7.4113283178124698E-2</v>
      </c>
      <c r="F157" s="225">
        <f>'Runoff $'!F388/'Runoff $'!F$390</f>
        <v>7.1642922412260765E-2</v>
      </c>
      <c r="G157" s="225">
        <f>'Runoff $'!G388/'Runoff $'!G$390</f>
        <v>7.0913115492774931E-2</v>
      </c>
      <c r="H157" s="225">
        <f>'Runoff $'!H388/'Runoff $'!H$390</f>
        <v>6.8904921801619987E-2</v>
      </c>
      <c r="I157" s="225">
        <f>'Runoff $'!I388/'Runoff $'!I$390</f>
        <v>7.0153170829652792E-2</v>
      </c>
      <c r="J157" s="225">
        <f>'Runoff $'!J388/'Runoff $'!J$390</f>
        <v>7.1174665334928527E-2</v>
      </c>
      <c r="K157" s="225">
        <f>'Runoff $'!K388/'Runoff $'!K$390</f>
        <v>7.2395801448530708E-2</v>
      </c>
      <c r="L157" s="225">
        <f>'Runoff $'!L388/'Runoff $'!L$390</f>
        <v>7.2102508173785523E-2</v>
      </c>
      <c r="M157" s="225">
        <f>'Runoff $'!M388/'Runoff $'!M$390</f>
        <v>7.2668686148396749E-2</v>
      </c>
      <c r="N157" s="225">
        <f>'Runoff $'!N388/'Runoff $'!N$390</f>
        <v>7.346109894764645E-2</v>
      </c>
      <c r="O157" s="225">
        <f>'Runoff $'!O388/'Runoff $'!O$390</f>
        <v>7.2746006904758631E-2</v>
      </c>
      <c r="P157" s="200"/>
      <c r="Q157" s="226">
        <f>AVERAGE(D157:O157)</f>
        <v>7.2078431282016367E-2</v>
      </c>
    </row>
    <row r="158" spans="1:17" x14ac:dyDescent="0.15">
      <c r="A158" s="3"/>
      <c r="B158" s="133" t="s">
        <v>9</v>
      </c>
      <c r="C158" s="227">
        <f>'Runoff $'!C389/'Runoff $'!C$390</f>
        <v>0.13381635573151757</v>
      </c>
      <c r="D158" s="227">
        <f>'Runoff $'!D389/'Runoff $'!D$390</f>
        <v>0.11455977366937566</v>
      </c>
      <c r="E158" s="227">
        <f>'Runoff $'!E389/'Runoff $'!E$390</f>
        <v>0.13768923168601768</v>
      </c>
      <c r="F158" s="227">
        <f>'Runoff $'!F389/'Runoff $'!F$390</f>
        <v>0.10746435878148658</v>
      </c>
      <c r="G158" s="227">
        <f>'Runoff $'!G389/'Runoff $'!G$390</f>
        <v>0.13740561447749697</v>
      </c>
      <c r="H158" s="227">
        <f>'Runoff $'!H389/'Runoff $'!H$390</f>
        <v>0.14088398387068155</v>
      </c>
      <c r="I158" s="227">
        <f>'Runoff $'!I389/'Runoff $'!I$390</f>
        <v>0.10936517897266608</v>
      </c>
      <c r="J158" s="227">
        <f>'Runoff $'!J389/'Runoff $'!J$390</f>
        <v>0.13563708872201793</v>
      </c>
      <c r="K158" s="227">
        <f>'Runoff $'!K389/'Runoff $'!K$390</f>
        <v>0.11337365155039163</v>
      </c>
      <c r="L158" s="227">
        <f>'Runoff $'!L389/'Runoff $'!L$390</f>
        <v>0.14420793751439412</v>
      </c>
      <c r="M158" s="227">
        <f>'Runoff $'!M389/'Runoff $'!M$390</f>
        <v>0.15260764186526155</v>
      </c>
      <c r="N158" s="227">
        <f>'Runoff $'!N389/'Runoff $'!N$390</f>
        <v>0.11175756006955222</v>
      </c>
      <c r="O158" s="227">
        <f>'Runoff $'!O389/'Runoff $'!O$390</f>
        <v>0.13097502579934503</v>
      </c>
      <c r="P158" s="200"/>
      <c r="Q158" s="228">
        <f>SUM(Q154:Q157)</f>
        <v>0.12799392058155723</v>
      </c>
    </row>
    <row r="159" spans="1:17" ht="11.25" thickBot="1" x14ac:dyDescent="0.2">
      <c r="B159" s="21" t="s">
        <v>10</v>
      </c>
      <c r="C159" s="22">
        <f>'Runoff $'!C390</f>
        <v>316977961.91000009</v>
      </c>
      <c r="D159" s="22">
        <f>'Runoff $'!D390</f>
        <v>310383817.46999997</v>
      </c>
      <c r="E159" s="22">
        <f>'Runoff $'!E390</f>
        <v>304972840.90999997</v>
      </c>
      <c r="F159" s="22">
        <f>'Runoff $'!F390</f>
        <v>297742417.14000005</v>
      </c>
      <c r="G159" s="22">
        <f>'Runoff $'!G390</f>
        <v>292258506.84999996</v>
      </c>
      <c r="H159" s="22">
        <f>'Runoff $'!H390</f>
        <v>286740611.45999998</v>
      </c>
      <c r="I159" s="22">
        <f>'Runoff $'!I390</f>
        <v>280366512.97999996</v>
      </c>
      <c r="J159" s="22">
        <f>'Runoff $'!J390</f>
        <v>275412472.36999995</v>
      </c>
      <c r="K159" s="22">
        <f>'Runoff $'!K390</f>
        <v>269465169.66000003</v>
      </c>
      <c r="L159" s="22">
        <f>'Runoff $'!L390</f>
        <v>265044636.92079997</v>
      </c>
      <c r="M159" s="22">
        <f>'Runoff $'!M390</f>
        <v>260881122.45879999</v>
      </c>
      <c r="N159" s="22">
        <f>'Runoff $'!N390</f>
        <v>257075886.42880002</v>
      </c>
      <c r="O159" s="22">
        <f>'Runoff $'!O390</f>
        <v>252298120.41820002</v>
      </c>
      <c r="P159" s="23"/>
      <c r="Q159" s="229">
        <f>AVERAGE(D159:O159)</f>
        <v>279386842.92221659</v>
      </c>
    </row>
  </sheetData>
  <mergeCells count="3">
    <mergeCell ref="B6:E6"/>
    <mergeCell ref="B4:E4"/>
    <mergeCell ref="B7:E7"/>
  </mergeCells>
  <phoneticPr fontId="2" type="noConversion"/>
  <pageMargins left="0.5" right="0.5" top="0.5" bottom="0.5" header="0.5" footer="0.25"/>
  <pageSetup scale="48" fitToHeight="2" orientation="landscape" r:id="rId1"/>
  <headerFooter alignWithMargins="0">
    <oddFooter>&amp;R&amp;"Verdana,Italic"&amp;8Page &amp;P of &amp;N</oddFooter>
  </headerFooter>
  <rowBreaks count="3" manualBreakCount="3">
    <brk id="41" max="16" man="1"/>
    <brk id="75" max="16" man="1"/>
    <brk id="124" max="1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40"/>
  <sheetViews>
    <sheetView showGridLines="0" defaultGridColor="0" colorId="9" zoomScale="85" zoomScaleNormal="80" workbookViewId="0">
      <selection activeCell="E27" sqref="E27"/>
    </sheetView>
  </sheetViews>
  <sheetFormatPr defaultColWidth="27.85546875" defaultRowHeight="10.5" x14ac:dyDescent="0.15"/>
  <cols>
    <col min="1" max="1" width="2.5703125" style="36" customWidth="1"/>
    <col min="2" max="2" width="32.7109375" style="36" customWidth="1"/>
    <col min="3" max="3" width="11.85546875" style="36" bestFit="1" customWidth="1"/>
    <col min="4" max="4" width="8.140625" style="36" customWidth="1"/>
    <col min="5" max="5" width="22" style="37" bestFit="1" customWidth="1"/>
    <col min="6" max="6" width="18" style="38" bestFit="1" customWidth="1"/>
    <col min="7" max="7" width="8.140625" style="36" customWidth="1"/>
    <col min="8" max="8" width="22.7109375" style="39" bestFit="1" customWidth="1"/>
    <col min="9" max="9" width="10.7109375" style="38" bestFit="1" customWidth="1"/>
    <col min="10" max="10" width="8.140625" style="36" customWidth="1"/>
    <col min="11" max="11" width="20.28515625" style="39" bestFit="1" customWidth="1"/>
    <col min="12" max="12" width="12.7109375" style="38" bestFit="1" customWidth="1"/>
    <col min="13" max="13" width="7.42578125" style="38" bestFit="1" customWidth="1"/>
    <col min="14" max="14" width="17" style="38" bestFit="1" customWidth="1"/>
    <col min="15" max="15" width="8.5703125" style="38" bestFit="1" customWidth="1"/>
    <col min="16" max="16" width="7.42578125" style="38" bestFit="1" customWidth="1"/>
    <col min="17" max="17" width="17" style="38" bestFit="1" customWidth="1"/>
    <col min="18" max="18" width="9.28515625" style="38" bestFit="1" customWidth="1"/>
    <col min="19" max="19" width="7.42578125" style="38" bestFit="1" customWidth="1"/>
    <col min="20" max="20" width="17.42578125" style="38" bestFit="1" customWidth="1"/>
    <col min="21" max="21" width="12.28515625" style="38" bestFit="1" customWidth="1"/>
    <col min="22" max="22" width="7.42578125" style="36" bestFit="1" customWidth="1"/>
    <col min="23" max="23" width="18.28515625" style="39" bestFit="1" customWidth="1"/>
    <col min="24" max="24" width="9.28515625" style="38" bestFit="1" customWidth="1"/>
    <col min="25" max="25" width="9.140625" style="40" bestFit="1" customWidth="1"/>
    <col min="26" max="26" width="8.7109375" style="36" bestFit="1" customWidth="1"/>
    <col min="27" max="27" width="19.85546875" style="39" bestFit="1" customWidth="1"/>
    <col min="28" max="16384" width="27.85546875" style="36"/>
  </cols>
  <sheetData>
    <row r="1" spans="2:27" ht="33.75" customHeight="1" x14ac:dyDescent="0.15"/>
    <row r="2" spans="2:27" s="3" customFormat="1" x14ac:dyDescent="0.15">
      <c r="B2" s="5" t="s">
        <v>0</v>
      </c>
      <c r="C2" s="351" t="s">
        <v>45</v>
      </c>
      <c r="D2" s="351"/>
      <c r="E2" s="351"/>
      <c r="F2" s="351"/>
      <c r="G2" s="2"/>
      <c r="H2" s="2"/>
      <c r="I2" s="2"/>
      <c r="J2" s="2"/>
      <c r="K2" s="2"/>
      <c r="L2" s="2"/>
      <c r="M2" s="2"/>
      <c r="N2" s="2"/>
      <c r="O2" s="2"/>
    </row>
    <row r="3" spans="2:27" s="3" customFormat="1" x14ac:dyDescent="0.15">
      <c r="B3" s="5" t="s">
        <v>15</v>
      </c>
      <c r="C3" s="6" t="s">
        <v>31</v>
      </c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</row>
    <row r="4" spans="2:27" s="3" customFormat="1" ht="12" x14ac:dyDescent="0.2">
      <c r="B4" s="5" t="s">
        <v>1</v>
      </c>
      <c r="C4" s="35">
        <v>42429</v>
      </c>
      <c r="D4" s="42"/>
      <c r="E4" s="42"/>
      <c r="F4" s="2"/>
      <c r="G4" s="7"/>
      <c r="H4" s="2"/>
      <c r="I4" s="2"/>
      <c r="J4" s="2"/>
      <c r="K4" s="2"/>
      <c r="L4" s="2"/>
      <c r="M4" s="2"/>
      <c r="N4" s="2"/>
      <c r="O4" s="2"/>
    </row>
    <row r="5" spans="2:27" s="3" customFormat="1" x14ac:dyDescent="0.15">
      <c r="B5" s="5" t="s">
        <v>2</v>
      </c>
      <c r="C5" s="41" t="s">
        <v>3</v>
      </c>
      <c r="D5" s="41"/>
      <c r="E5" s="41"/>
      <c r="F5" s="2"/>
      <c r="G5" s="2"/>
      <c r="H5" s="2"/>
      <c r="I5" s="2"/>
      <c r="J5" s="2"/>
      <c r="K5" s="2"/>
      <c r="L5" s="2"/>
      <c r="M5" s="2"/>
      <c r="N5" s="2"/>
      <c r="O5" s="2"/>
    </row>
    <row r="7" spans="2:27" ht="11.25" thickBot="1" x14ac:dyDescent="0.2"/>
    <row r="8" spans="2:27" x14ac:dyDescent="0.15">
      <c r="B8" s="43"/>
      <c r="C8" s="44"/>
      <c r="D8" s="45"/>
      <c r="E8" s="46"/>
      <c r="F8" s="47"/>
      <c r="G8" s="48"/>
      <c r="H8" s="49"/>
      <c r="I8" s="50"/>
      <c r="J8" s="48"/>
      <c r="K8" s="49"/>
      <c r="L8" s="50"/>
      <c r="M8" s="48"/>
      <c r="N8" s="49"/>
      <c r="O8" s="50"/>
      <c r="P8" s="48"/>
      <c r="Q8" s="49"/>
      <c r="R8" s="50"/>
      <c r="S8" s="48"/>
      <c r="T8" s="49"/>
      <c r="U8" s="50"/>
      <c r="V8" s="48"/>
      <c r="W8" s="49"/>
      <c r="X8" s="47"/>
      <c r="Y8" s="51" t="s">
        <v>32</v>
      </c>
      <c r="Z8" s="48"/>
      <c r="AA8" s="52"/>
    </row>
    <row r="9" spans="2:27" x14ac:dyDescent="0.15">
      <c r="B9" s="53"/>
      <c r="C9" s="54" t="s">
        <v>22</v>
      </c>
      <c r="D9" s="353" t="s">
        <v>33</v>
      </c>
      <c r="E9" s="354"/>
      <c r="F9" s="355"/>
      <c r="G9" s="353" t="s">
        <v>34</v>
      </c>
      <c r="H9" s="354"/>
      <c r="I9" s="355"/>
      <c r="J9" s="353" t="s">
        <v>35</v>
      </c>
      <c r="K9" s="354"/>
      <c r="L9" s="355"/>
      <c r="M9" s="353" t="s">
        <v>36</v>
      </c>
      <c r="N9" s="354"/>
      <c r="O9" s="355"/>
      <c r="P9" s="353" t="s">
        <v>37</v>
      </c>
      <c r="Q9" s="354"/>
      <c r="R9" s="355"/>
      <c r="S9" s="353" t="s">
        <v>38</v>
      </c>
      <c r="T9" s="354"/>
      <c r="U9" s="355"/>
      <c r="V9" s="353" t="s">
        <v>23</v>
      </c>
      <c r="W9" s="354"/>
      <c r="X9" s="355"/>
      <c r="Y9" s="56" t="s">
        <v>24</v>
      </c>
      <c r="Z9" s="353" t="s">
        <v>25</v>
      </c>
      <c r="AA9" s="356"/>
    </row>
    <row r="10" spans="2:27" ht="11.25" thickBot="1" x14ac:dyDescent="0.2">
      <c r="B10" s="57"/>
      <c r="C10" s="54" t="s">
        <v>26</v>
      </c>
      <c r="D10" s="55" t="s">
        <v>27</v>
      </c>
      <c r="E10" s="58" t="s">
        <v>28</v>
      </c>
      <c r="F10" s="59" t="s">
        <v>29</v>
      </c>
      <c r="G10" s="55" t="s">
        <v>27</v>
      </c>
      <c r="H10" s="58" t="s">
        <v>28</v>
      </c>
      <c r="I10" s="56" t="s">
        <v>29</v>
      </c>
      <c r="J10" s="55" t="s">
        <v>27</v>
      </c>
      <c r="K10" s="58" t="s">
        <v>28</v>
      </c>
      <c r="L10" s="56" t="s">
        <v>29</v>
      </c>
      <c r="M10" s="55" t="s">
        <v>27</v>
      </c>
      <c r="N10" s="58" t="s">
        <v>28</v>
      </c>
      <c r="O10" s="56" t="s">
        <v>29</v>
      </c>
      <c r="P10" s="55" t="s">
        <v>27</v>
      </c>
      <c r="Q10" s="58" t="s">
        <v>28</v>
      </c>
      <c r="R10" s="56" t="s">
        <v>29</v>
      </c>
      <c r="S10" s="55" t="s">
        <v>27</v>
      </c>
      <c r="T10" s="58" t="s">
        <v>28</v>
      </c>
      <c r="U10" s="56" t="s">
        <v>29</v>
      </c>
      <c r="V10" s="55" t="s">
        <v>27</v>
      </c>
      <c r="W10" s="58" t="s">
        <v>28</v>
      </c>
      <c r="X10" s="59" t="s">
        <v>29</v>
      </c>
      <c r="Y10" s="56" t="s">
        <v>29</v>
      </c>
      <c r="Z10" s="55" t="s">
        <v>27</v>
      </c>
      <c r="AA10" s="60" t="s">
        <v>28</v>
      </c>
    </row>
    <row r="11" spans="2:27" x14ac:dyDescent="0.15">
      <c r="B11" s="61" t="s">
        <v>39</v>
      </c>
      <c r="C11" s="62"/>
      <c r="D11" s="62"/>
      <c r="E11" s="63"/>
      <c r="F11" s="64"/>
      <c r="G11" s="62"/>
      <c r="H11" s="63"/>
      <c r="I11" s="64"/>
      <c r="J11" s="62"/>
      <c r="K11" s="63"/>
      <c r="L11" s="64"/>
      <c r="M11" s="62"/>
      <c r="N11" s="63"/>
      <c r="O11" s="64"/>
      <c r="P11" s="62"/>
      <c r="Q11" s="63"/>
      <c r="R11" s="64"/>
      <c r="S11" s="62"/>
      <c r="T11" s="63"/>
      <c r="U11" s="64"/>
      <c r="V11" s="62"/>
      <c r="W11" s="63"/>
      <c r="X11" s="64"/>
      <c r="Y11" s="64"/>
      <c r="Z11" s="62"/>
      <c r="AA11" s="65"/>
    </row>
    <row r="12" spans="2:27" x14ac:dyDescent="0.15">
      <c r="B12" s="66" t="s">
        <v>117</v>
      </c>
      <c r="C12" s="67">
        <v>42429</v>
      </c>
      <c r="D12" s="68">
        <v>96</v>
      </c>
      <c r="E12" s="69">
        <v>634811.44999999995</v>
      </c>
      <c r="F12" s="70">
        <f>IF($W12=0,0,E12/$W12)</f>
        <v>0.45235447898461556</v>
      </c>
      <c r="G12" s="68">
        <v>43</v>
      </c>
      <c r="H12" s="69">
        <v>205104.72</v>
      </c>
      <c r="I12" s="70">
        <f>IF($W12=0,0,H12/$W12)</f>
        <v>0.14615369453856805</v>
      </c>
      <c r="J12" s="68">
        <v>37</v>
      </c>
      <c r="K12" s="69">
        <v>170718.07</v>
      </c>
      <c r="L12" s="70">
        <f>IF($W12=0,0,K12/$W12)</f>
        <v>0.12165042645041947</v>
      </c>
      <c r="M12" s="68">
        <v>17</v>
      </c>
      <c r="N12" s="69">
        <v>86467.3</v>
      </c>
      <c r="O12" s="70">
        <f>IF($W12=0,0,N12/$W12)</f>
        <v>6.1614941634569535E-2</v>
      </c>
      <c r="P12" s="68">
        <v>13</v>
      </c>
      <c r="Q12" s="69">
        <v>101417.5</v>
      </c>
      <c r="R12" s="70">
        <f>IF($W12=0,0,Q12/$W12)</f>
        <v>7.2268167772371231E-2</v>
      </c>
      <c r="S12" s="68">
        <v>41</v>
      </c>
      <c r="T12" s="69">
        <v>204830.5</v>
      </c>
      <c r="U12" s="70">
        <f>IF($W12=0,0,T12/$W12)</f>
        <v>0.14595829061945606</v>
      </c>
      <c r="V12" s="68">
        <f t="shared" ref="V12:W15" si="0">D12+G12+J12+M12+P12+S12</f>
        <v>247</v>
      </c>
      <c r="W12" s="69">
        <f t="shared" si="0"/>
        <v>1403349.54</v>
      </c>
      <c r="X12" s="70">
        <f>W12/AA12</f>
        <v>0.10544488049706907</v>
      </c>
      <c r="Y12" s="70">
        <v>8.8795591811132571E-2</v>
      </c>
      <c r="Z12" s="71">
        <v>3495</v>
      </c>
      <c r="AA12" s="72">
        <v>13308844.710000001</v>
      </c>
    </row>
    <row r="13" spans="2:27" x14ac:dyDescent="0.15">
      <c r="B13" s="66" t="s">
        <v>40</v>
      </c>
      <c r="C13" s="67">
        <v>42429</v>
      </c>
      <c r="D13" s="68">
        <v>0</v>
      </c>
      <c r="E13" s="69">
        <v>0</v>
      </c>
      <c r="F13" s="70">
        <f>IF($W13=0,0,E13/$W13)</f>
        <v>0</v>
      </c>
      <c r="G13" s="68">
        <v>0</v>
      </c>
      <c r="H13" s="69">
        <v>0</v>
      </c>
      <c r="I13" s="70">
        <f>IF($W13=0,0,H13/$W13)</f>
        <v>0</v>
      </c>
      <c r="J13" s="68">
        <v>0</v>
      </c>
      <c r="K13" s="69">
        <v>0</v>
      </c>
      <c r="L13" s="70">
        <f>IF($W13=0,0,K13/$W13)</f>
        <v>0</v>
      </c>
      <c r="M13" s="68">
        <v>0</v>
      </c>
      <c r="N13" s="69">
        <v>0</v>
      </c>
      <c r="O13" s="70">
        <f>IF($W13=0,0,N13/$W13)</f>
        <v>0</v>
      </c>
      <c r="P13" s="68">
        <v>0</v>
      </c>
      <c r="Q13" s="69">
        <v>0</v>
      </c>
      <c r="R13" s="70">
        <f>IF($W13=0,0,Q13/$W13)</f>
        <v>0</v>
      </c>
      <c r="S13" s="68">
        <v>0</v>
      </c>
      <c r="T13" s="69">
        <v>0</v>
      </c>
      <c r="U13" s="70">
        <f>IF($W13=0,0,T13/$W13)</f>
        <v>0</v>
      </c>
      <c r="V13" s="68">
        <f t="shared" si="0"/>
        <v>0</v>
      </c>
      <c r="W13" s="69">
        <f t="shared" si="0"/>
        <v>0</v>
      </c>
      <c r="X13" s="73">
        <v>0</v>
      </c>
      <c r="Y13" s="73">
        <v>0</v>
      </c>
      <c r="Z13" s="68">
        <v>0</v>
      </c>
      <c r="AA13" s="72">
        <v>0</v>
      </c>
    </row>
    <row r="14" spans="2:27" s="74" customFormat="1" x14ac:dyDescent="0.15">
      <c r="B14" s="66" t="s">
        <v>30</v>
      </c>
      <c r="C14" s="67">
        <v>42429</v>
      </c>
      <c r="D14" s="68">
        <v>0</v>
      </c>
      <c r="E14" s="69">
        <v>0</v>
      </c>
      <c r="F14" s="70">
        <f>IF($W14=0,0,E14/$W14)</f>
        <v>0</v>
      </c>
      <c r="G14" s="68">
        <v>0</v>
      </c>
      <c r="H14" s="69">
        <v>0</v>
      </c>
      <c r="I14" s="70">
        <f>IF($W14=0,0,H14/$W14)</f>
        <v>0</v>
      </c>
      <c r="J14" s="68">
        <v>0</v>
      </c>
      <c r="K14" s="69">
        <v>0</v>
      </c>
      <c r="L14" s="70">
        <f>IF($W14=0,0,K14/$W14)</f>
        <v>0</v>
      </c>
      <c r="M14" s="68">
        <v>0</v>
      </c>
      <c r="N14" s="69">
        <v>0</v>
      </c>
      <c r="O14" s="70">
        <f>IF($W14=0,0,N14/$W14)</f>
        <v>0</v>
      </c>
      <c r="P14" s="68">
        <v>0</v>
      </c>
      <c r="Q14" s="69">
        <v>0</v>
      </c>
      <c r="R14" s="70">
        <f>IF($W14=0,0,Q14/$W14)</f>
        <v>0</v>
      </c>
      <c r="S14" s="68">
        <v>0</v>
      </c>
      <c r="T14" s="69">
        <v>0</v>
      </c>
      <c r="U14" s="70">
        <f>IF($W14=0,0,T14/$W14)</f>
        <v>0</v>
      </c>
      <c r="V14" s="68">
        <f t="shared" si="0"/>
        <v>0</v>
      </c>
      <c r="W14" s="69">
        <f t="shared" si="0"/>
        <v>0</v>
      </c>
      <c r="X14" s="70">
        <v>0</v>
      </c>
      <c r="Y14" s="70">
        <v>0</v>
      </c>
      <c r="Z14" s="68">
        <v>0</v>
      </c>
      <c r="AA14" s="72">
        <v>0</v>
      </c>
    </row>
    <row r="15" spans="2:27" x14ac:dyDescent="0.15">
      <c r="B15" s="66" t="s">
        <v>118</v>
      </c>
      <c r="C15" s="67">
        <v>42429</v>
      </c>
      <c r="D15" s="71">
        <v>2</v>
      </c>
      <c r="E15" s="75">
        <v>34770.42</v>
      </c>
      <c r="F15" s="70">
        <f>IF($W15=0,0,E15/$W15)</f>
        <v>0.52786660211499337</v>
      </c>
      <c r="G15" s="71">
        <v>2</v>
      </c>
      <c r="H15" s="75">
        <v>31099.29</v>
      </c>
      <c r="I15" s="70">
        <f>IF($W15=0,0,H15/$W15)</f>
        <v>0.47213339788500669</v>
      </c>
      <c r="J15" s="71">
        <v>0</v>
      </c>
      <c r="K15" s="75">
        <v>0</v>
      </c>
      <c r="L15" s="70">
        <f>IF($W15=0,0,K15/$W15)</f>
        <v>0</v>
      </c>
      <c r="M15" s="71">
        <v>0</v>
      </c>
      <c r="N15" s="75">
        <v>0</v>
      </c>
      <c r="O15" s="70">
        <f>IF($W15=0,0,N15/$W15)</f>
        <v>0</v>
      </c>
      <c r="P15" s="71">
        <v>0</v>
      </c>
      <c r="Q15" s="75">
        <v>0</v>
      </c>
      <c r="R15" s="70">
        <f>IF($W15=0,0,Q15/$W15)</f>
        <v>0</v>
      </c>
      <c r="S15" s="71">
        <v>0</v>
      </c>
      <c r="T15" s="75">
        <v>0</v>
      </c>
      <c r="U15" s="70">
        <f>IF($W15=0,0,T15/$W15)</f>
        <v>0</v>
      </c>
      <c r="V15" s="68">
        <f t="shared" si="0"/>
        <v>4</v>
      </c>
      <c r="W15" s="75">
        <f t="shared" si="0"/>
        <v>65869.709999999992</v>
      </c>
      <c r="X15" s="70">
        <f>W15/AA15</f>
        <v>8.7739790209335165E-3</v>
      </c>
      <c r="Y15" s="70">
        <v>1.390529005732475E-2</v>
      </c>
      <c r="Z15" s="71">
        <v>701</v>
      </c>
      <c r="AA15" s="76">
        <v>7507393.1500000004</v>
      </c>
    </row>
    <row r="16" spans="2:27" x14ac:dyDescent="0.15">
      <c r="B16" s="77" t="s">
        <v>41</v>
      </c>
      <c r="C16" s="78"/>
      <c r="D16" s="79"/>
      <c r="E16" s="80"/>
      <c r="F16" s="81"/>
      <c r="G16" s="79"/>
      <c r="H16" s="80"/>
      <c r="I16" s="81"/>
      <c r="J16" s="79"/>
      <c r="K16" s="80"/>
      <c r="L16" s="81"/>
      <c r="M16" s="79"/>
      <c r="N16" s="80"/>
      <c r="O16" s="81"/>
      <c r="P16" s="79"/>
      <c r="Q16" s="80"/>
      <c r="R16" s="81"/>
      <c r="S16" s="79"/>
      <c r="T16" s="80"/>
      <c r="U16" s="81"/>
      <c r="V16" s="79"/>
      <c r="W16" s="82"/>
      <c r="X16" s="81"/>
      <c r="Y16" s="81"/>
      <c r="Z16" s="79"/>
      <c r="AA16" s="83"/>
    </row>
    <row r="17" spans="2:28" s="93" customFormat="1" ht="11.25" thickBot="1" x14ac:dyDescent="0.2">
      <c r="B17" s="84" t="s">
        <v>42</v>
      </c>
      <c r="C17" s="85"/>
      <c r="D17" s="86">
        <f>SUM(D12:D15)</f>
        <v>98</v>
      </c>
      <c r="E17" s="87">
        <f>SUM(E12:E15)</f>
        <v>669581.87</v>
      </c>
      <c r="F17" s="88">
        <f>IF($W17=0,0,E17/$W17)</f>
        <v>0.4557399244530726</v>
      </c>
      <c r="G17" s="86">
        <f>SUM(G12:G15)</f>
        <v>45</v>
      </c>
      <c r="H17" s="87">
        <f>SUM(H12:H15)</f>
        <v>236204.01</v>
      </c>
      <c r="I17" s="88">
        <f>IF($W17=0,0,H17/$W17)</f>
        <v>0.16076838769979362</v>
      </c>
      <c r="J17" s="86">
        <f>SUM(J12:J15)</f>
        <v>37</v>
      </c>
      <c r="K17" s="87">
        <f>SUM(K12:K15)</f>
        <v>170718.07</v>
      </c>
      <c r="L17" s="88">
        <f>IF($W17=0,0,K17/$W17)</f>
        <v>0.1161964560428949</v>
      </c>
      <c r="M17" s="86">
        <f>SUM(M12:M15)</f>
        <v>17</v>
      </c>
      <c r="N17" s="87">
        <f>SUM(N12:N15)</f>
        <v>86467.3</v>
      </c>
      <c r="O17" s="88">
        <f>IF($W17=0,0,N17/$W17)</f>
        <v>5.885255042771867E-2</v>
      </c>
      <c r="P17" s="86">
        <f>SUM(P12:P15)</f>
        <v>13</v>
      </c>
      <c r="Q17" s="87">
        <f>SUM(Q12:Q15)</f>
        <v>101417.5</v>
      </c>
      <c r="R17" s="88">
        <f>IF($W17=0,0,Q17/$W17)</f>
        <v>6.9028159003497944E-2</v>
      </c>
      <c r="S17" s="86">
        <f>SUM(S12:S15)</f>
        <v>41</v>
      </c>
      <c r="T17" s="87">
        <f>SUM(T12:T15)</f>
        <v>204830.5</v>
      </c>
      <c r="U17" s="88">
        <f>IF($W17=0,0,T17/$W17)</f>
        <v>0.13941452237302226</v>
      </c>
      <c r="V17" s="86">
        <f>SUM(V12:V15)</f>
        <v>251</v>
      </c>
      <c r="W17" s="87">
        <f>SUM(W12:W15)</f>
        <v>1469219.25</v>
      </c>
      <c r="X17" s="88">
        <f>W17/AA17</f>
        <v>7.058044109032871E-2</v>
      </c>
      <c r="Y17" s="89">
        <v>6.1948132731553175E-2</v>
      </c>
      <c r="Z17" s="90">
        <f>SUM(Z12:Z15)</f>
        <v>4196</v>
      </c>
      <c r="AA17" s="91">
        <f>SUM(AA12:AA15)</f>
        <v>20816237.859999999</v>
      </c>
      <c r="AB17" s="92"/>
    </row>
    <row r="18" spans="2:28" x14ac:dyDescent="0.15">
      <c r="B18" s="94"/>
      <c r="C18" s="95"/>
      <c r="D18" s="95"/>
      <c r="E18" s="96"/>
      <c r="F18" s="97"/>
      <c r="G18" s="95"/>
      <c r="H18" s="96"/>
      <c r="I18" s="97"/>
      <c r="J18" s="95"/>
      <c r="K18" s="96"/>
      <c r="L18" s="97"/>
      <c r="M18" s="95"/>
      <c r="N18" s="96"/>
      <c r="O18" s="97"/>
      <c r="P18" s="95"/>
      <c r="Q18" s="96"/>
      <c r="R18" s="97"/>
      <c r="S18" s="95"/>
      <c r="T18" s="96"/>
      <c r="U18" s="97"/>
      <c r="V18" s="95"/>
      <c r="W18" s="96"/>
      <c r="X18" s="97"/>
      <c r="Y18" s="97"/>
      <c r="Z18" s="95"/>
      <c r="AA18" s="98"/>
    </row>
    <row r="19" spans="2:28" s="99" customFormat="1" x14ac:dyDescent="0.15">
      <c r="C19" s="100"/>
      <c r="D19" s="100"/>
      <c r="E19" s="100"/>
      <c r="F19" s="100"/>
      <c r="G19" s="100"/>
      <c r="H19" s="101"/>
      <c r="I19" s="100"/>
      <c r="J19" s="100"/>
      <c r="K19" s="100"/>
      <c r="L19" s="100"/>
      <c r="M19" s="102"/>
      <c r="N19" s="102"/>
      <c r="O19" s="102"/>
      <c r="P19" s="102"/>
      <c r="Q19" s="102"/>
      <c r="R19" s="102"/>
      <c r="S19" s="102"/>
      <c r="T19" s="102"/>
      <c r="U19" s="102"/>
      <c r="W19" s="103"/>
      <c r="X19" s="102"/>
      <c r="Y19" s="104"/>
      <c r="AA19" s="103"/>
    </row>
    <row r="20" spans="2:28" s="99" customFormat="1" x14ac:dyDescent="0.15">
      <c r="B20" s="336" t="s">
        <v>119</v>
      </c>
      <c r="C20" s="105"/>
      <c r="D20" s="105"/>
      <c r="E20" s="106"/>
      <c r="F20" s="105"/>
      <c r="G20" s="105"/>
      <c r="H20" s="101"/>
      <c r="I20" s="105"/>
      <c r="J20" s="105"/>
      <c r="K20" s="106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15"/>
      <c r="W20" s="115"/>
      <c r="X20" s="102"/>
      <c r="Y20" s="104"/>
      <c r="Z20" s="115"/>
      <c r="AA20" s="115"/>
    </row>
    <row r="21" spans="2:28" x14ac:dyDescent="0.15">
      <c r="B21" s="107"/>
      <c r="C21" s="108"/>
      <c r="D21" s="108"/>
      <c r="E21" s="109"/>
      <c r="F21" s="108"/>
      <c r="G21" s="108"/>
      <c r="H21" s="109"/>
      <c r="I21" s="108"/>
      <c r="J21" s="108"/>
      <c r="K21" s="109"/>
      <c r="V21" s="308"/>
      <c r="W21" s="308"/>
    </row>
    <row r="22" spans="2:28" x14ac:dyDescent="0.15">
      <c r="B22" s="108"/>
      <c r="C22" s="108"/>
      <c r="D22" s="348"/>
      <c r="E22" s="348"/>
      <c r="F22" s="108"/>
      <c r="G22" s="108"/>
      <c r="H22" s="109"/>
      <c r="I22" s="108"/>
      <c r="J22" s="108"/>
      <c r="K22" s="109"/>
      <c r="N22" s="37"/>
    </row>
    <row r="23" spans="2:28" x14ac:dyDescent="0.15">
      <c r="B23" s="108"/>
      <c r="C23" s="108"/>
      <c r="D23" s="340"/>
      <c r="E23" s="340"/>
      <c r="F23" s="108"/>
      <c r="G23" s="109"/>
      <c r="H23" s="109"/>
      <c r="I23" s="108"/>
      <c r="J23" s="109"/>
      <c r="K23" s="109"/>
      <c r="M23" s="37"/>
      <c r="N23" s="37"/>
    </row>
    <row r="24" spans="2:28" x14ac:dyDescent="0.15">
      <c r="B24" s="110"/>
      <c r="C24" s="110"/>
      <c r="D24" s="308"/>
      <c r="E24" s="308"/>
      <c r="F24" s="110"/>
      <c r="G24" s="110"/>
      <c r="H24" s="111"/>
      <c r="I24" s="110"/>
      <c r="J24" s="110"/>
      <c r="K24" s="111"/>
      <c r="N24" s="37"/>
      <c r="V24" s="308"/>
      <c r="W24" s="308"/>
    </row>
    <row r="25" spans="2:28" x14ac:dyDescent="0.15">
      <c r="B25" s="110"/>
      <c r="C25" s="110"/>
      <c r="D25" s="308"/>
      <c r="E25" s="308"/>
      <c r="F25" s="110"/>
      <c r="G25" s="110"/>
      <c r="H25" s="111"/>
      <c r="I25" s="110"/>
      <c r="J25" s="110"/>
      <c r="K25" s="111"/>
      <c r="N25" s="37"/>
    </row>
    <row r="26" spans="2:28" x14ac:dyDescent="0.15">
      <c r="D26" s="308"/>
      <c r="E26" s="308"/>
    </row>
    <row r="27" spans="2:28" x14ac:dyDescent="0.15">
      <c r="D27" s="308"/>
      <c r="E27" s="308"/>
      <c r="G27" s="37"/>
      <c r="H27" s="37"/>
      <c r="J27" s="37"/>
      <c r="K27" s="37"/>
      <c r="M27" s="37"/>
      <c r="N27" s="37"/>
      <c r="P27" s="37"/>
      <c r="Q27" s="37"/>
      <c r="S27" s="37"/>
      <c r="T27" s="37"/>
      <c r="V27" s="37"/>
      <c r="W27" s="37"/>
      <c r="Z27" s="37"/>
      <c r="AA27" s="37"/>
    </row>
    <row r="28" spans="2:28" x14ac:dyDescent="0.15">
      <c r="C28" s="308"/>
      <c r="D28" s="308"/>
      <c r="E28" s="308"/>
      <c r="F28" s="113"/>
      <c r="H28" s="37"/>
      <c r="K28" s="37"/>
      <c r="AA28" s="37"/>
    </row>
    <row r="29" spans="2:28" x14ac:dyDescent="0.15">
      <c r="C29" s="308"/>
      <c r="D29" s="308"/>
      <c r="E29" s="308"/>
      <c r="F29" s="113"/>
      <c r="L29" s="37"/>
      <c r="T29" s="37"/>
    </row>
    <row r="30" spans="2:28" x14ac:dyDescent="0.15">
      <c r="C30" s="308"/>
      <c r="D30" s="308"/>
      <c r="E30" s="308"/>
      <c r="F30" s="113"/>
    </row>
    <row r="31" spans="2:28" x14ac:dyDescent="0.15">
      <c r="C31" s="308"/>
      <c r="D31" s="308"/>
      <c r="E31" s="308"/>
      <c r="F31" s="113"/>
    </row>
    <row r="32" spans="2:28" x14ac:dyDescent="0.15">
      <c r="D32" s="308"/>
      <c r="E32" s="308"/>
      <c r="F32" s="113"/>
    </row>
    <row r="33" spans="4:27" x14ac:dyDescent="0.15">
      <c r="D33" s="308"/>
      <c r="E33" s="308"/>
      <c r="F33" s="114"/>
    </row>
    <row r="34" spans="4:27" x14ac:dyDescent="0.15">
      <c r="D34" s="308"/>
      <c r="E34" s="308"/>
    </row>
    <row r="35" spans="4:27" x14ac:dyDescent="0.15">
      <c r="D35" s="37"/>
      <c r="G35" s="37"/>
      <c r="H35" s="37"/>
      <c r="J35" s="37"/>
      <c r="K35" s="37"/>
      <c r="M35" s="37"/>
      <c r="N35" s="37"/>
      <c r="P35" s="37"/>
      <c r="Q35" s="37"/>
      <c r="S35" s="37"/>
      <c r="T35" s="37"/>
      <c r="V35" s="37"/>
      <c r="W35" s="37"/>
      <c r="Z35" s="37"/>
      <c r="AA35" s="37"/>
    </row>
    <row r="36" spans="4:27" x14ac:dyDescent="0.15">
      <c r="E36" s="36"/>
      <c r="G36" s="112"/>
      <c r="H36" s="36"/>
      <c r="K36" s="36"/>
      <c r="M36" s="36"/>
      <c r="N36" s="36"/>
      <c r="P36" s="36"/>
      <c r="Q36" s="36"/>
      <c r="S36" s="36"/>
      <c r="T36" s="36"/>
    </row>
    <row r="37" spans="4:27" x14ac:dyDescent="0.15">
      <c r="E37" s="36"/>
      <c r="G37" s="112"/>
      <c r="H37" s="36"/>
      <c r="K37" s="36"/>
      <c r="M37" s="36"/>
      <c r="N37" s="36"/>
      <c r="P37" s="36"/>
      <c r="Q37" s="36"/>
      <c r="S37" s="36"/>
      <c r="T37" s="36"/>
    </row>
    <row r="38" spans="4:27" x14ac:dyDescent="0.15">
      <c r="E38" s="36"/>
      <c r="G38" s="112"/>
      <c r="H38" s="36"/>
      <c r="K38" s="36"/>
      <c r="M38" s="36"/>
      <c r="N38" s="36"/>
      <c r="P38" s="36"/>
      <c r="Q38" s="36"/>
      <c r="S38" s="36"/>
      <c r="T38" s="36"/>
    </row>
    <row r="40" spans="4:27" x14ac:dyDescent="0.15">
      <c r="N40" s="37"/>
    </row>
  </sheetData>
  <mergeCells count="9">
    <mergeCell ref="C2:F2"/>
    <mergeCell ref="V9:X9"/>
    <mergeCell ref="Z9:AA9"/>
    <mergeCell ref="G9:I9"/>
    <mergeCell ref="D9:F9"/>
    <mergeCell ref="J9:L9"/>
    <mergeCell ref="M9:O9"/>
    <mergeCell ref="P9:R9"/>
    <mergeCell ref="S9:U9"/>
  </mergeCells>
  <phoneticPr fontId="0" type="noConversion"/>
  <pageMargins left="0.5" right="0.5" top="0.5" bottom="0.5" header="0.25" footer="0.25"/>
  <pageSetup paperSize="5" scale="49" fitToHeight="2" orientation="landscape" r:id="rId1"/>
  <headerFooter alignWithMargins="0">
    <oddFooter>&amp;L&amp;8Prepared by:
J. Shapiro&amp;C&amp;P&amp;R&amp;A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22"/>
  <sheetViews>
    <sheetView showGridLines="0" defaultGridColor="0" colorId="9" zoomScale="85" zoomScaleNormal="80" workbookViewId="0">
      <selection activeCell="C6" sqref="C6"/>
    </sheetView>
  </sheetViews>
  <sheetFormatPr defaultColWidth="27.85546875" defaultRowHeight="10.5" x14ac:dyDescent="0.15"/>
  <cols>
    <col min="1" max="1" width="2.5703125" style="36" customWidth="1"/>
    <col min="2" max="2" width="32.7109375" style="36" customWidth="1"/>
    <col min="3" max="3" width="11.85546875" style="36" bestFit="1" customWidth="1"/>
    <col min="4" max="4" width="8.140625" style="36" customWidth="1"/>
    <col min="5" max="5" width="22" style="37" bestFit="1" customWidth="1"/>
    <col min="6" max="6" width="14" style="38" bestFit="1" customWidth="1"/>
    <col min="7" max="7" width="8.140625" style="36" customWidth="1"/>
    <col min="8" max="8" width="22.7109375" style="39" bestFit="1" customWidth="1"/>
    <col min="9" max="9" width="10.7109375" style="38" bestFit="1" customWidth="1"/>
    <col min="10" max="10" width="8.140625" style="36" customWidth="1"/>
    <col min="11" max="11" width="20.28515625" style="39" bestFit="1" customWidth="1"/>
    <col min="12" max="12" width="9.85546875" style="38" bestFit="1" customWidth="1"/>
    <col min="13" max="13" width="7.42578125" style="38" bestFit="1" customWidth="1"/>
    <col min="14" max="14" width="17" style="38" bestFit="1" customWidth="1"/>
    <col min="15" max="15" width="8.5703125" style="38" bestFit="1" customWidth="1"/>
    <col min="16" max="16" width="7.42578125" style="38" bestFit="1" customWidth="1"/>
    <col min="17" max="17" width="17" style="38" bestFit="1" customWidth="1"/>
    <col min="18" max="18" width="9.28515625" style="38" bestFit="1" customWidth="1"/>
    <col min="19" max="19" width="7.42578125" style="38" bestFit="1" customWidth="1"/>
    <col min="20" max="20" width="17.42578125" style="38" bestFit="1" customWidth="1"/>
    <col min="21" max="21" width="9.7109375" style="38" bestFit="1" customWidth="1"/>
    <col min="22" max="22" width="7.42578125" style="36" bestFit="1" customWidth="1"/>
    <col min="23" max="23" width="18.28515625" style="39" bestFit="1" customWidth="1"/>
    <col min="24" max="24" width="9.28515625" style="38" bestFit="1" customWidth="1"/>
    <col min="25" max="25" width="9.140625" style="40" bestFit="1" customWidth="1"/>
    <col min="26" max="26" width="8.7109375" style="36" bestFit="1" customWidth="1"/>
    <col min="27" max="27" width="19.85546875" style="39" bestFit="1" customWidth="1"/>
    <col min="28" max="16384" width="27.85546875" style="36"/>
  </cols>
  <sheetData>
    <row r="1" spans="2:27" ht="33.75" customHeight="1" x14ac:dyDescent="0.15"/>
    <row r="2" spans="2:27" s="3" customFormat="1" x14ac:dyDescent="0.15">
      <c r="B2" s="5" t="s">
        <v>0</v>
      </c>
      <c r="C2" s="351" t="s">
        <v>45</v>
      </c>
      <c r="D2" s="351"/>
      <c r="E2" s="351"/>
      <c r="F2" s="351"/>
      <c r="G2" s="2"/>
      <c r="H2" s="2"/>
      <c r="I2" s="2"/>
      <c r="J2" s="2"/>
      <c r="K2" s="2"/>
      <c r="L2" s="2"/>
      <c r="M2" s="2"/>
      <c r="N2" s="2"/>
      <c r="O2" s="2"/>
    </row>
    <row r="3" spans="2:27" s="3" customFormat="1" x14ac:dyDescent="0.15">
      <c r="B3" s="5" t="s">
        <v>15</v>
      </c>
      <c r="C3" s="6" t="s">
        <v>68</v>
      </c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</row>
    <row r="4" spans="2:27" s="3" customFormat="1" ht="12" x14ac:dyDescent="0.2">
      <c r="B4" s="5" t="s">
        <v>1</v>
      </c>
      <c r="C4" s="35">
        <v>42460</v>
      </c>
      <c r="D4" s="42"/>
      <c r="E4" s="42"/>
      <c r="F4" s="2"/>
      <c r="G4" s="7"/>
      <c r="H4" s="2"/>
      <c r="I4" s="2"/>
      <c r="J4" s="2"/>
      <c r="K4" s="2"/>
      <c r="L4" s="2"/>
      <c r="M4" s="2"/>
      <c r="N4" s="2"/>
      <c r="O4" s="2"/>
    </row>
    <row r="5" spans="2:27" s="3" customFormat="1" x14ac:dyDescent="0.15">
      <c r="B5" s="5" t="s">
        <v>2</v>
      </c>
      <c r="C5" s="41" t="s">
        <v>3</v>
      </c>
      <c r="D5" s="41"/>
      <c r="E5" s="41"/>
      <c r="F5" s="2"/>
      <c r="G5" s="2"/>
      <c r="H5" s="2"/>
      <c r="I5" s="2"/>
      <c r="J5" s="2"/>
      <c r="K5" s="2"/>
      <c r="L5" s="2"/>
      <c r="M5" s="2"/>
      <c r="N5" s="2"/>
      <c r="O5" s="2"/>
    </row>
    <row r="7" spans="2:27" ht="11.25" thickBot="1" x14ac:dyDescent="0.2"/>
    <row r="8" spans="2:27" x14ac:dyDescent="0.15">
      <c r="B8" s="43"/>
      <c r="C8" s="44"/>
      <c r="D8" s="45"/>
      <c r="E8" s="46"/>
      <c r="F8" s="47"/>
      <c r="G8" s="48"/>
      <c r="H8" s="49"/>
      <c r="I8" s="50"/>
      <c r="J8" s="48"/>
      <c r="K8" s="49"/>
      <c r="L8" s="50"/>
      <c r="M8" s="48"/>
      <c r="N8" s="49"/>
      <c r="O8" s="50"/>
      <c r="P8" s="48"/>
      <c r="Q8" s="49"/>
      <c r="R8" s="50"/>
      <c r="S8" s="48"/>
      <c r="T8" s="49"/>
      <c r="U8" s="50"/>
      <c r="V8" s="48"/>
      <c r="W8" s="49"/>
      <c r="X8" s="47"/>
      <c r="Y8" s="51" t="s">
        <v>32</v>
      </c>
      <c r="Z8" s="48"/>
      <c r="AA8" s="52"/>
    </row>
    <row r="9" spans="2:27" x14ac:dyDescent="0.15">
      <c r="B9" s="53"/>
      <c r="C9" s="54" t="s">
        <v>22</v>
      </c>
      <c r="D9" s="353" t="s">
        <v>33</v>
      </c>
      <c r="E9" s="354"/>
      <c r="F9" s="355"/>
      <c r="G9" s="353" t="s">
        <v>34</v>
      </c>
      <c r="H9" s="354"/>
      <c r="I9" s="355"/>
      <c r="J9" s="353" t="s">
        <v>35</v>
      </c>
      <c r="K9" s="354"/>
      <c r="L9" s="355"/>
      <c r="M9" s="353" t="s">
        <v>36</v>
      </c>
      <c r="N9" s="354"/>
      <c r="O9" s="355"/>
      <c r="P9" s="353" t="s">
        <v>37</v>
      </c>
      <c r="Q9" s="354"/>
      <c r="R9" s="355"/>
      <c r="S9" s="353" t="s">
        <v>38</v>
      </c>
      <c r="T9" s="354"/>
      <c r="U9" s="355"/>
      <c r="V9" s="353" t="s">
        <v>23</v>
      </c>
      <c r="W9" s="354"/>
      <c r="X9" s="355"/>
      <c r="Y9" s="56" t="s">
        <v>24</v>
      </c>
      <c r="Z9" s="353" t="s">
        <v>25</v>
      </c>
      <c r="AA9" s="356"/>
    </row>
    <row r="10" spans="2:27" ht="11.25" thickBot="1" x14ac:dyDescent="0.2">
      <c r="B10" s="57"/>
      <c r="C10" s="54" t="s">
        <v>26</v>
      </c>
      <c r="D10" s="55" t="s">
        <v>27</v>
      </c>
      <c r="E10" s="58" t="s">
        <v>28</v>
      </c>
      <c r="F10" s="59" t="s">
        <v>29</v>
      </c>
      <c r="G10" s="55" t="s">
        <v>27</v>
      </c>
      <c r="H10" s="58" t="s">
        <v>28</v>
      </c>
      <c r="I10" s="56" t="s">
        <v>29</v>
      </c>
      <c r="J10" s="55" t="s">
        <v>27</v>
      </c>
      <c r="K10" s="58" t="s">
        <v>28</v>
      </c>
      <c r="L10" s="56" t="s">
        <v>29</v>
      </c>
      <c r="M10" s="55" t="s">
        <v>27</v>
      </c>
      <c r="N10" s="58" t="s">
        <v>28</v>
      </c>
      <c r="O10" s="56" t="s">
        <v>29</v>
      </c>
      <c r="P10" s="55" t="s">
        <v>27</v>
      </c>
      <c r="Q10" s="58" t="s">
        <v>28</v>
      </c>
      <c r="R10" s="56" t="s">
        <v>29</v>
      </c>
      <c r="S10" s="55" t="s">
        <v>27</v>
      </c>
      <c r="T10" s="58" t="s">
        <v>28</v>
      </c>
      <c r="U10" s="56" t="s">
        <v>29</v>
      </c>
      <c r="V10" s="55" t="s">
        <v>27</v>
      </c>
      <c r="W10" s="58" t="s">
        <v>28</v>
      </c>
      <c r="X10" s="59" t="s">
        <v>29</v>
      </c>
      <c r="Y10" s="56" t="s">
        <v>29</v>
      </c>
      <c r="Z10" s="55" t="s">
        <v>27</v>
      </c>
      <c r="AA10" s="60" t="s">
        <v>28</v>
      </c>
    </row>
    <row r="11" spans="2:27" x14ac:dyDescent="0.15">
      <c r="B11" s="61" t="s">
        <v>69</v>
      </c>
      <c r="C11" s="62"/>
      <c r="D11" s="62"/>
      <c r="E11" s="63"/>
      <c r="F11" s="64"/>
      <c r="G11" s="62"/>
      <c r="H11" s="63"/>
      <c r="I11" s="64"/>
      <c r="J11" s="62"/>
      <c r="K11" s="63"/>
      <c r="L11" s="64"/>
      <c r="M11" s="62"/>
      <c r="N11" s="63"/>
      <c r="O11" s="64"/>
      <c r="P11" s="62"/>
      <c r="Q11" s="63"/>
      <c r="R11" s="64"/>
      <c r="S11" s="62"/>
      <c r="T11" s="63"/>
      <c r="U11" s="64"/>
      <c r="V11" s="62"/>
      <c r="W11" s="63"/>
      <c r="X11" s="64"/>
      <c r="Y11" s="64"/>
      <c r="Z11" s="62"/>
      <c r="AA11" s="65"/>
    </row>
    <row r="12" spans="2:27" x14ac:dyDescent="0.15">
      <c r="B12" s="66" t="s">
        <v>70</v>
      </c>
      <c r="C12" s="67">
        <v>42429</v>
      </c>
      <c r="D12" s="68">
        <v>0</v>
      </c>
      <c r="E12" s="69">
        <v>0</v>
      </c>
      <c r="F12" s="70">
        <v>0</v>
      </c>
      <c r="G12" s="68">
        <v>0</v>
      </c>
      <c r="H12" s="69">
        <v>0</v>
      </c>
      <c r="I12" s="70">
        <v>0</v>
      </c>
      <c r="J12" s="68">
        <v>0</v>
      </c>
      <c r="K12" s="69">
        <v>0</v>
      </c>
      <c r="L12" s="70">
        <v>0</v>
      </c>
      <c r="M12" s="68">
        <v>0</v>
      </c>
      <c r="N12" s="69">
        <v>0</v>
      </c>
      <c r="O12" s="70">
        <v>0</v>
      </c>
      <c r="P12" s="68">
        <v>0</v>
      </c>
      <c r="Q12" s="69">
        <v>0</v>
      </c>
      <c r="R12" s="70">
        <v>0</v>
      </c>
      <c r="S12" s="68">
        <v>0</v>
      </c>
      <c r="T12" s="69">
        <v>0</v>
      </c>
      <c r="U12" s="70">
        <v>0</v>
      </c>
      <c r="V12" s="68">
        <v>0</v>
      </c>
      <c r="W12" s="69">
        <v>0</v>
      </c>
      <c r="X12" s="70" t="e">
        <v>#DIV/0!</v>
      </c>
      <c r="Y12" s="70" t="e">
        <v>#DIV/0!</v>
      </c>
      <c r="Z12" s="71">
        <v>0</v>
      </c>
      <c r="AA12" s="72">
        <v>0</v>
      </c>
    </row>
    <row r="13" spans="2:27" x14ac:dyDescent="0.15">
      <c r="B13" s="66" t="s">
        <v>71</v>
      </c>
      <c r="C13" s="67">
        <v>42429</v>
      </c>
      <c r="D13" s="68">
        <v>0</v>
      </c>
      <c r="E13" s="69">
        <v>0</v>
      </c>
      <c r="F13" s="70">
        <v>0</v>
      </c>
      <c r="G13" s="68">
        <v>1</v>
      </c>
      <c r="H13" s="69">
        <v>84.35</v>
      </c>
      <c r="I13" s="70">
        <v>1.5443055495036435E-3</v>
      </c>
      <c r="J13" s="68">
        <v>0</v>
      </c>
      <c r="K13" s="69">
        <v>0</v>
      </c>
      <c r="L13" s="70">
        <v>0</v>
      </c>
      <c r="M13" s="68">
        <v>0</v>
      </c>
      <c r="N13" s="69">
        <v>0</v>
      </c>
      <c r="O13" s="70">
        <v>0</v>
      </c>
      <c r="P13" s="68">
        <v>0</v>
      </c>
      <c r="Q13" s="69">
        <v>0</v>
      </c>
      <c r="R13" s="70">
        <v>0</v>
      </c>
      <c r="S13" s="68">
        <v>3</v>
      </c>
      <c r="T13" s="69">
        <v>54535.67</v>
      </c>
      <c r="U13" s="70">
        <v>0.99845569445049642</v>
      </c>
      <c r="V13" s="68">
        <v>4</v>
      </c>
      <c r="W13" s="69">
        <v>54620.02</v>
      </c>
      <c r="X13" s="73">
        <v>6.8834042608105536E-2</v>
      </c>
      <c r="Y13" s="73">
        <v>0.12313191403234922</v>
      </c>
      <c r="Z13" s="68">
        <v>62</v>
      </c>
      <c r="AA13" s="72">
        <v>793503.01</v>
      </c>
    </row>
    <row r="14" spans="2:27" s="74" customFormat="1" x14ac:dyDescent="0.15">
      <c r="B14" s="66" t="s">
        <v>122</v>
      </c>
      <c r="C14" s="67">
        <v>42460</v>
      </c>
      <c r="D14" s="68">
        <v>13</v>
      </c>
      <c r="E14" s="69">
        <v>580499.32330000005</v>
      </c>
      <c r="F14" s="70">
        <v>0.19074415947620402</v>
      </c>
      <c r="G14" s="68">
        <v>11</v>
      </c>
      <c r="H14" s="69">
        <v>246901.62</v>
      </c>
      <c r="I14" s="70">
        <v>8.1128504530356818E-2</v>
      </c>
      <c r="J14" s="68">
        <v>6</v>
      </c>
      <c r="K14" s="69">
        <v>228234.69</v>
      </c>
      <c r="L14" s="70">
        <v>7.4994805954086433E-2</v>
      </c>
      <c r="M14" s="68">
        <v>1</v>
      </c>
      <c r="N14" s="69">
        <v>21363.64</v>
      </c>
      <c r="O14" s="70">
        <v>7.0198006984519262E-3</v>
      </c>
      <c r="P14" s="68">
        <v>0</v>
      </c>
      <c r="Q14" s="69">
        <v>0</v>
      </c>
      <c r="R14" s="70">
        <v>0</v>
      </c>
      <c r="S14" s="68">
        <v>29</v>
      </c>
      <c r="T14" s="69">
        <v>1966340.69</v>
      </c>
      <c r="U14" s="70">
        <v>0.6461127293409008</v>
      </c>
      <c r="V14" s="68">
        <v>60</v>
      </c>
      <c r="W14" s="69">
        <v>3043339.9632999999</v>
      </c>
      <c r="X14" s="70">
        <v>0.17590045215628902</v>
      </c>
      <c r="Y14" s="70">
        <v>0.19690981705589947</v>
      </c>
      <c r="Z14" s="68">
        <v>727</v>
      </c>
      <c r="AA14" s="72">
        <v>17301490.280400001</v>
      </c>
    </row>
    <row r="15" spans="2:27" x14ac:dyDescent="0.15">
      <c r="B15" s="66" t="s">
        <v>72</v>
      </c>
      <c r="C15" s="67">
        <v>42460</v>
      </c>
      <c r="D15" s="71">
        <v>2</v>
      </c>
      <c r="E15" s="75">
        <v>51651.31</v>
      </c>
      <c r="F15" s="70">
        <v>0.28320765409998611</v>
      </c>
      <c r="G15" s="71">
        <v>0</v>
      </c>
      <c r="H15" s="75">
        <v>0</v>
      </c>
      <c r="I15" s="70">
        <v>0</v>
      </c>
      <c r="J15" s="71">
        <v>0</v>
      </c>
      <c r="K15" s="75">
        <v>0</v>
      </c>
      <c r="L15" s="70">
        <v>0</v>
      </c>
      <c r="M15" s="71">
        <v>0</v>
      </c>
      <c r="N15" s="75">
        <v>0</v>
      </c>
      <c r="O15" s="70">
        <v>0</v>
      </c>
      <c r="P15" s="71">
        <v>1</v>
      </c>
      <c r="Q15" s="75">
        <v>27587.35</v>
      </c>
      <c r="R15" s="70">
        <v>0.1512633208399797</v>
      </c>
      <c r="S15" s="71">
        <v>1</v>
      </c>
      <c r="T15" s="75">
        <v>103140.98</v>
      </c>
      <c r="U15" s="70">
        <v>0.565529025060034</v>
      </c>
      <c r="V15" s="68">
        <v>4</v>
      </c>
      <c r="W15" s="75">
        <v>182379.64</v>
      </c>
      <c r="X15" s="70">
        <v>6.5682308832429662E-2</v>
      </c>
      <c r="Y15" s="70">
        <v>6.8305641694925229E-2</v>
      </c>
      <c r="Z15" s="71">
        <v>43</v>
      </c>
      <c r="AA15" s="76">
        <v>2776693.5</v>
      </c>
    </row>
    <row r="16" spans="2:27" x14ac:dyDescent="0.15">
      <c r="B16" s="66" t="s">
        <v>73</v>
      </c>
      <c r="C16" s="67">
        <v>42460</v>
      </c>
      <c r="D16" s="68">
        <v>8</v>
      </c>
      <c r="E16" s="69">
        <v>222619.18</v>
      </c>
      <c r="F16" s="70">
        <v>0.15696052958347781</v>
      </c>
      <c r="G16" s="68">
        <v>4</v>
      </c>
      <c r="H16" s="69">
        <v>232540.64</v>
      </c>
      <c r="I16" s="70">
        <v>0.16395578316334139</v>
      </c>
      <c r="J16" s="68">
        <v>0</v>
      </c>
      <c r="K16" s="69">
        <v>0</v>
      </c>
      <c r="L16" s="70">
        <v>0</v>
      </c>
      <c r="M16" s="68">
        <v>1</v>
      </c>
      <c r="N16" s="69">
        <v>4674.8999999999996</v>
      </c>
      <c r="O16" s="70">
        <v>3.2960986548858924E-3</v>
      </c>
      <c r="P16" s="68">
        <v>1</v>
      </c>
      <c r="Q16" s="69">
        <v>64525</v>
      </c>
      <c r="R16" s="70">
        <v>4.5494185053479699E-2</v>
      </c>
      <c r="S16" s="68">
        <v>23</v>
      </c>
      <c r="T16" s="69">
        <v>893953.41</v>
      </c>
      <c r="U16" s="70">
        <v>0.63029340354481533</v>
      </c>
      <c r="V16" s="68">
        <v>37</v>
      </c>
      <c r="W16" s="69">
        <v>1418313.13</v>
      </c>
      <c r="X16" s="70">
        <v>6.918274530308359E-2</v>
      </c>
      <c r="Y16" s="70">
        <v>7.164268868299685E-2</v>
      </c>
      <c r="Z16" s="68">
        <v>620</v>
      </c>
      <c r="AA16" s="72">
        <v>20500966.300000001</v>
      </c>
    </row>
    <row r="17" spans="2:28" x14ac:dyDescent="0.15">
      <c r="B17" s="77" t="s">
        <v>41</v>
      </c>
      <c r="C17" s="78"/>
      <c r="D17" s="79"/>
      <c r="E17" s="80"/>
      <c r="F17" s="81"/>
      <c r="G17" s="79"/>
      <c r="H17" s="80"/>
      <c r="I17" s="81"/>
      <c r="J17" s="79"/>
      <c r="K17" s="80"/>
      <c r="L17" s="81"/>
      <c r="M17" s="79"/>
      <c r="N17" s="80"/>
      <c r="O17" s="81"/>
      <c r="P17" s="79"/>
      <c r="Q17" s="80"/>
      <c r="R17" s="81"/>
      <c r="S17" s="79"/>
      <c r="T17" s="80"/>
      <c r="U17" s="81"/>
      <c r="V17" s="79"/>
      <c r="W17" s="82"/>
      <c r="X17" s="81"/>
      <c r="Y17" s="81"/>
      <c r="Z17" s="79"/>
      <c r="AA17" s="83"/>
    </row>
    <row r="18" spans="2:28" s="243" customFormat="1" ht="14.25" customHeight="1" x14ac:dyDescent="0.15">
      <c r="B18" s="236" t="s">
        <v>74</v>
      </c>
      <c r="C18" s="237"/>
      <c r="D18" s="238">
        <f>SUM(D12,D13,D15,D16)</f>
        <v>10</v>
      </c>
      <c r="E18" s="239">
        <f>SUM(E12,E13,E15,E16)</f>
        <v>274270.49</v>
      </c>
      <c r="F18" s="240">
        <f>IF($W18=0,0,E18/$W18)</f>
        <v>0.16569103534806859</v>
      </c>
      <c r="G18" s="238">
        <f>SUM(G12,G13,G15,G16)</f>
        <v>5</v>
      </c>
      <c r="H18" s="239">
        <f>SUM(H12,H13,H15,H16)</f>
        <v>232624.99000000002</v>
      </c>
      <c r="I18" s="240">
        <f>IF($W18=0,0,H18/$W18)</f>
        <v>0.14053234615555651</v>
      </c>
      <c r="J18" s="238">
        <f>SUM(J12,J13,J15,J16)</f>
        <v>0</v>
      </c>
      <c r="K18" s="239">
        <f>SUM(K12,K13,K15,K16)</f>
        <v>0</v>
      </c>
      <c r="L18" s="240">
        <f>IF($W18=0,0,K18/$W18)</f>
        <v>0</v>
      </c>
      <c r="M18" s="238">
        <f>SUM(M12,M13,M15,M16)</f>
        <v>1</v>
      </c>
      <c r="N18" s="239">
        <f>SUM(N12,N13,N15,N16)</f>
        <v>4674.8999999999996</v>
      </c>
      <c r="O18" s="240">
        <f>IF($W18=0,0,N18/$W18)</f>
        <v>2.8241792295944264E-3</v>
      </c>
      <c r="P18" s="238">
        <f>SUM(P12,P13,P15,P16)</f>
        <v>2</v>
      </c>
      <c r="Q18" s="239">
        <f>SUM(Q12,Q13,Q15,Q16)</f>
        <v>92112.35</v>
      </c>
      <c r="R18" s="240">
        <f>IF($W18=0,0,Q18/$W18)</f>
        <v>5.5646492044563983E-2</v>
      </c>
      <c r="S18" s="238">
        <f>SUM(S12,S13,S15,S16)</f>
        <v>27</v>
      </c>
      <c r="T18" s="239">
        <f>SUM(T12,T13,T15,T16)</f>
        <v>1051630.06</v>
      </c>
      <c r="U18" s="240">
        <f>IF($W18=0,0,T18/$W18)</f>
        <v>0.63530594722221667</v>
      </c>
      <c r="V18" s="238">
        <f>SUM(V12,V13,V15,V16)</f>
        <v>45</v>
      </c>
      <c r="W18" s="239">
        <f>SUM(W12,W13,W15,W16)</f>
        <v>1655312.7899999998</v>
      </c>
      <c r="X18" s="240">
        <f>W18/AA18</f>
        <v>6.8767462671654775E-2</v>
      </c>
      <c r="Y18" s="240">
        <v>6.1224784080665673E-2</v>
      </c>
      <c r="Z18" s="238">
        <f>SUM(Z12,Z13,Z15,Z16)</f>
        <v>725</v>
      </c>
      <c r="AA18" s="241">
        <f>SUM(AA12,AA13,AA15,AA16)</f>
        <v>24071162.810000002</v>
      </c>
      <c r="AB18" s="242"/>
    </row>
    <row r="19" spans="2:28" s="243" customFormat="1" ht="11.25" thickBot="1" x14ac:dyDescent="0.2">
      <c r="B19" s="244" t="s">
        <v>127</v>
      </c>
      <c r="C19" s="245"/>
      <c r="D19" s="246">
        <f>D14</f>
        <v>13</v>
      </c>
      <c r="E19" s="247">
        <f>E14</f>
        <v>580499.32330000005</v>
      </c>
      <c r="F19" s="248">
        <f>IF($W19=0,0,E19/$W19)</f>
        <v>0.19074415947620402</v>
      </c>
      <c r="G19" s="246">
        <f>G14</f>
        <v>11</v>
      </c>
      <c r="H19" s="247">
        <f>H14</f>
        <v>246901.62</v>
      </c>
      <c r="I19" s="248">
        <f>IF($W19=0,0,H19/$W19)</f>
        <v>8.1128504530356818E-2</v>
      </c>
      <c r="J19" s="246">
        <f>J14</f>
        <v>6</v>
      </c>
      <c r="K19" s="247">
        <f>K14</f>
        <v>228234.69</v>
      </c>
      <c r="L19" s="248">
        <f>IF($W19=0,0,K19/$W19)</f>
        <v>7.4994805954086433E-2</v>
      </c>
      <c r="M19" s="246">
        <f>M14</f>
        <v>1</v>
      </c>
      <c r="N19" s="247">
        <f>N14</f>
        <v>21363.64</v>
      </c>
      <c r="O19" s="248">
        <f>IF($W19=0,0,N19/$W19)</f>
        <v>7.0198006984519262E-3</v>
      </c>
      <c r="P19" s="246">
        <f>P14</f>
        <v>0</v>
      </c>
      <c r="Q19" s="247">
        <f>Q14</f>
        <v>0</v>
      </c>
      <c r="R19" s="248">
        <f>IF($W19=0,0,Q19/$W19)</f>
        <v>0</v>
      </c>
      <c r="S19" s="246">
        <f>S14</f>
        <v>29</v>
      </c>
      <c r="T19" s="247">
        <f>T14</f>
        <v>1966340.69</v>
      </c>
      <c r="U19" s="248">
        <f>IF($W19=0,0,T19/$W19)</f>
        <v>0.6461127293409008</v>
      </c>
      <c r="V19" s="246">
        <f>V14</f>
        <v>60</v>
      </c>
      <c r="W19" s="247">
        <f>W14</f>
        <v>3043339.9632999999</v>
      </c>
      <c r="X19" s="248">
        <f>W19/AA19</f>
        <v>0.17590045215628902</v>
      </c>
      <c r="Y19" s="248">
        <v>0.11824971922100787</v>
      </c>
      <c r="Z19" s="246">
        <f>Z14</f>
        <v>727</v>
      </c>
      <c r="AA19" s="249">
        <f>AA14</f>
        <v>17301490.280400001</v>
      </c>
    </row>
    <row r="20" spans="2:28" s="93" customFormat="1" ht="12" thickTop="1" thickBot="1" x14ac:dyDescent="0.2">
      <c r="B20" s="84" t="s">
        <v>75</v>
      </c>
      <c r="C20" s="85"/>
      <c r="D20" s="86">
        <f>SUM(D18:D19)</f>
        <v>23</v>
      </c>
      <c r="E20" s="87">
        <f>SUM(E18:E19)</f>
        <v>854769.81330000004</v>
      </c>
      <c r="F20" s="88">
        <f>IF($W20=0,0,E20/$W20)</f>
        <v>0.181918064215252</v>
      </c>
      <c r="G20" s="90">
        <f>SUM(G18:G19)</f>
        <v>16</v>
      </c>
      <c r="H20" s="87">
        <f>SUM(H18:H19)</f>
        <v>479526.61</v>
      </c>
      <c r="I20" s="88">
        <f>IF($W20=0,0,H20/$W20)</f>
        <v>0.10205619252523281</v>
      </c>
      <c r="J20" s="90">
        <f>SUM(J18:J19)</f>
        <v>6</v>
      </c>
      <c r="K20" s="87">
        <f>SUM(K18:K19)</f>
        <v>228234.69</v>
      </c>
      <c r="L20" s="88">
        <f>IF($W20=0,0,K20/$W20)</f>
        <v>4.8574496133961836E-2</v>
      </c>
      <c r="M20" s="90">
        <f>SUM(M18:M19)</f>
        <v>2</v>
      </c>
      <c r="N20" s="87">
        <f>SUM(N18:N19)</f>
        <v>26038.54</v>
      </c>
      <c r="O20" s="88">
        <f>IF($W20=0,0,N20/$W20)</f>
        <v>5.5417034131139782E-3</v>
      </c>
      <c r="P20" s="90">
        <f>SUM(P18:P19)</f>
        <v>2</v>
      </c>
      <c r="Q20" s="87">
        <f>SUM(Q18:Q19)</f>
        <v>92112.35</v>
      </c>
      <c r="R20" s="88">
        <f>IF($W20=0,0,Q20/$W20)</f>
        <v>1.9603991790052337E-2</v>
      </c>
      <c r="S20" s="90">
        <f>SUM(S18:S19)</f>
        <v>56</v>
      </c>
      <c r="T20" s="87">
        <f>SUM(T18:T19)</f>
        <v>3017970.75</v>
      </c>
      <c r="U20" s="88">
        <f>IF($W20=0,0,T20/$W20)</f>
        <v>0.64230555192238703</v>
      </c>
      <c r="V20" s="90">
        <f>SUM(V18:V19)</f>
        <v>105</v>
      </c>
      <c r="W20" s="87">
        <f>SUM(W18:W19)</f>
        <v>4698652.7533</v>
      </c>
      <c r="X20" s="88">
        <f>W20/AA20</f>
        <v>0.11356904627395681</v>
      </c>
      <c r="Y20" s="89">
        <v>8.7573205892792425E-2</v>
      </c>
      <c r="Z20" s="90">
        <f>SUM(Z18:Z19)</f>
        <v>1452</v>
      </c>
      <c r="AA20" s="91">
        <f>SUM(AA18:AA19)</f>
        <v>41372653.090400003</v>
      </c>
      <c r="AB20" s="92"/>
    </row>
    <row r="21" spans="2:28" ht="11.25" thickBot="1" x14ac:dyDescent="0.2">
      <c r="B21" s="94"/>
      <c r="C21" s="95"/>
      <c r="D21" s="95"/>
      <c r="E21" s="96"/>
      <c r="F21" s="97"/>
      <c r="G21" s="95"/>
      <c r="H21" s="96"/>
      <c r="I21" s="97"/>
      <c r="J21" s="95"/>
      <c r="K21" s="96"/>
      <c r="L21" s="97"/>
      <c r="M21" s="95"/>
      <c r="N21" s="96"/>
      <c r="O21" s="97"/>
      <c r="P21" s="95"/>
      <c r="Q21" s="96"/>
      <c r="R21" s="97"/>
      <c r="S21" s="95"/>
      <c r="T21" s="96"/>
      <c r="U21" s="97"/>
      <c r="V21" s="95"/>
      <c r="W21" s="96"/>
      <c r="X21" s="97"/>
      <c r="Y21" s="97"/>
      <c r="Z21" s="95"/>
      <c r="AA21" s="98"/>
    </row>
    <row r="22" spans="2:28" x14ac:dyDescent="0.15">
      <c r="B22" s="61" t="s">
        <v>76</v>
      </c>
      <c r="C22" s="62"/>
      <c r="D22" s="62"/>
      <c r="E22" s="63"/>
      <c r="F22" s="64"/>
      <c r="G22" s="62"/>
      <c r="H22" s="63"/>
      <c r="I22" s="64"/>
      <c r="J22" s="62"/>
      <c r="K22" s="63"/>
      <c r="L22" s="64"/>
      <c r="M22" s="62"/>
      <c r="N22" s="63"/>
      <c r="O22" s="64"/>
      <c r="P22" s="62"/>
      <c r="Q22" s="63"/>
      <c r="R22" s="64"/>
      <c r="S22" s="62"/>
      <c r="T22" s="63"/>
      <c r="U22" s="64"/>
      <c r="V22" s="62"/>
      <c r="W22" s="63"/>
      <c r="X22" s="64"/>
      <c r="Y22" s="64"/>
      <c r="Z22" s="62"/>
      <c r="AA22" s="65"/>
    </row>
    <row r="23" spans="2:28" x14ac:dyDescent="0.15">
      <c r="B23" s="66" t="s">
        <v>123</v>
      </c>
      <c r="C23" s="67">
        <v>42460</v>
      </c>
      <c r="D23" s="68">
        <v>37</v>
      </c>
      <c r="E23" s="69">
        <v>2751738.6576</v>
      </c>
      <c r="F23" s="70">
        <v>0.4018930485047385</v>
      </c>
      <c r="G23" s="68">
        <v>6</v>
      </c>
      <c r="H23" s="69">
        <v>373838.33999999997</v>
      </c>
      <c r="I23" s="70">
        <v>5.4599309311440664E-2</v>
      </c>
      <c r="J23" s="68">
        <v>4</v>
      </c>
      <c r="K23" s="69">
        <v>284524.42</v>
      </c>
      <c r="L23" s="70">
        <v>4.1554958793788392E-2</v>
      </c>
      <c r="M23" s="68">
        <v>2</v>
      </c>
      <c r="N23" s="69">
        <v>58493.87</v>
      </c>
      <c r="O23" s="70">
        <v>8.5430640981157789E-3</v>
      </c>
      <c r="P23" s="68">
        <v>5</v>
      </c>
      <c r="Q23" s="69">
        <v>395920.16</v>
      </c>
      <c r="R23" s="70">
        <v>5.7824372102858887E-2</v>
      </c>
      <c r="S23" s="68">
        <v>47</v>
      </c>
      <c r="T23" s="69">
        <v>2982427.21</v>
      </c>
      <c r="U23" s="70">
        <v>0.43558524718905772</v>
      </c>
      <c r="V23" s="68">
        <v>101</v>
      </c>
      <c r="W23" s="69">
        <v>6846942.6576000005</v>
      </c>
      <c r="X23" s="70">
        <v>0.1483254334487496</v>
      </c>
      <c r="Y23" s="73">
        <v>0.11950361497599005</v>
      </c>
      <c r="Z23" s="68">
        <v>566</v>
      </c>
      <c r="AA23" s="72">
        <v>46161622.443300001</v>
      </c>
    </row>
    <row r="24" spans="2:28" x14ac:dyDescent="0.15">
      <c r="B24" s="66" t="s">
        <v>71</v>
      </c>
      <c r="C24" s="67">
        <v>42429</v>
      </c>
      <c r="D24" s="68">
        <v>3</v>
      </c>
      <c r="E24" s="69">
        <v>46786.36</v>
      </c>
      <c r="F24" s="70">
        <v>0.23028243367470516</v>
      </c>
      <c r="G24" s="68">
        <v>0</v>
      </c>
      <c r="H24" s="69">
        <v>0</v>
      </c>
      <c r="I24" s="70">
        <v>0</v>
      </c>
      <c r="J24" s="68">
        <v>0</v>
      </c>
      <c r="K24" s="69">
        <v>0</v>
      </c>
      <c r="L24" s="70">
        <v>0</v>
      </c>
      <c r="M24" s="68">
        <v>2</v>
      </c>
      <c r="N24" s="69">
        <v>209.72</v>
      </c>
      <c r="O24" s="70">
        <v>1.0322417044253745E-3</v>
      </c>
      <c r="P24" s="68">
        <v>1</v>
      </c>
      <c r="Q24" s="69">
        <v>15980.51</v>
      </c>
      <c r="R24" s="70">
        <v>7.8656059889313096E-2</v>
      </c>
      <c r="S24" s="68">
        <v>10</v>
      </c>
      <c r="T24" s="69">
        <v>140192.88</v>
      </c>
      <c r="U24" s="70">
        <v>0.69002926473155635</v>
      </c>
      <c r="V24" s="68">
        <v>16</v>
      </c>
      <c r="W24" s="69">
        <v>203169.47</v>
      </c>
      <c r="X24" s="70">
        <v>0.10294648693677522</v>
      </c>
      <c r="Y24" s="70">
        <v>0.10294648693677522</v>
      </c>
      <c r="Z24" s="68">
        <v>183</v>
      </c>
      <c r="AA24" s="72">
        <v>1973544.4700000002</v>
      </c>
    </row>
    <row r="25" spans="2:28" x14ac:dyDescent="0.15">
      <c r="B25" s="66" t="s">
        <v>77</v>
      </c>
      <c r="C25" s="67">
        <v>42429</v>
      </c>
      <c r="D25" s="68">
        <v>0</v>
      </c>
      <c r="E25" s="69">
        <v>0</v>
      </c>
      <c r="F25" s="70">
        <v>0</v>
      </c>
      <c r="G25" s="68">
        <v>0</v>
      </c>
      <c r="H25" s="69">
        <v>0</v>
      </c>
      <c r="I25" s="70">
        <v>0</v>
      </c>
      <c r="J25" s="68">
        <v>0</v>
      </c>
      <c r="K25" s="69">
        <v>0</v>
      </c>
      <c r="L25" s="70">
        <v>0</v>
      </c>
      <c r="M25" s="68">
        <v>0</v>
      </c>
      <c r="N25" s="69">
        <v>0</v>
      </c>
      <c r="O25" s="70">
        <v>0</v>
      </c>
      <c r="P25" s="68">
        <v>0</v>
      </c>
      <c r="Q25" s="69">
        <v>0</v>
      </c>
      <c r="R25" s="70">
        <v>0</v>
      </c>
      <c r="S25" s="68">
        <v>0</v>
      </c>
      <c r="T25" s="69">
        <v>0</v>
      </c>
      <c r="U25" s="70">
        <v>0</v>
      </c>
      <c r="V25" s="68">
        <v>0</v>
      </c>
      <c r="W25" s="69">
        <v>0</v>
      </c>
      <c r="X25" s="73">
        <v>0</v>
      </c>
      <c r="Y25" s="73">
        <v>0</v>
      </c>
      <c r="Z25" s="68">
        <v>3</v>
      </c>
      <c r="AA25" s="72">
        <v>19541.27</v>
      </c>
    </row>
    <row r="26" spans="2:28" x14ac:dyDescent="0.15">
      <c r="B26" s="66" t="s">
        <v>124</v>
      </c>
      <c r="C26" s="250">
        <v>42460</v>
      </c>
      <c r="D26" s="68">
        <v>51</v>
      </c>
      <c r="E26" s="69">
        <v>1129545.1200000001</v>
      </c>
      <c r="F26" s="70">
        <v>0.64685717310723512</v>
      </c>
      <c r="G26" s="68">
        <v>5</v>
      </c>
      <c r="H26" s="69">
        <v>106857.39</v>
      </c>
      <c r="I26" s="70">
        <v>6.1194075382324992E-2</v>
      </c>
      <c r="J26" s="68">
        <v>6</v>
      </c>
      <c r="K26" s="69">
        <v>165720.78</v>
      </c>
      <c r="L26" s="70">
        <v>9.4903402597964398E-2</v>
      </c>
      <c r="M26" s="68">
        <v>5</v>
      </c>
      <c r="N26" s="69">
        <v>45727.54</v>
      </c>
      <c r="O26" s="70">
        <v>2.6186813376297899E-2</v>
      </c>
      <c r="P26" s="68">
        <v>2</v>
      </c>
      <c r="Q26" s="69">
        <v>63072.87</v>
      </c>
      <c r="R26" s="70">
        <v>3.6119972248616447E-2</v>
      </c>
      <c r="S26" s="68">
        <v>9</v>
      </c>
      <c r="T26" s="69">
        <v>235281.13</v>
      </c>
      <c r="U26" s="70">
        <v>0.13473856328756117</v>
      </c>
      <c r="V26" s="68">
        <v>78</v>
      </c>
      <c r="W26" s="69">
        <v>1746204.83</v>
      </c>
      <c r="X26" s="70">
        <v>0.12301345611717582</v>
      </c>
      <c r="Y26" s="73">
        <v>0.10824646009502298</v>
      </c>
      <c r="Z26" s="68">
        <v>696</v>
      </c>
      <c r="AA26" s="72">
        <v>14195234.286700001</v>
      </c>
    </row>
    <row r="27" spans="2:28" x14ac:dyDescent="0.15">
      <c r="B27" s="66" t="s">
        <v>125</v>
      </c>
      <c r="C27" s="67">
        <v>42460</v>
      </c>
      <c r="D27" s="68">
        <v>6</v>
      </c>
      <c r="E27" s="69">
        <v>831796.90999999992</v>
      </c>
      <c r="F27" s="70">
        <v>0.91793741455621303</v>
      </c>
      <c r="G27" s="68">
        <v>0</v>
      </c>
      <c r="H27" s="69">
        <v>0</v>
      </c>
      <c r="I27" s="70">
        <v>0</v>
      </c>
      <c r="J27" s="68">
        <v>0</v>
      </c>
      <c r="K27" s="69">
        <v>0</v>
      </c>
      <c r="L27" s="70">
        <v>0</v>
      </c>
      <c r="M27" s="68">
        <v>0</v>
      </c>
      <c r="N27" s="69">
        <v>0</v>
      </c>
      <c r="O27" s="70">
        <v>0</v>
      </c>
      <c r="P27" s="68">
        <v>0</v>
      </c>
      <c r="Q27" s="69">
        <v>0</v>
      </c>
      <c r="R27" s="70">
        <v>0</v>
      </c>
      <c r="S27" s="68">
        <v>4</v>
      </c>
      <c r="T27" s="69">
        <v>74361.72</v>
      </c>
      <c r="U27" s="70">
        <v>8.2062585443787042E-2</v>
      </c>
      <c r="V27" s="68">
        <v>10</v>
      </c>
      <c r="W27" s="69">
        <v>906158.62999999989</v>
      </c>
      <c r="X27" s="70">
        <v>0.12556254230637076</v>
      </c>
      <c r="Y27" s="73">
        <v>5.661495549139265E-2</v>
      </c>
      <c r="Z27" s="68">
        <v>81</v>
      </c>
      <c r="AA27" s="72">
        <v>7216791.0378</v>
      </c>
    </row>
    <row r="28" spans="2:28" x14ac:dyDescent="0.15">
      <c r="B28" s="66" t="s">
        <v>78</v>
      </c>
      <c r="C28" s="67">
        <v>42429</v>
      </c>
      <c r="D28" s="68">
        <v>0</v>
      </c>
      <c r="E28" s="69">
        <v>0</v>
      </c>
      <c r="F28" s="70">
        <v>0</v>
      </c>
      <c r="G28" s="68">
        <v>0</v>
      </c>
      <c r="H28" s="69">
        <v>0</v>
      </c>
      <c r="I28" s="70">
        <v>0</v>
      </c>
      <c r="J28" s="68">
        <v>0</v>
      </c>
      <c r="K28" s="69">
        <v>0</v>
      </c>
      <c r="L28" s="70">
        <v>0</v>
      </c>
      <c r="M28" s="68">
        <v>0</v>
      </c>
      <c r="N28" s="69">
        <v>0</v>
      </c>
      <c r="O28" s="70">
        <v>0</v>
      </c>
      <c r="P28" s="68">
        <v>0</v>
      </c>
      <c r="Q28" s="69">
        <v>0</v>
      </c>
      <c r="R28" s="70">
        <v>0</v>
      </c>
      <c r="S28" s="68">
        <v>0</v>
      </c>
      <c r="T28" s="69">
        <v>0</v>
      </c>
      <c r="U28" s="70">
        <v>0</v>
      </c>
      <c r="V28" s="68">
        <v>0</v>
      </c>
      <c r="W28" s="69">
        <v>0</v>
      </c>
      <c r="X28" s="70">
        <v>0</v>
      </c>
      <c r="Y28" s="70">
        <v>0</v>
      </c>
      <c r="Z28" s="68">
        <v>4</v>
      </c>
      <c r="AA28" s="72">
        <v>796236.81</v>
      </c>
    </row>
    <row r="29" spans="2:28" x14ac:dyDescent="0.15">
      <c r="B29" s="66" t="s">
        <v>79</v>
      </c>
      <c r="C29" s="67">
        <v>42429</v>
      </c>
      <c r="D29" s="68">
        <v>0</v>
      </c>
      <c r="E29" s="69">
        <v>0</v>
      </c>
      <c r="F29" s="70">
        <v>0</v>
      </c>
      <c r="G29" s="68">
        <v>0</v>
      </c>
      <c r="H29" s="69">
        <v>0</v>
      </c>
      <c r="I29" s="70">
        <v>0</v>
      </c>
      <c r="J29" s="68">
        <v>0</v>
      </c>
      <c r="K29" s="69">
        <v>0</v>
      </c>
      <c r="L29" s="70">
        <v>0</v>
      </c>
      <c r="M29" s="68">
        <v>0</v>
      </c>
      <c r="N29" s="69">
        <v>0</v>
      </c>
      <c r="O29" s="70">
        <v>0</v>
      </c>
      <c r="P29" s="68">
        <v>0</v>
      </c>
      <c r="Q29" s="69">
        <v>0</v>
      </c>
      <c r="R29" s="70">
        <v>0</v>
      </c>
      <c r="S29" s="68">
        <v>0</v>
      </c>
      <c r="T29" s="69">
        <v>0</v>
      </c>
      <c r="U29" s="70">
        <v>0</v>
      </c>
      <c r="V29" s="68">
        <v>0</v>
      </c>
      <c r="W29" s="69">
        <v>0</v>
      </c>
      <c r="X29" s="70">
        <v>0</v>
      </c>
      <c r="Y29" s="70">
        <v>0</v>
      </c>
      <c r="Z29" s="71">
        <v>1</v>
      </c>
      <c r="AA29" s="72">
        <v>25740.22</v>
      </c>
    </row>
    <row r="30" spans="2:28" x14ac:dyDescent="0.15">
      <c r="B30" s="66" t="s">
        <v>80</v>
      </c>
      <c r="C30" s="67">
        <v>42460</v>
      </c>
      <c r="D30" s="68">
        <v>26</v>
      </c>
      <c r="E30" s="69">
        <v>3952163.43</v>
      </c>
      <c r="F30" s="70">
        <v>0.27590831942048816</v>
      </c>
      <c r="G30" s="68">
        <v>0</v>
      </c>
      <c r="H30" s="69">
        <v>0</v>
      </c>
      <c r="I30" s="70">
        <v>0</v>
      </c>
      <c r="J30" s="68">
        <v>2</v>
      </c>
      <c r="K30" s="69">
        <v>46867.05</v>
      </c>
      <c r="L30" s="70">
        <v>3.271881143259298E-3</v>
      </c>
      <c r="M30" s="68">
        <v>1</v>
      </c>
      <c r="N30" s="69">
        <v>89438.07</v>
      </c>
      <c r="O30" s="70">
        <v>6.2438479640281423E-3</v>
      </c>
      <c r="P30" s="68">
        <v>0</v>
      </c>
      <c r="Q30" s="69">
        <v>0</v>
      </c>
      <c r="R30" s="70">
        <v>0</v>
      </c>
      <c r="S30" s="68">
        <v>43</v>
      </c>
      <c r="T30" s="69">
        <v>10235722.320000002</v>
      </c>
      <c r="U30" s="70">
        <v>0.71457595147222452</v>
      </c>
      <c r="V30" s="68">
        <v>72</v>
      </c>
      <c r="W30" s="69">
        <v>14324190.870000001</v>
      </c>
      <c r="X30" s="70">
        <v>0.27667714052424991</v>
      </c>
      <c r="Y30" s="70">
        <v>0.20991052775264751</v>
      </c>
      <c r="Z30" s="68">
        <v>315</v>
      </c>
      <c r="AA30" s="72">
        <v>51772223.909999996</v>
      </c>
    </row>
    <row r="31" spans="2:28" x14ac:dyDescent="0.15">
      <c r="B31" s="66" t="s">
        <v>81</v>
      </c>
      <c r="C31" s="67">
        <v>42429</v>
      </c>
      <c r="D31" s="68">
        <v>0</v>
      </c>
      <c r="E31" s="69">
        <v>0</v>
      </c>
      <c r="F31" s="70">
        <v>0</v>
      </c>
      <c r="G31" s="68">
        <v>0</v>
      </c>
      <c r="H31" s="69">
        <v>0</v>
      </c>
      <c r="I31" s="70">
        <v>0</v>
      </c>
      <c r="J31" s="68">
        <v>0</v>
      </c>
      <c r="K31" s="69">
        <v>0</v>
      </c>
      <c r="L31" s="70">
        <v>0</v>
      </c>
      <c r="M31" s="68">
        <v>0</v>
      </c>
      <c r="N31" s="69">
        <v>0</v>
      </c>
      <c r="O31" s="70">
        <v>0</v>
      </c>
      <c r="P31" s="68">
        <v>0</v>
      </c>
      <c r="Q31" s="69">
        <v>0</v>
      </c>
      <c r="R31" s="70">
        <v>0</v>
      </c>
      <c r="S31" s="68">
        <v>0</v>
      </c>
      <c r="T31" s="69">
        <v>0</v>
      </c>
      <c r="U31" s="70">
        <v>0</v>
      </c>
      <c r="V31" s="68">
        <v>0</v>
      </c>
      <c r="W31" s="69">
        <v>0</v>
      </c>
      <c r="X31" s="70">
        <v>0</v>
      </c>
      <c r="Y31" s="70">
        <v>0</v>
      </c>
      <c r="Z31" s="68">
        <v>2</v>
      </c>
      <c r="AA31" s="72">
        <v>600131.24</v>
      </c>
    </row>
    <row r="32" spans="2:28" x14ac:dyDescent="0.15">
      <c r="B32" s="66" t="s">
        <v>126</v>
      </c>
      <c r="C32" s="67">
        <v>42460</v>
      </c>
      <c r="D32" s="68">
        <v>1</v>
      </c>
      <c r="E32" s="69">
        <v>27644.27</v>
      </c>
      <c r="F32" s="70">
        <v>1</v>
      </c>
      <c r="G32" s="68">
        <v>0</v>
      </c>
      <c r="H32" s="69">
        <v>0</v>
      </c>
      <c r="I32" s="70">
        <v>0</v>
      </c>
      <c r="J32" s="68">
        <v>0</v>
      </c>
      <c r="K32" s="69">
        <v>0</v>
      </c>
      <c r="L32" s="70">
        <v>0</v>
      </c>
      <c r="M32" s="68">
        <v>0</v>
      </c>
      <c r="N32" s="69">
        <v>0</v>
      </c>
      <c r="O32" s="70">
        <v>0</v>
      </c>
      <c r="P32" s="68">
        <v>0</v>
      </c>
      <c r="Q32" s="69">
        <v>0</v>
      </c>
      <c r="R32" s="70">
        <v>0</v>
      </c>
      <c r="S32" s="68">
        <v>0</v>
      </c>
      <c r="T32" s="69">
        <v>0</v>
      </c>
      <c r="U32" s="70">
        <v>0</v>
      </c>
      <c r="V32" s="68">
        <v>1</v>
      </c>
      <c r="W32" s="69">
        <v>27644.27</v>
      </c>
      <c r="X32" s="70">
        <v>5.4860717581377881E-3</v>
      </c>
      <c r="Y32" s="70">
        <v>5.4607803969355089E-3</v>
      </c>
      <c r="Z32" s="68">
        <v>158</v>
      </c>
      <c r="AA32" s="72">
        <v>5038991.6899999995</v>
      </c>
    </row>
    <row r="33" spans="2:28" x14ac:dyDescent="0.15">
      <c r="B33" s="66"/>
      <c r="C33" s="67"/>
      <c r="D33" s="68"/>
      <c r="E33" s="251"/>
      <c r="F33" s="70"/>
      <c r="G33" s="68"/>
      <c r="H33" s="251"/>
      <c r="I33" s="70"/>
      <c r="J33" s="68"/>
      <c r="K33" s="251"/>
      <c r="L33" s="70"/>
      <c r="M33" s="68"/>
      <c r="N33" s="251"/>
      <c r="O33" s="70"/>
      <c r="P33" s="68"/>
      <c r="Q33" s="69"/>
      <c r="R33" s="70"/>
      <c r="S33" s="68"/>
      <c r="T33" s="251"/>
      <c r="U33" s="70"/>
      <c r="V33" s="68"/>
      <c r="W33" s="252"/>
      <c r="X33" s="70"/>
      <c r="Y33" s="70"/>
      <c r="Z33" s="68"/>
      <c r="AA33" s="253"/>
    </row>
    <row r="34" spans="2:28" s="243" customFormat="1" ht="14.25" customHeight="1" x14ac:dyDescent="0.15">
      <c r="B34" s="236" t="s">
        <v>82</v>
      </c>
      <c r="C34" s="237"/>
      <c r="D34" s="238">
        <f>SUM(D24,D25,D28,D29,D30,D31)</f>
        <v>29</v>
      </c>
      <c r="E34" s="239">
        <f>SUM(E24,E25,E28,E29,E30,E31)</f>
        <v>3998949.79</v>
      </c>
      <c r="F34" s="240">
        <f>IF($W34=0,0,E34/$W34)</f>
        <v>0.27527022779143095</v>
      </c>
      <c r="G34" s="238">
        <f>SUM(G24,G25,G28,G29,G30,G31)</f>
        <v>0</v>
      </c>
      <c r="H34" s="239">
        <f>SUM(H24,H25,H28,H29,H30,H31)</f>
        <v>0</v>
      </c>
      <c r="I34" s="240">
        <f>IF($W34=0,0,H34/$W34)</f>
        <v>0</v>
      </c>
      <c r="J34" s="238">
        <f>SUM(J24,J25,J28,J29,J30,J31)</f>
        <v>2</v>
      </c>
      <c r="K34" s="239">
        <f>SUM(K24,K25,K28,K29,K30,K31)</f>
        <v>46867.05</v>
      </c>
      <c r="L34" s="240">
        <f>IF($W34=0,0,K34/$W34)</f>
        <v>3.2261229089881583E-3</v>
      </c>
      <c r="M34" s="238">
        <f>SUM(M24,M25,M28,M29,M30,M31)</f>
        <v>3</v>
      </c>
      <c r="N34" s="239">
        <f>SUM(N24,N25,N28,N29,N30,N31)</f>
        <v>89647.790000000008</v>
      </c>
      <c r="O34" s="240">
        <f>IF($W34=0,0,N34/$W34)</f>
        <v>6.1709620951000653E-3</v>
      </c>
      <c r="P34" s="238">
        <f>SUM(P24,P25,P28,P29,P30,P31)</f>
        <v>1</v>
      </c>
      <c r="Q34" s="239">
        <f>SUM(Q24,Q25,Q28,Q29,Q30,Q31)</f>
        <v>15980.51</v>
      </c>
      <c r="R34" s="240">
        <f>IF($W34=0,0,Q34/$W34)</f>
        <v>1.100028472206259E-3</v>
      </c>
      <c r="S34" s="238">
        <f>SUM(S24,S25,S28,S29,S30,S31)</f>
        <v>53</v>
      </c>
      <c r="T34" s="239">
        <f>SUM(T24,T25,T28,T29,T30,T31)</f>
        <v>10375915.200000003</v>
      </c>
      <c r="U34" s="240">
        <f>IF($W34=0,0,T34/$W34)</f>
        <v>0.71423265873227471</v>
      </c>
      <c r="V34" s="238">
        <f>SUM(V24,V25,V28,V29,V30,V31)</f>
        <v>88</v>
      </c>
      <c r="W34" s="239">
        <f>SUM(W24,W25,W28,W29,W30,W31)</f>
        <v>14527360.340000002</v>
      </c>
      <c r="X34" s="240">
        <f>W34/AA34</f>
        <v>0.26323681896223061</v>
      </c>
      <c r="Y34" s="240">
        <v>0.19906466983218835</v>
      </c>
      <c r="Z34" s="238">
        <f>SUM(Z24,Z25,Z28,Z29,Z30,Z31)</f>
        <v>508</v>
      </c>
      <c r="AA34" s="239">
        <f>SUM(AA24,AA25,AA28,AA29,AA30,AA31)</f>
        <v>55187417.920000002</v>
      </c>
      <c r="AB34" s="242"/>
    </row>
    <row r="35" spans="2:28" s="243" customFormat="1" ht="11.25" thickBot="1" x14ac:dyDescent="0.2">
      <c r="B35" s="244" t="s">
        <v>135</v>
      </c>
      <c r="C35" s="245"/>
      <c r="D35" s="246">
        <f>SUM(D23,D26,D27,D32)</f>
        <v>95</v>
      </c>
      <c r="E35" s="247">
        <f>SUM(E23,E26,E27,E32)</f>
        <v>4740724.9575999994</v>
      </c>
      <c r="F35" s="248">
        <f>IF($W35=0,0,E35/$W35)</f>
        <v>0.49761201273498684</v>
      </c>
      <c r="G35" s="246">
        <f>SUM(G23,G26,G27,G32)</f>
        <v>11</v>
      </c>
      <c r="H35" s="247">
        <f>SUM(H23,H26,H27,H32)</f>
        <v>480695.73</v>
      </c>
      <c r="I35" s="248">
        <f>IF($W35=0,0,H35/$W35)</f>
        <v>5.0456411594801569E-2</v>
      </c>
      <c r="J35" s="246">
        <f>SUM(J23,J26,J27,J32)</f>
        <v>10</v>
      </c>
      <c r="K35" s="247">
        <f>SUM(K23,K26,K27,K32)</f>
        <v>450245.19999999995</v>
      </c>
      <c r="L35" s="248">
        <f>IF($W35=0,0,K35/$W35)</f>
        <v>4.7260160038833189E-2</v>
      </c>
      <c r="M35" s="246">
        <f>SUM(M23,M26,M27,M32)</f>
        <v>7</v>
      </c>
      <c r="N35" s="247">
        <f>SUM(N23,N26,N27,N32)</f>
        <v>104221.41</v>
      </c>
      <c r="O35" s="248">
        <f>IF($W35=0,0,N35/$W35)</f>
        <v>1.0939640258403311E-2</v>
      </c>
      <c r="P35" s="246">
        <f>SUM(P23,P26,P27,P32)</f>
        <v>7</v>
      </c>
      <c r="Q35" s="247">
        <f>SUM(Q23,Q26,Q27,Q32)</f>
        <v>458993.02999999997</v>
      </c>
      <c r="R35" s="248">
        <f>IF($W35=0,0,Q35/$W35)</f>
        <v>4.8178379368639501E-2</v>
      </c>
      <c r="S35" s="246">
        <f>SUM(S23,S26,S27,S32)</f>
        <v>60</v>
      </c>
      <c r="T35" s="247">
        <f>SUM(T23,T26,T27,T32)</f>
        <v>3292070.06</v>
      </c>
      <c r="U35" s="248">
        <f>IF($W35=0,0,T35/$W35)</f>
        <v>0.34555339600433543</v>
      </c>
      <c r="V35" s="246">
        <f>SUM(V23,V26,V27,V32)</f>
        <v>190</v>
      </c>
      <c r="W35" s="247">
        <f>SUM(W23,W26,W27,W32)</f>
        <v>9526950.3876000009</v>
      </c>
      <c r="X35" s="248">
        <f>W35/AA35</f>
        <v>0.13120236998321402</v>
      </c>
      <c r="Y35" s="248">
        <v>0.15606900803689797</v>
      </c>
      <c r="Z35" s="246">
        <f>SUM(Z23,Z26,Z27,Z32)</f>
        <v>1501</v>
      </c>
      <c r="AA35" s="247">
        <f>SUM(AA23,AA26,AA27,AA32)</f>
        <v>72612639.457800001</v>
      </c>
    </row>
    <row r="36" spans="2:28" s="93" customFormat="1" ht="12" thickTop="1" thickBot="1" x14ac:dyDescent="0.2">
      <c r="B36" s="84" t="s">
        <v>83</v>
      </c>
      <c r="C36" s="85"/>
      <c r="D36" s="86">
        <f>SUM(D34:D35)</f>
        <v>124</v>
      </c>
      <c r="E36" s="87">
        <f>SUM(E34:E35)</f>
        <v>8739674.7476000004</v>
      </c>
      <c r="F36" s="88">
        <f>IF($W36=0,0,E36/$W36)</f>
        <v>0.36333091588328353</v>
      </c>
      <c r="G36" s="90">
        <f>SUM(G34:G35)</f>
        <v>11</v>
      </c>
      <c r="H36" s="87">
        <f>SUM(H34:H35)</f>
        <v>480695.73</v>
      </c>
      <c r="I36" s="88">
        <f>IF($W36=0,0,H36/$W36)</f>
        <v>1.9983766545779588E-2</v>
      </c>
      <c r="J36" s="90">
        <f>SUM(J34:J35)</f>
        <v>12</v>
      </c>
      <c r="K36" s="87">
        <f>SUM(K34:K35)</f>
        <v>497112.24999999994</v>
      </c>
      <c r="L36" s="88">
        <f>IF($W36=0,0,K36/$W36)</f>
        <v>2.0666243802596747E-2</v>
      </c>
      <c r="M36" s="90">
        <f>SUM(M34:M35)</f>
        <v>10</v>
      </c>
      <c r="N36" s="87">
        <f>SUM(N34:N35)</f>
        <v>193869.2</v>
      </c>
      <c r="O36" s="88">
        <f>IF($W36=0,0,N36/$W36)</f>
        <v>8.0596447844815521E-3</v>
      </c>
      <c r="P36" s="90">
        <f>SUM(P34:P35)</f>
        <v>8</v>
      </c>
      <c r="Q36" s="87">
        <f>SUM(Q34:Q35)</f>
        <v>474973.54</v>
      </c>
      <c r="R36" s="88">
        <f>IF($W36=0,0,Q36/$W36)</f>
        <v>1.9745880286439206E-2</v>
      </c>
      <c r="S36" s="90">
        <f>SUM(S34:S35)</f>
        <v>113</v>
      </c>
      <c r="T36" s="87">
        <f>SUM(T34:T35)</f>
        <v>13667985.260000004</v>
      </c>
      <c r="U36" s="88">
        <f>IF($W36=0,0,T36/$W36)</f>
        <v>0.56821354869741947</v>
      </c>
      <c r="V36" s="90">
        <f>SUM(V34:V35)</f>
        <v>278</v>
      </c>
      <c r="W36" s="87">
        <f>SUM(W34:W35)</f>
        <v>24054310.727600001</v>
      </c>
      <c r="X36" s="88">
        <f>W36/AA36</f>
        <v>0.18821830929614627</v>
      </c>
      <c r="Y36" s="89">
        <v>0.17404341076321905</v>
      </c>
      <c r="Z36" s="90">
        <f>SUM(Z34:Z35)</f>
        <v>2009</v>
      </c>
      <c r="AA36" s="91">
        <f>SUM(AA34:AA35)</f>
        <v>127800057.3778</v>
      </c>
    </row>
    <row r="37" spans="2:28" s="243" customFormat="1" ht="11.25" thickBot="1" x14ac:dyDescent="0.2">
      <c r="B37" s="254"/>
      <c r="C37" s="255"/>
      <c r="D37" s="256"/>
      <c r="E37" s="257"/>
      <c r="F37" s="258"/>
      <c r="G37" s="256"/>
      <c r="H37" s="257"/>
      <c r="I37" s="258"/>
      <c r="J37" s="256"/>
      <c r="K37" s="257"/>
      <c r="L37" s="258"/>
      <c r="M37" s="256"/>
      <c r="N37" s="257"/>
      <c r="O37" s="258"/>
      <c r="P37" s="256"/>
      <c r="Q37" s="257"/>
      <c r="R37" s="258"/>
      <c r="S37" s="256"/>
      <c r="T37" s="257"/>
      <c r="U37" s="258"/>
      <c r="V37" s="259"/>
      <c r="W37" s="260"/>
      <c r="X37" s="261"/>
      <c r="Y37" s="261"/>
      <c r="Z37" s="262"/>
      <c r="AA37" s="263"/>
    </row>
    <row r="38" spans="2:28" hidden="1" x14ac:dyDescent="0.15">
      <c r="B38" s="61" t="s">
        <v>84</v>
      </c>
      <c r="C38" s="62"/>
      <c r="D38" s="62"/>
      <c r="E38" s="63"/>
      <c r="F38" s="64"/>
      <c r="G38" s="62"/>
      <c r="H38" s="63"/>
      <c r="I38" s="64"/>
      <c r="J38" s="62"/>
      <c r="K38" s="63"/>
      <c r="L38" s="64"/>
      <c r="M38" s="62"/>
      <c r="N38" s="63"/>
      <c r="O38" s="64"/>
      <c r="P38" s="62"/>
      <c r="Q38" s="63"/>
      <c r="R38" s="64"/>
      <c r="S38" s="62"/>
      <c r="T38" s="63"/>
      <c r="U38" s="64"/>
      <c r="V38" s="62"/>
      <c r="W38" s="63"/>
      <c r="X38" s="64"/>
      <c r="Y38" s="64"/>
      <c r="Z38" s="62"/>
      <c r="AA38" s="65"/>
    </row>
    <row r="39" spans="2:28" hidden="1" x14ac:dyDescent="0.15">
      <c r="B39" s="66" t="s">
        <v>128</v>
      </c>
      <c r="C39" s="67">
        <v>40237</v>
      </c>
      <c r="D39" s="68">
        <v>0</v>
      </c>
      <c r="E39" s="69">
        <v>0</v>
      </c>
      <c r="F39" s="70">
        <v>0.31910731219990529</v>
      </c>
      <c r="G39" s="68">
        <v>0</v>
      </c>
      <c r="H39" s="69">
        <v>0</v>
      </c>
      <c r="I39" s="70">
        <v>0</v>
      </c>
      <c r="J39" s="68">
        <v>0</v>
      </c>
      <c r="K39" s="69">
        <v>0</v>
      </c>
      <c r="L39" s="70">
        <v>0</v>
      </c>
      <c r="M39" s="68">
        <v>0</v>
      </c>
      <c r="N39" s="251">
        <v>0</v>
      </c>
      <c r="O39" s="70">
        <v>0</v>
      </c>
      <c r="P39" s="68">
        <v>0</v>
      </c>
      <c r="Q39" s="251">
        <v>0</v>
      </c>
      <c r="R39" s="70">
        <v>0</v>
      </c>
      <c r="S39" s="68">
        <v>0</v>
      </c>
      <c r="T39" s="251">
        <v>0</v>
      </c>
      <c r="U39" s="70">
        <v>0.68089268780009471</v>
      </c>
      <c r="V39" s="68">
        <v>0</v>
      </c>
      <c r="W39" s="251">
        <v>0</v>
      </c>
      <c r="X39" s="70">
        <v>0</v>
      </c>
      <c r="Y39" s="70" t="e">
        <v>#DIV/0!</v>
      </c>
      <c r="Z39" s="68">
        <v>0</v>
      </c>
      <c r="AA39" s="253">
        <v>0</v>
      </c>
    </row>
    <row r="40" spans="2:28" s="74" customFormat="1" hidden="1" x14ac:dyDescent="0.15">
      <c r="B40" s="66"/>
      <c r="C40" s="67"/>
      <c r="D40" s="68"/>
      <c r="E40" s="251"/>
      <c r="F40" s="70"/>
      <c r="G40" s="68"/>
      <c r="H40" s="251"/>
      <c r="I40" s="70"/>
      <c r="J40" s="68"/>
      <c r="K40" s="251"/>
      <c r="L40" s="70"/>
      <c r="M40" s="68"/>
      <c r="N40" s="251"/>
      <c r="O40" s="70"/>
      <c r="P40" s="68"/>
      <c r="Q40" s="251"/>
      <c r="R40" s="70"/>
      <c r="S40" s="68"/>
      <c r="T40" s="251"/>
      <c r="U40" s="70"/>
      <c r="V40" s="68"/>
      <c r="W40" s="251"/>
      <c r="X40" s="70"/>
      <c r="Y40" s="70"/>
      <c r="Z40" s="68"/>
      <c r="AA40" s="253"/>
    </row>
    <row r="41" spans="2:28" s="243" customFormat="1" ht="14.25" hidden="1" customHeight="1" x14ac:dyDescent="0.15">
      <c r="B41" s="236" t="s">
        <v>85</v>
      </c>
      <c r="C41" s="237"/>
      <c r="D41" s="238" t="s">
        <v>86</v>
      </c>
      <c r="E41" s="239" t="s">
        <v>86</v>
      </c>
      <c r="F41" s="240" t="s">
        <v>86</v>
      </c>
      <c r="G41" s="238" t="s">
        <v>86</v>
      </c>
      <c r="H41" s="239" t="s">
        <v>86</v>
      </c>
      <c r="I41" s="240" t="s">
        <v>86</v>
      </c>
      <c r="J41" s="238" t="s">
        <v>86</v>
      </c>
      <c r="K41" s="239" t="s">
        <v>86</v>
      </c>
      <c r="L41" s="240" t="s">
        <v>86</v>
      </c>
      <c r="M41" s="238" t="s">
        <v>86</v>
      </c>
      <c r="N41" s="239" t="s">
        <v>86</v>
      </c>
      <c r="O41" s="240" t="s">
        <v>86</v>
      </c>
      <c r="P41" s="238" t="s">
        <v>86</v>
      </c>
      <c r="Q41" s="239" t="s">
        <v>86</v>
      </c>
      <c r="R41" s="240" t="s">
        <v>86</v>
      </c>
      <c r="S41" s="238" t="s">
        <v>86</v>
      </c>
      <c r="T41" s="239" t="s">
        <v>86</v>
      </c>
      <c r="U41" s="240" t="s">
        <v>86</v>
      </c>
      <c r="V41" s="238" t="s">
        <v>86</v>
      </c>
      <c r="W41" s="239" t="s">
        <v>86</v>
      </c>
      <c r="X41" s="240" t="s">
        <v>86</v>
      </c>
      <c r="Y41" s="240" t="s">
        <v>86</v>
      </c>
      <c r="Z41" s="238" t="s">
        <v>86</v>
      </c>
      <c r="AA41" s="241" t="s">
        <v>86</v>
      </c>
      <c r="AB41" s="242"/>
    </row>
    <row r="42" spans="2:28" s="243" customFormat="1" ht="11.25" hidden="1" thickBot="1" x14ac:dyDescent="0.2">
      <c r="B42" s="244" t="s">
        <v>129</v>
      </c>
      <c r="C42" s="245"/>
      <c r="D42" s="246">
        <f>D39</f>
        <v>0</v>
      </c>
      <c r="E42" s="247">
        <f>E39</f>
        <v>0</v>
      </c>
      <c r="F42" s="248">
        <f>IF($W42=0,0,E42/$W42)</f>
        <v>0</v>
      </c>
      <c r="G42" s="246">
        <f>G39</f>
        <v>0</v>
      </c>
      <c r="H42" s="247">
        <f>H39</f>
        <v>0</v>
      </c>
      <c r="I42" s="248">
        <f>IF($W42=0,0,H42/$W42)</f>
        <v>0</v>
      </c>
      <c r="J42" s="246">
        <f>J39</f>
        <v>0</v>
      </c>
      <c r="K42" s="247">
        <f>K39</f>
        <v>0</v>
      </c>
      <c r="L42" s="248">
        <f>IF($W42=0,0,K42/$W42)</f>
        <v>0</v>
      </c>
      <c r="M42" s="246">
        <f>M39</f>
        <v>0</v>
      </c>
      <c r="N42" s="247">
        <f>N39</f>
        <v>0</v>
      </c>
      <c r="O42" s="248">
        <f>IF($W42=0,0,N42/$W42)</f>
        <v>0</v>
      </c>
      <c r="P42" s="246">
        <f>P39</f>
        <v>0</v>
      </c>
      <c r="Q42" s="247">
        <f>Q39</f>
        <v>0</v>
      </c>
      <c r="R42" s="248">
        <f>IF($W42=0,0,Q42/$W42)</f>
        <v>0</v>
      </c>
      <c r="S42" s="246">
        <f>S39</f>
        <v>0</v>
      </c>
      <c r="T42" s="247">
        <f>T39</f>
        <v>0</v>
      </c>
      <c r="U42" s="248">
        <f>IF($W42=0,0,T42/$W42)</f>
        <v>0</v>
      </c>
      <c r="V42" s="246">
        <f>V39</f>
        <v>0</v>
      </c>
      <c r="W42" s="247">
        <f>W39</f>
        <v>0</v>
      </c>
      <c r="X42" s="248" t="e">
        <f>W42/AA42</f>
        <v>#DIV/0!</v>
      </c>
      <c r="Y42" s="248" t="e">
        <v>#DIV/0!</v>
      </c>
      <c r="Z42" s="246">
        <f>Z39</f>
        <v>0</v>
      </c>
      <c r="AA42" s="249">
        <f>AA39</f>
        <v>0</v>
      </c>
    </row>
    <row r="43" spans="2:28" s="93" customFormat="1" ht="12" hidden="1" thickTop="1" thickBot="1" x14ac:dyDescent="0.2">
      <c r="B43" s="84" t="s">
        <v>87</v>
      </c>
      <c r="C43" s="85"/>
      <c r="D43" s="86">
        <f>SUM(D41:D42)</f>
        <v>0</v>
      </c>
      <c r="E43" s="87">
        <f>SUM(E41:E42)</f>
        <v>0</v>
      </c>
      <c r="F43" s="88">
        <f>IF($W43=0,0,E43/$W43)</f>
        <v>0</v>
      </c>
      <c r="G43" s="90">
        <f>SUM(G41:G42)</f>
        <v>0</v>
      </c>
      <c r="H43" s="87">
        <f>SUM(H41:H42)</f>
        <v>0</v>
      </c>
      <c r="I43" s="88">
        <f>IF($W43=0,0,H43/$W43)</f>
        <v>0</v>
      </c>
      <c r="J43" s="90">
        <f>SUM(J41:J42)</f>
        <v>0</v>
      </c>
      <c r="K43" s="87">
        <f>SUM(K41:K42)</f>
        <v>0</v>
      </c>
      <c r="L43" s="88">
        <f>IF($W43=0,0,K43/$W43)</f>
        <v>0</v>
      </c>
      <c r="M43" s="90">
        <f>SUM(M41:M42)</f>
        <v>0</v>
      </c>
      <c r="N43" s="87">
        <f>SUM(N41:N42)</f>
        <v>0</v>
      </c>
      <c r="O43" s="88">
        <f>IF($W43=0,0,N43/$W43)</f>
        <v>0</v>
      </c>
      <c r="P43" s="90">
        <f>SUM(P41:P42)</f>
        <v>0</v>
      </c>
      <c r="Q43" s="87">
        <f>SUM(Q41:Q42)</f>
        <v>0</v>
      </c>
      <c r="R43" s="88">
        <f>IF($W43=0,0,Q43/$W43)</f>
        <v>0</v>
      </c>
      <c r="S43" s="90">
        <f>SUM(S41:S42)</f>
        <v>0</v>
      </c>
      <c r="T43" s="87">
        <f>SUM(T41:T42)</f>
        <v>0</v>
      </c>
      <c r="U43" s="88">
        <f>IF($W43=0,0,T43/$W43)</f>
        <v>0</v>
      </c>
      <c r="V43" s="90">
        <f>SUM(V41:V42)</f>
        <v>0</v>
      </c>
      <c r="W43" s="87">
        <f>SUM(W41:W42)</f>
        <v>0</v>
      </c>
      <c r="X43" s="88" t="e">
        <f>W43/AA43</f>
        <v>#DIV/0!</v>
      </c>
      <c r="Y43" s="89" t="e">
        <v>#DIV/0!</v>
      </c>
      <c r="Z43" s="90">
        <f>SUM(Z41:Z42)</f>
        <v>0</v>
      </c>
      <c r="AA43" s="91">
        <f>SUM(AA41:AA42)</f>
        <v>0</v>
      </c>
      <c r="AB43" s="92"/>
    </row>
    <row r="44" spans="2:28" s="243" customFormat="1" ht="11.25" hidden="1" thickBot="1" x14ac:dyDescent="0.2">
      <c r="B44" s="254"/>
      <c r="C44" s="255"/>
      <c r="D44" s="256"/>
      <c r="E44" s="257"/>
      <c r="F44" s="258"/>
      <c r="G44" s="256"/>
      <c r="H44" s="257"/>
      <c r="I44" s="258"/>
      <c r="J44" s="256"/>
      <c r="K44" s="257"/>
      <c r="L44" s="258"/>
      <c r="M44" s="256"/>
      <c r="N44" s="257"/>
      <c r="O44" s="258"/>
      <c r="P44" s="256"/>
      <c r="Q44" s="257"/>
      <c r="R44" s="258"/>
      <c r="S44" s="256"/>
      <c r="T44" s="257"/>
      <c r="U44" s="258"/>
      <c r="V44" s="259"/>
      <c r="W44" s="260"/>
      <c r="X44" s="261"/>
      <c r="Y44" s="261"/>
      <c r="Z44" s="262"/>
      <c r="AA44" s="263"/>
      <c r="AB44" s="264"/>
    </row>
    <row r="45" spans="2:28" x14ac:dyDescent="0.15">
      <c r="B45" s="61" t="s">
        <v>88</v>
      </c>
      <c r="C45" s="62"/>
      <c r="D45" s="62"/>
      <c r="E45" s="63"/>
      <c r="F45" s="64"/>
      <c r="G45" s="62"/>
      <c r="H45" s="63"/>
      <c r="I45" s="64"/>
      <c r="J45" s="62"/>
      <c r="K45" s="63"/>
      <c r="L45" s="64"/>
      <c r="M45" s="62"/>
      <c r="N45" s="63"/>
      <c r="O45" s="64"/>
      <c r="P45" s="62"/>
      <c r="Q45" s="63"/>
      <c r="R45" s="64"/>
      <c r="S45" s="62"/>
      <c r="T45" s="63"/>
      <c r="U45" s="64"/>
      <c r="V45" s="62"/>
      <c r="W45" s="63"/>
      <c r="X45" s="64"/>
      <c r="Y45" s="64"/>
      <c r="Z45" s="62"/>
      <c r="AA45" s="65"/>
    </row>
    <row r="46" spans="2:28" x14ac:dyDescent="0.15">
      <c r="B46" s="66" t="s">
        <v>89</v>
      </c>
      <c r="C46" s="67">
        <v>42429</v>
      </c>
      <c r="D46" s="68">
        <v>0</v>
      </c>
      <c r="E46" s="251">
        <v>0</v>
      </c>
      <c r="F46" s="70">
        <v>0</v>
      </c>
      <c r="G46" s="68">
        <v>0</v>
      </c>
      <c r="H46" s="251">
        <v>0</v>
      </c>
      <c r="I46" s="70">
        <v>0</v>
      </c>
      <c r="J46" s="68">
        <v>0</v>
      </c>
      <c r="K46" s="251">
        <v>0</v>
      </c>
      <c r="L46" s="70">
        <v>0</v>
      </c>
      <c r="M46" s="68">
        <v>0</v>
      </c>
      <c r="N46" s="251">
        <v>0</v>
      </c>
      <c r="O46" s="70">
        <v>0</v>
      </c>
      <c r="P46" s="68">
        <v>0</v>
      </c>
      <c r="Q46" s="251">
        <v>0</v>
      </c>
      <c r="R46" s="70">
        <v>0</v>
      </c>
      <c r="S46" s="68">
        <v>0</v>
      </c>
      <c r="T46" s="251">
        <v>0</v>
      </c>
      <c r="U46" s="70">
        <v>0</v>
      </c>
      <c r="V46" s="68">
        <v>0</v>
      </c>
      <c r="W46" s="251">
        <v>0</v>
      </c>
      <c r="X46" s="70">
        <v>0</v>
      </c>
      <c r="Y46" s="70">
        <v>0</v>
      </c>
      <c r="Z46" s="68">
        <v>0</v>
      </c>
      <c r="AA46" s="253">
        <v>0</v>
      </c>
    </row>
    <row r="47" spans="2:28" hidden="1" x14ac:dyDescent="0.15">
      <c r="B47" s="66" t="s">
        <v>90</v>
      </c>
      <c r="C47" s="67" t="s">
        <v>91</v>
      </c>
      <c r="D47" s="68">
        <v>0</v>
      </c>
      <c r="E47" s="251">
        <v>0</v>
      </c>
      <c r="F47" s="70">
        <f>IF($W47=0,0,E47/$W47)</f>
        <v>0</v>
      </c>
      <c r="G47" s="68">
        <v>0</v>
      </c>
      <c r="H47" s="251">
        <v>0</v>
      </c>
      <c r="I47" s="70">
        <f>IF($W47=0,0,H47/$W47)</f>
        <v>0</v>
      </c>
      <c r="J47" s="68">
        <v>0</v>
      </c>
      <c r="K47" s="251">
        <v>0</v>
      </c>
      <c r="L47" s="70">
        <f>IF($W47=0,0,K47/$W47)</f>
        <v>0</v>
      </c>
      <c r="M47" s="68">
        <v>0</v>
      </c>
      <c r="N47" s="251">
        <v>0</v>
      </c>
      <c r="O47" s="70">
        <f>IF($W47=0,0,N47/$W47)</f>
        <v>0</v>
      </c>
      <c r="P47" s="68">
        <v>0</v>
      </c>
      <c r="Q47" s="251">
        <v>0</v>
      </c>
      <c r="R47" s="70">
        <f>IF($W47=0,0,Q47/$W47)</f>
        <v>0</v>
      </c>
      <c r="S47" s="68">
        <v>0</v>
      </c>
      <c r="T47" s="251">
        <v>0</v>
      </c>
      <c r="U47" s="70">
        <f>IF($W47=0,0,T47/$W47)</f>
        <v>0</v>
      </c>
      <c r="V47" s="68">
        <f>SUM(D47,G47,J47,M47,P47,S47)</f>
        <v>0</v>
      </c>
      <c r="W47" s="251">
        <f>SUM(E47,H47,K47,N47,Q47,T47)</f>
        <v>0</v>
      </c>
      <c r="X47" s="70" t="e">
        <f>W47/AA47</f>
        <v>#DIV/0!</v>
      </c>
      <c r="Y47" s="70" t="e">
        <v>#DIV/0!</v>
      </c>
      <c r="Z47" s="68">
        <v>0</v>
      </c>
      <c r="AA47" s="253">
        <v>0</v>
      </c>
    </row>
    <row r="48" spans="2:28" s="74" customFormat="1" x14ac:dyDescent="0.15">
      <c r="B48" s="265"/>
      <c r="C48" s="67"/>
      <c r="D48" s="68"/>
      <c r="E48" s="251"/>
      <c r="F48" s="70"/>
      <c r="G48" s="68"/>
      <c r="H48" s="251"/>
      <c r="I48" s="70"/>
      <c r="J48" s="68"/>
      <c r="K48" s="251"/>
      <c r="L48" s="70"/>
      <c r="M48" s="68"/>
      <c r="N48" s="251"/>
      <c r="O48" s="70"/>
      <c r="P48" s="68"/>
      <c r="Q48" s="251"/>
      <c r="R48" s="70"/>
      <c r="S48" s="68"/>
      <c r="T48" s="251"/>
      <c r="U48" s="70"/>
      <c r="V48" s="68"/>
      <c r="W48" s="252"/>
      <c r="X48" s="70"/>
      <c r="Y48" s="70"/>
      <c r="Z48" s="68"/>
      <c r="AA48" s="253"/>
    </row>
    <row r="49" spans="2:28" s="243" customFormat="1" ht="14.25" customHeight="1" x14ac:dyDescent="0.15">
      <c r="B49" s="236" t="s">
        <v>92</v>
      </c>
      <c r="C49" s="237"/>
      <c r="D49" s="238">
        <f>SUM(D47,D46)</f>
        <v>0</v>
      </c>
      <c r="E49" s="239">
        <f>SUM(E47,E46)</f>
        <v>0</v>
      </c>
      <c r="F49" s="240">
        <f>IF($W49=0,0,E49/$W49)</f>
        <v>0</v>
      </c>
      <c r="G49" s="238">
        <f>SUM(G47,G46)</f>
        <v>0</v>
      </c>
      <c r="H49" s="239">
        <f>SUM(H47,H46)</f>
        <v>0</v>
      </c>
      <c r="I49" s="240">
        <f>IF($W49=0,0,H49/$W49)</f>
        <v>0</v>
      </c>
      <c r="J49" s="238">
        <f>SUM(J47,J46)</f>
        <v>0</v>
      </c>
      <c r="K49" s="239">
        <f>SUM(K47,K46)</f>
        <v>0</v>
      </c>
      <c r="L49" s="240">
        <f>IF($W49=0,0,K49/$W49)</f>
        <v>0</v>
      </c>
      <c r="M49" s="238">
        <f>SUM(M47,M46)</f>
        <v>0</v>
      </c>
      <c r="N49" s="239">
        <f>SUM(N47,N46)</f>
        <v>0</v>
      </c>
      <c r="O49" s="240">
        <f>IF($W49=0,0,N49/$W49)</f>
        <v>0</v>
      </c>
      <c r="P49" s="238">
        <f>SUM(P47,P46)</f>
        <v>0</v>
      </c>
      <c r="Q49" s="239">
        <f>SUM(Q47,Q46)</f>
        <v>0</v>
      </c>
      <c r="R49" s="240">
        <f>IF($W49=0,0,Q49/$W49)</f>
        <v>0</v>
      </c>
      <c r="S49" s="238">
        <f>SUM(S47,S46)</f>
        <v>0</v>
      </c>
      <c r="T49" s="239">
        <f>SUM(T47,T46)</f>
        <v>0</v>
      </c>
      <c r="U49" s="240">
        <f>IF($W49=0,0,T49/$W49)</f>
        <v>0</v>
      </c>
      <c r="V49" s="238">
        <f>SUM(V47,V46)</f>
        <v>0</v>
      </c>
      <c r="W49" s="239">
        <f>SUM(W47,W46)</f>
        <v>0</v>
      </c>
      <c r="X49" s="240" t="e">
        <f>W49/AA49</f>
        <v>#DIV/0!</v>
      </c>
      <c r="Y49" s="240">
        <v>0</v>
      </c>
      <c r="Z49" s="238">
        <f>SUM(Z47,Z46)</f>
        <v>0</v>
      </c>
      <c r="AA49" s="239">
        <f>SUM(AA47,AA46)</f>
        <v>0</v>
      </c>
      <c r="AB49" s="242"/>
    </row>
    <row r="50" spans="2:28" s="243" customFormat="1" ht="11.25" thickBot="1" x14ac:dyDescent="0.2">
      <c r="B50" s="244" t="s">
        <v>136</v>
      </c>
      <c r="C50" s="245"/>
      <c r="D50" s="246" t="s">
        <v>86</v>
      </c>
      <c r="E50" s="247" t="s">
        <v>86</v>
      </c>
      <c r="F50" s="248" t="s">
        <v>86</v>
      </c>
      <c r="G50" s="246" t="s">
        <v>86</v>
      </c>
      <c r="H50" s="247" t="s">
        <v>86</v>
      </c>
      <c r="I50" s="248" t="s">
        <v>86</v>
      </c>
      <c r="J50" s="246" t="s">
        <v>86</v>
      </c>
      <c r="K50" s="247" t="s">
        <v>86</v>
      </c>
      <c r="L50" s="248" t="s">
        <v>86</v>
      </c>
      <c r="M50" s="246" t="s">
        <v>86</v>
      </c>
      <c r="N50" s="247" t="s">
        <v>86</v>
      </c>
      <c r="O50" s="248" t="s">
        <v>86</v>
      </c>
      <c r="P50" s="246" t="s">
        <v>86</v>
      </c>
      <c r="Q50" s="247" t="s">
        <v>86</v>
      </c>
      <c r="R50" s="248" t="s">
        <v>86</v>
      </c>
      <c r="S50" s="246" t="s">
        <v>86</v>
      </c>
      <c r="T50" s="247" t="s">
        <v>86</v>
      </c>
      <c r="U50" s="248" t="s">
        <v>86</v>
      </c>
      <c r="V50" s="246" t="s">
        <v>86</v>
      </c>
      <c r="W50" s="247" t="s">
        <v>86</v>
      </c>
      <c r="X50" s="248" t="s">
        <v>86</v>
      </c>
      <c r="Y50" s="248" t="s">
        <v>86</v>
      </c>
      <c r="Z50" s="246" t="s">
        <v>86</v>
      </c>
      <c r="AA50" s="249" t="s">
        <v>86</v>
      </c>
    </row>
    <row r="51" spans="2:28" s="93" customFormat="1" ht="12" thickTop="1" thickBot="1" x14ac:dyDescent="0.2">
      <c r="B51" s="84" t="s">
        <v>93</v>
      </c>
      <c r="C51" s="85"/>
      <c r="D51" s="86">
        <f>SUM(D49:D50)</f>
        <v>0</v>
      </c>
      <c r="E51" s="87">
        <f>SUM(E49:E50)</f>
        <v>0</v>
      </c>
      <c r="F51" s="88">
        <f>IF($W51=0,0,E51/$W51)</f>
        <v>0</v>
      </c>
      <c r="G51" s="90">
        <f>SUM(G49:G50)</f>
        <v>0</v>
      </c>
      <c r="H51" s="87">
        <f>SUM(H49:H50)</f>
        <v>0</v>
      </c>
      <c r="I51" s="88">
        <f>IF($W51=0,0,H51/$W51)</f>
        <v>0</v>
      </c>
      <c r="J51" s="90">
        <f>SUM(J49:J50)</f>
        <v>0</v>
      </c>
      <c r="K51" s="87">
        <f>SUM(K49:K50)</f>
        <v>0</v>
      </c>
      <c r="L51" s="88">
        <f>IF($W51=0,0,K51/$W51)</f>
        <v>0</v>
      </c>
      <c r="M51" s="90">
        <f>SUM(M49:M50)</f>
        <v>0</v>
      </c>
      <c r="N51" s="87">
        <f>SUM(N49:N50)</f>
        <v>0</v>
      </c>
      <c r="O51" s="88">
        <f>IF($W51=0,0,N51/$W51)</f>
        <v>0</v>
      </c>
      <c r="P51" s="90">
        <f>SUM(P49:P50)</f>
        <v>0</v>
      </c>
      <c r="Q51" s="87">
        <f>SUM(Q49:Q50)</f>
        <v>0</v>
      </c>
      <c r="R51" s="88">
        <f>IF($W51=0,0,Q51/$W51)</f>
        <v>0</v>
      </c>
      <c r="S51" s="90">
        <f>SUM(S49:S50)</f>
        <v>0</v>
      </c>
      <c r="T51" s="87">
        <f>SUM(T49:T50)</f>
        <v>0</v>
      </c>
      <c r="U51" s="88">
        <f>IF($W51=0,0,T51/$W51)</f>
        <v>0</v>
      </c>
      <c r="V51" s="90">
        <f>SUM(V49:V50)</f>
        <v>0</v>
      </c>
      <c r="W51" s="87">
        <f>SUM(W49:W50)</f>
        <v>0</v>
      </c>
      <c r="X51" s="88" t="e">
        <f>W51/AA51</f>
        <v>#DIV/0!</v>
      </c>
      <c r="Y51" s="89" t="e">
        <v>#DIV/0!</v>
      </c>
      <c r="Z51" s="90">
        <f>SUM(Z49:Z50)</f>
        <v>0</v>
      </c>
      <c r="AA51" s="91">
        <f>SUM(AA49:AA50)</f>
        <v>0</v>
      </c>
    </row>
    <row r="52" spans="2:28" s="243" customFormat="1" ht="14.25" customHeight="1" x14ac:dyDescent="0.15">
      <c r="B52" s="236"/>
      <c r="C52" s="237"/>
      <c r="D52" s="238"/>
      <c r="E52" s="239"/>
      <c r="F52" s="240"/>
      <c r="G52" s="238"/>
      <c r="H52" s="239"/>
      <c r="I52" s="240"/>
      <c r="J52" s="238"/>
      <c r="K52" s="239"/>
      <c r="L52" s="240"/>
      <c r="M52" s="238"/>
      <c r="N52" s="239"/>
      <c r="O52" s="240"/>
      <c r="P52" s="238"/>
      <c r="Q52" s="239"/>
      <c r="R52" s="240"/>
      <c r="S52" s="238"/>
      <c r="T52" s="239"/>
      <c r="U52" s="240"/>
      <c r="V52" s="238"/>
      <c r="W52" s="239"/>
      <c r="X52" s="240"/>
      <c r="Y52" s="240"/>
      <c r="Z52" s="238"/>
      <c r="AA52" s="241"/>
      <c r="AB52" s="242"/>
    </row>
    <row r="53" spans="2:28" s="99" customFormat="1" ht="11.25" thickBot="1" x14ac:dyDescent="0.2">
      <c r="C53" s="266"/>
      <c r="D53" s="266"/>
      <c r="E53" s="103"/>
      <c r="F53" s="104"/>
      <c r="G53" s="266"/>
      <c r="H53" s="103"/>
      <c r="I53" s="104"/>
      <c r="J53" s="266"/>
      <c r="K53" s="103"/>
      <c r="L53" s="104"/>
      <c r="M53" s="266"/>
      <c r="N53" s="103"/>
      <c r="O53" s="104"/>
      <c r="P53" s="266"/>
      <c r="Q53" s="103"/>
      <c r="R53" s="104"/>
      <c r="S53" s="266"/>
      <c r="T53" s="103"/>
      <c r="U53" s="104"/>
      <c r="V53" s="266"/>
      <c r="W53" s="103"/>
      <c r="X53" s="104"/>
      <c r="Y53" s="104"/>
      <c r="Z53" s="266"/>
      <c r="AA53" s="103"/>
    </row>
    <row r="54" spans="2:28" x14ac:dyDescent="0.15">
      <c r="B54" s="61" t="s">
        <v>94</v>
      </c>
      <c r="C54" s="62"/>
      <c r="D54" s="62"/>
      <c r="E54" s="63"/>
      <c r="F54" s="64"/>
      <c r="G54" s="62"/>
      <c r="H54" s="63"/>
      <c r="I54" s="64"/>
      <c r="J54" s="62"/>
      <c r="K54" s="63"/>
      <c r="L54" s="64"/>
      <c r="M54" s="62"/>
      <c r="N54" s="63"/>
      <c r="O54" s="64"/>
      <c r="P54" s="62"/>
      <c r="Q54" s="63"/>
      <c r="R54" s="64"/>
      <c r="S54" s="62"/>
      <c r="T54" s="63"/>
      <c r="U54" s="64"/>
      <c r="V54" s="62"/>
      <c r="W54" s="63"/>
      <c r="X54" s="64"/>
      <c r="Y54" s="64"/>
      <c r="Z54" s="62"/>
      <c r="AA54" s="65"/>
    </row>
    <row r="55" spans="2:28" x14ac:dyDescent="0.15">
      <c r="B55" s="66" t="s">
        <v>95</v>
      </c>
      <c r="C55" s="67">
        <v>42460</v>
      </c>
      <c r="D55" s="68">
        <v>0</v>
      </c>
      <c r="E55" s="251">
        <v>0</v>
      </c>
      <c r="F55" s="70">
        <v>0</v>
      </c>
      <c r="G55" s="68">
        <v>0</v>
      </c>
      <c r="H55" s="251">
        <v>0</v>
      </c>
      <c r="I55" s="70">
        <v>0</v>
      </c>
      <c r="J55" s="68">
        <v>1</v>
      </c>
      <c r="K55" s="251">
        <v>77324.17</v>
      </c>
      <c r="L55" s="70">
        <v>1</v>
      </c>
      <c r="M55" s="68">
        <v>0</v>
      </c>
      <c r="N55" s="251">
        <v>0</v>
      </c>
      <c r="O55" s="70">
        <v>0</v>
      </c>
      <c r="P55" s="68">
        <v>0</v>
      </c>
      <c r="Q55" s="251">
        <v>0</v>
      </c>
      <c r="R55" s="70">
        <v>0</v>
      </c>
      <c r="S55" s="68">
        <v>0</v>
      </c>
      <c r="T55" s="251">
        <v>0</v>
      </c>
      <c r="U55" s="70">
        <v>0</v>
      </c>
      <c r="V55" s="68">
        <v>1</v>
      </c>
      <c r="W55" s="251">
        <v>77324.17</v>
      </c>
      <c r="X55" s="70">
        <v>0.16660012285773265</v>
      </c>
      <c r="Y55" s="70">
        <v>0.16251731461136193</v>
      </c>
      <c r="Z55" s="68">
        <v>11</v>
      </c>
      <c r="AA55" s="253">
        <v>464130.32999999996</v>
      </c>
    </row>
    <row r="56" spans="2:28" x14ac:dyDescent="0.15">
      <c r="B56" s="66" t="s">
        <v>130</v>
      </c>
      <c r="C56" s="67">
        <v>42460</v>
      </c>
      <c r="D56" s="68">
        <v>0</v>
      </c>
      <c r="E56" s="251">
        <v>0</v>
      </c>
      <c r="F56" s="70">
        <v>0</v>
      </c>
      <c r="G56" s="68">
        <v>0</v>
      </c>
      <c r="H56" s="251">
        <v>0</v>
      </c>
      <c r="I56" s="70">
        <v>0</v>
      </c>
      <c r="J56" s="68">
        <v>0</v>
      </c>
      <c r="K56" s="251">
        <v>0</v>
      </c>
      <c r="L56" s="70">
        <v>0</v>
      </c>
      <c r="M56" s="68">
        <v>0</v>
      </c>
      <c r="N56" s="251">
        <v>0</v>
      </c>
      <c r="O56" s="70">
        <v>0</v>
      </c>
      <c r="P56" s="68">
        <v>0</v>
      </c>
      <c r="Q56" s="251">
        <v>0</v>
      </c>
      <c r="R56" s="70">
        <v>0</v>
      </c>
      <c r="S56" s="68">
        <v>0</v>
      </c>
      <c r="T56" s="251">
        <v>0</v>
      </c>
      <c r="U56" s="70">
        <v>0</v>
      </c>
      <c r="V56" s="68">
        <v>0</v>
      </c>
      <c r="W56" s="251">
        <v>0</v>
      </c>
      <c r="X56" s="73" t="e">
        <v>#DIV/0!</v>
      </c>
      <c r="Y56" s="73" t="e">
        <v>#DIV/0!</v>
      </c>
      <c r="Z56" s="68">
        <v>0</v>
      </c>
      <c r="AA56" s="253">
        <v>0</v>
      </c>
    </row>
    <row r="57" spans="2:28" x14ac:dyDescent="0.15">
      <c r="B57" s="267"/>
      <c r="C57" s="67"/>
      <c r="D57" s="68"/>
      <c r="E57" s="251"/>
      <c r="F57" s="70"/>
      <c r="G57" s="68"/>
      <c r="H57" s="251"/>
      <c r="I57" s="70"/>
      <c r="J57" s="68"/>
      <c r="K57" s="251"/>
      <c r="L57" s="70"/>
      <c r="M57" s="68"/>
      <c r="N57" s="251"/>
      <c r="O57" s="70"/>
      <c r="P57" s="68"/>
      <c r="Q57" s="251"/>
      <c r="R57" s="70"/>
      <c r="S57" s="68"/>
      <c r="T57" s="251"/>
      <c r="U57" s="70"/>
      <c r="V57" s="268"/>
      <c r="W57" s="269"/>
      <c r="X57" s="73"/>
      <c r="Y57" s="73"/>
      <c r="Z57" s="68"/>
      <c r="AA57" s="253"/>
    </row>
    <row r="58" spans="2:28" s="243" customFormat="1" ht="14.25" customHeight="1" x14ac:dyDescent="0.15">
      <c r="B58" s="236" t="s">
        <v>96</v>
      </c>
      <c r="C58" s="237"/>
      <c r="D58" s="238" t="s">
        <v>86</v>
      </c>
      <c r="E58" s="239" t="s">
        <v>86</v>
      </c>
      <c r="F58" s="240" t="s">
        <v>86</v>
      </c>
      <c r="G58" s="238" t="s">
        <v>86</v>
      </c>
      <c r="H58" s="239" t="s">
        <v>86</v>
      </c>
      <c r="I58" s="240" t="s">
        <v>86</v>
      </c>
      <c r="J58" s="238" t="s">
        <v>86</v>
      </c>
      <c r="K58" s="239" t="s">
        <v>86</v>
      </c>
      <c r="L58" s="240" t="s">
        <v>86</v>
      </c>
      <c r="M58" s="238" t="s">
        <v>86</v>
      </c>
      <c r="N58" s="239" t="s">
        <v>86</v>
      </c>
      <c r="O58" s="240" t="s">
        <v>86</v>
      </c>
      <c r="P58" s="238" t="s">
        <v>86</v>
      </c>
      <c r="Q58" s="239" t="s">
        <v>86</v>
      </c>
      <c r="R58" s="240" t="s">
        <v>86</v>
      </c>
      <c r="S58" s="238" t="s">
        <v>86</v>
      </c>
      <c r="T58" s="239" t="s">
        <v>86</v>
      </c>
      <c r="U58" s="240" t="s">
        <v>86</v>
      </c>
      <c r="V58" s="238" t="s">
        <v>86</v>
      </c>
      <c r="W58" s="239" t="s">
        <v>86</v>
      </c>
      <c r="X58" s="240" t="s">
        <v>86</v>
      </c>
      <c r="Y58" s="240" t="s">
        <v>86</v>
      </c>
      <c r="Z58" s="238" t="s">
        <v>86</v>
      </c>
      <c r="AA58" s="241" t="s">
        <v>86</v>
      </c>
      <c r="AB58" s="242"/>
    </row>
    <row r="59" spans="2:28" s="243" customFormat="1" ht="11.25" thickBot="1" x14ac:dyDescent="0.2">
      <c r="B59" s="244" t="s">
        <v>137</v>
      </c>
      <c r="C59" s="245"/>
      <c r="D59" s="246">
        <f>SUM(D55:D56)</f>
        <v>0</v>
      </c>
      <c r="E59" s="247">
        <f>SUM(E55:E56)</f>
        <v>0</v>
      </c>
      <c r="F59" s="248">
        <f>IF($W59=0,0,E59/$W59)</f>
        <v>0</v>
      </c>
      <c r="G59" s="246">
        <f>SUM(G55:G56)</f>
        <v>0</v>
      </c>
      <c r="H59" s="247">
        <f>SUM(H55:H56)</f>
        <v>0</v>
      </c>
      <c r="I59" s="248">
        <f>IF($W59=0,0,H59/$W59)</f>
        <v>0</v>
      </c>
      <c r="J59" s="246">
        <f>SUM(J55:J56)</f>
        <v>1</v>
      </c>
      <c r="K59" s="247">
        <f>SUM(K55:K56)</f>
        <v>77324.17</v>
      </c>
      <c r="L59" s="248">
        <f>IF($W59=0,0,K59/$W59)</f>
        <v>1</v>
      </c>
      <c r="M59" s="246">
        <f>SUM(M55:M56)</f>
        <v>0</v>
      </c>
      <c r="N59" s="247">
        <f>SUM(N55:N56)</f>
        <v>0</v>
      </c>
      <c r="O59" s="248">
        <f>IF($W59=0,0,N59/$W59)</f>
        <v>0</v>
      </c>
      <c r="P59" s="246">
        <f>SUM(P55:P56)</f>
        <v>0</v>
      </c>
      <c r="Q59" s="247">
        <f>SUM(Q55:Q56)</f>
        <v>0</v>
      </c>
      <c r="R59" s="248">
        <f>IF($W59=0,0,Q59/$W59)</f>
        <v>0</v>
      </c>
      <c r="S59" s="246">
        <f>SUM(S55:S56)</f>
        <v>0</v>
      </c>
      <c r="T59" s="247">
        <f>SUM(T55:T56)</f>
        <v>0</v>
      </c>
      <c r="U59" s="248">
        <f>IF($W59=0,0,T59/$W59)</f>
        <v>0</v>
      </c>
      <c r="V59" s="246">
        <f>SUM(V55:V56)</f>
        <v>1</v>
      </c>
      <c r="W59" s="247">
        <f>SUM(W55:W56)</f>
        <v>77324.17</v>
      </c>
      <c r="X59" s="248">
        <f>W59/AA59</f>
        <v>0.16660012285773265</v>
      </c>
      <c r="Y59" s="248">
        <v>7.8051634115762311E-2</v>
      </c>
      <c r="Z59" s="246">
        <f>SUM(Z55:Z56)</f>
        <v>11</v>
      </c>
      <c r="AA59" s="249">
        <f>SUM(AA55:AA56)</f>
        <v>464130.32999999996</v>
      </c>
    </row>
    <row r="60" spans="2:28" s="93" customFormat="1" ht="12" thickTop="1" thickBot="1" x14ac:dyDescent="0.2">
      <c r="B60" s="84" t="s">
        <v>97</v>
      </c>
      <c r="C60" s="85"/>
      <c r="D60" s="86">
        <f>SUM(D58:D59)</f>
        <v>0</v>
      </c>
      <c r="E60" s="87">
        <f>SUM(E58:E59)</f>
        <v>0</v>
      </c>
      <c r="F60" s="88">
        <f>IF($W60=0,0,E60/$W60)</f>
        <v>0</v>
      </c>
      <c r="G60" s="90">
        <f>SUM(G58:G59)</f>
        <v>0</v>
      </c>
      <c r="H60" s="87">
        <f>SUM(H58:H59)</f>
        <v>0</v>
      </c>
      <c r="I60" s="88">
        <f>IF($W60=0,0,H60/$W60)</f>
        <v>0</v>
      </c>
      <c r="J60" s="90">
        <f>SUM(J58:J59)</f>
        <v>1</v>
      </c>
      <c r="K60" s="87">
        <f>SUM(K58:K59)</f>
        <v>77324.17</v>
      </c>
      <c r="L60" s="88">
        <f>IF($W60=0,0,K60/$W60)</f>
        <v>1</v>
      </c>
      <c r="M60" s="90">
        <f>SUM(M58:M59)</f>
        <v>0</v>
      </c>
      <c r="N60" s="87">
        <f>SUM(N58:N59)</f>
        <v>0</v>
      </c>
      <c r="O60" s="88">
        <f>IF($W60=0,0,N60/$W60)</f>
        <v>0</v>
      </c>
      <c r="P60" s="90">
        <f>SUM(P58:P59)</f>
        <v>0</v>
      </c>
      <c r="Q60" s="87">
        <f>SUM(Q58:Q59)</f>
        <v>0</v>
      </c>
      <c r="R60" s="88">
        <f>IF($W60=0,0,Q60/$W60)</f>
        <v>0</v>
      </c>
      <c r="S60" s="90">
        <f>SUM(S58:S59)</f>
        <v>0</v>
      </c>
      <c r="T60" s="87">
        <f>SUM(T58:T59)</f>
        <v>0</v>
      </c>
      <c r="U60" s="88">
        <f>IF($W60=0,0,T60/$W60)</f>
        <v>0</v>
      </c>
      <c r="V60" s="90">
        <f>SUM(V58:V59)</f>
        <v>1</v>
      </c>
      <c r="W60" s="87">
        <f>SUM(W58:W59)</f>
        <v>77324.17</v>
      </c>
      <c r="X60" s="88">
        <f>W60/AA60</f>
        <v>0.16660012285773265</v>
      </c>
      <c r="Y60" s="89">
        <v>7.8051634115762311E-2</v>
      </c>
      <c r="Z60" s="90">
        <f>SUM(Z58:Z59)</f>
        <v>11</v>
      </c>
      <c r="AA60" s="91">
        <f>SUM(AA58:AA59)</f>
        <v>464130.32999999996</v>
      </c>
    </row>
    <row r="61" spans="2:28" ht="11.25" thickBot="1" x14ac:dyDescent="0.2">
      <c r="B61" s="270"/>
      <c r="C61" s="95"/>
      <c r="D61" s="95"/>
      <c r="E61" s="96"/>
      <c r="F61" s="97"/>
      <c r="G61" s="95"/>
      <c r="H61" s="96"/>
      <c r="I61" s="97"/>
      <c r="J61" s="95"/>
      <c r="K61" s="96"/>
      <c r="L61" s="97"/>
      <c r="M61" s="95"/>
      <c r="N61" s="96"/>
      <c r="O61" s="97"/>
      <c r="P61" s="95"/>
      <c r="Q61" s="96"/>
      <c r="R61" s="97"/>
      <c r="S61" s="95"/>
      <c r="T61" s="96"/>
      <c r="U61" s="97"/>
      <c r="V61" s="95"/>
      <c r="W61" s="96"/>
      <c r="X61" s="97"/>
      <c r="Y61" s="97"/>
      <c r="Z61" s="95"/>
      <c r="AA61" s="98"/>
    </row>
    <row r="62" spans="2:28" x14ac:dyDescent="0.15">
      <c r="B62" s="61" t="s">
        <v>98</v>
      </c>
      <c r="C62" s="62"/>
      <c r="D62" s="62"/>
      <c r="E62" s="63"/>
      <c r="F62" s="64"/>
      <c r="G62" s="62"/>
      <c r="H62" s="63"/>
      <c r="I62" s="64"/>
      <c r="J62" s="62"/>
      <c r="K62" s="63"/>
      <c r="L62" s="64"/>
      <c r="M62" s="62"/>
      <c r="N62" s="63"/>
      <c r="O62" s="64"/>
      <c r="P62" s="62"/>
      <c r="Q62" s="63"/>
      <c r="R62" s="64"/>
      <c r="S62" s="62"/>
      <c r="T62" s="63"/>
      <c r="U62" s="64"/>
      <c r="V62" s="62"/>
      <c r="W62" s="63"/>
      <c r="X62" s="64"/>
      <c r="Y62" s="64"/>
      <c r="Z62" s="62"/>
      <c r="AA62" s="65"/>
    </row>
    <row r="63" spans="2:28" x14ac:dyDescent="0.15">
      <c r="B63" s="66" t="s">
        <v>99</v>
      </c>
      <c r="C63" s="67">
        <v>42460</v>
      </c>
      <c r="D63" s="68">
        <v>0</v>
      </c>
      <c r="E63" s="251">
        <v>0</v>
      </c>
      <c r="F63" s="70">
        <v>0</v>
      </c>
      <c r="G63" s="68">
        <v>1</v>
      </c>
      <c r="H63" s="251">
        <v>343.78</v>
      </c>
      <c r="I63" s="70">
        <v>1</v>
      </c>
      <c r="J63" s="68">
        <v>0</v>
      </c>
      <c r="K63" s="251">
        <v>0</v>
      </c>
      <c r="L63" s="70">
        <v>0</v>
      </c>
      <c r="M63" s="68">
        <v>0</v>
      </c>
      <c r="N63" s="251">
        <v>0</v>
      </c>
      <c r="O63" s="70">
        <v>0</v>
      </c>
      <c r="P63" s="68">
        <v>0</v>
      </c>
      <c r="Q63" s="251">
        <v>0</v>
      </c>
      <c r="R63" s="70">
        <v>0</v>
      </c>
      <c r="S63" s="68">
        <v>0</v>
      </c>
      <c r="T63" s="251">
        <v>0</v>
      </c>
      <c r="U63" s="70">
        <v>0</v>
      </c>
      <c r="V63" s="68">
        <v>1</v>
      </c>
      <c r="W63" s="251">
        <v>343.78</v>
      </c>
      <c r="X63" s="70">
        <v>6.046535670822925E-4</v>
      </c>
      <c r="Y63" s="70">
        <v>1.7514636816883436E-3</v>
      </c>
      <c r="Z63" s="68">
        <v>12</v>
      </c>
      <c r="AA63" s="253">
        <v>568556.97</v>
      </c>
    </row>
    <row r="64" spans="2:28" x14ac:dyDescent="0.15">
      <c r="B64" s="66" t="s">
        <v>100</v>
      </c>
      <c r="C64" s="67">
        <v>42429</v>
      </c>
      <c r="D64" s="68">
        <v>2</v>
      </c>
      <c r="E64" s="251">
        <v>20772.77</v>
      </c>
      <c r="F64" s="70">
        <v>0.72216816243661885</v>
      </c>
      <c r="G64" s="68">
        <v>1</v>
      </c>
      <c r="H64" s="251">
        <v>7991.68</v>
      </c>
      <c r="I64" s="70">
        <v>0.2778318375633812</v>
      </c>
      <c r="J64" s="68">
        <v>0</v>
      </c>
      <c r="K64" s="251">
        <v>0</v>
      </c>
      <c r="L64" s="70">
        <v>0</v>
      </c>
      <c r="M64" s="68">
        <v>0</v>
      </c>
      <c r="N64" s="251">
        <v>0</v>
      </c>
      <c r="O64" s="70">
        <v>0</v>
      </c>
      <c r="P64" s="68">
        <v>0</v>
      </c>
      <c r="Q64" s="251">
        <v>0</v>
      </c>
      <c r="R64" s="70">
        <v>0</v>
      </c>
      <c r="S64" s="68">
        <v>0</v>
      </c>
      <c r="T64" s="251">
        <v>0</v>
      </c>
      <c r="U64" s="70">
        <v>0</v>
      </c>
      <c r="V64" s="68">
        <v>3</v>
      </c>
      <c r="W64" s="251">
        <v>28764.45</v>
      </c>
      <c r="X64" s="70">
        <v>1.5268543489730585E-2</v>
      </c>
      <c r="Y64" s="70">
        <v>4.2402292338033576E-3</v>
      </c>
      <c r="Z64" s="68">
        <v>81</v>
      </c>
      <c r="AA64" s="253">
        <v>1883902.68</v>
      </c>
    </row>
    <row r="65" spans="2:28" x14ac:dyDescent="0.15">
      <c r="B65" s="267"/>
      <c r="C65" s="67"/>
      <c r="D65" s="68"/>
      <c r="E65" s="251"/>
      <c r="F65" s="70"/>
      <c r="G65" s="68"/>
      <c r="H65" s="251"/>
      <c r="I65" s="70"/>
      <c r="J65" s="68"/>
      <c r="K65" s="251"/>
      <c r="L65" s="70"/>
      <c r="M65" s="68"/>
      <c r="N65" s="251"/>
      <c r="O65" s="70"/>
      <c r="P65" s="68"/>
      <c r="Q65" s="251"/>
      <c r="R65" s="70"/>
      <c r="S65" s="68"/>
      <c r="T65" s="251"/>
      <c r="U65" s="70"/>
      <c r="V65" s="68"/>
      <c r="W65" s="252"/>
      <c r="X65" s="70"/>
      <c r="Y65" s="70"/>
      <c r="Z65" s="68"/>
      <c r="AA65" s="253"/>
    </row>
    <row r="66" spans="2:28" s="243" customFormat="1" ht="14.25" customHeight="1" x14ac:dyDescent="0.15">
      <c r="B66" s="236" t="s">
        <v>101</v>
      </c>
      <c r="C66" s="237"/>
      <c r="D66" s="238">
        <f>D64</f>
        <v>2</v>
      </c>
      <c r="E66" s="239">
        <f>E64</f>
        <v>20772.77</v>
      </c>
      <c r="F66" s="240">
        <f>IF($W66=0,0,E66/$W66)</f>
        <v>0.72216816243661885</v>
      </c>
      <c r="G66" s="238">
        <f>G64</f>
        <v>1</v>
      </c>
      <c r="H66" s="239">
        <f>H64</f>
        <v>7991.68</v>
      </c>
      <c r="I66" s="240">
        <f>IF($W66=0,0,H66/$W66)</f>
        <v>0.2778318375633812</v>
      </c>
      <c r="J66" s="238">
        <f>J64</f>
        <v>0</v>
      </c>
      <c r="K66" s="239">
        <f>K64</f>
        <v>0</v>
      </c>
      <c r="L66" s="240">
        <f>IF($W66=0,0,K66/$W66)</f>
        <v>0</v>
      </c>
      <c r="M66" s="238">
        <f>M64</f>
        <v>0</v>
      </c>
      <c r="N66" s="239">
        <f>N64</f>
        <v>0</v>
      </c>
      <c r="O66" s="240">
        <f>IF($W66=0,0,N66/$W66)</f>
        <v>0</v>
      </c>
      <c r="P66" s="238">
        <f>P64</f>
        <v>0</v>
      </c>
      <c r="Q66" s="239">
        <f>Q64</f>
        <v>0</v>
      </c>
      <c r="R66" s="240">
        <f>IF($W66=0,0,Q66/$W66)</f>
        <v>0</v>
      </c>
      <c r="S66" s="238">
        <f>S64</f>
        <v>0</v>
      </c>
      <c r="T66" s="239">
        <f>T64</f>
        <v>0</v>
      </c>
      <c r="U66" s="240">
        <f>IF($W66=0,0,T66/$W66)</f>
        <v>0</v>
      </c>
      <c r="V66" s="238">
        <f>V64</f>
        <v>3</v>
      </c>
      <c r="W66" s="239">
        <f>W64</f>
        <v>28764.45</v>
      </c>
      <c r="X66" s="240">
        <f>W66/AA66</f>
        <v>1.5268543489730585E-2</v>
      </c>
      <c r="Y66" s="240">
        <v>2.1058474922627256E-2</v>
      </c>
      <c r="Z66" s="238">
        <f>Z64</f>
        <v>81</v>
      </c>
      <c r="AA66" s="241">
        <f>AA64</f>
        <v>1883902.68</v>
      </c>
      <c r="AB66" s="242"/>
    </row>
    <row r="67" spans="2:28" s="243" customFormat="1" ht="11.25" thickBot="1" x14ac:dyDescent="0.2">
      <c r="B67" s="244" t="s">
        <v>138</v>
      </c>
      <c r="C67" s="245"/>
      <c r="D67" s="246">
        <f>D63</f>
        <v>0</v>
      </c>
      <c r="E67" s="247">
        <f>E63</f>
        <v>0</v>
      </c>
      <c r="F67" s="248">
        <f>IF($W67=0,0,E67/$W67)</f>
        <v>0</v>
      </c>
      <c r="G67" s="246">
        <f>G63</f>
        <v>1</v>
      </c>
      <c r="H67" s="247">
        <f>H63</f>
        <v>343.78</v>
      </c>
      <c r="I67" s="248">
        <f>IF($W67=0,0,H67/$W67)</f>
        <v>1</v>
      </c>
      <c r="J67" s="246">
        <f>J63</f>
        <v>0</v>
      </c>
      <c r="K67" s="247">
        <f>K63</f>
        <v>0</v>
      </c>
      <c r="L67" s="248">
        <f>IF($W67=0,0,K67/$W67)</f>
        <v>0</v>
      </c>
      <c r="M67" s="246">
        <f>M63</f>
        <v>0</v>
      </c>
      <c r="N67" s="247">
        <f>N63</f>
        <v>0</v>
      </c>
      <c r="O67" s="248">
        <f>IF($W67=0,0,N67/$W67)</f>
        <v>0</v>
      </c>
      <c r="P67" s="246">
        <f>P63</f>
        <v>0</v>
      </c>
      <c r="Q67" s="247">
        <f>Q63</f>
        <v>0</v>
      </c>
      <c r="R67" s="248">
        <f>IF($W67=0,0,Q67/$W67)</f>
        <v>0</v>
      </c>
      <c r="S67" s="246">
        <f>S63</f>
        <v>0</v>
      </c>
      <c r="T67" s="247">
        <f>T63</f>
        <v>0</v>
      </c>
      <c r="U67" s="248">
        <f>IF($W67=0,0,T67/$W67)</f>
        <v>0</v>
      </c>
      <c r="V67" s="246">
        <f>V63</f>
        <v>1</v>
      </c>
      <c r="W67" s="247">
        <f>W63</f>
        <v>343.78</v>
      </c>
      <c r="X67" s="248">
        <f>W67/AA67</f>
        <v>6.046535670822925E-4</v>
      </c>
      <c r="Y67" s="248">
        <v>0.1043060506333089</v>
      </c>
      <c r="Z67" s="246">
        <f>Z63</f>
        <v>12</v>
      </c>
      <c r="AA67" s="249">
        <f>AA63</f>
        <v>568556.97</v>
      </c>
    </row>
    <row r="68" spans="2:28" s="243" customFormat="1" ht="14.25" customHeight="1" thickTop="1" x14ac:dyDescent="0.15">
      <c r="B68" s="236" t="s">
        <v>102</v>
      </c>
      <c r="C68" s="237"/>
      <c r="D68" s="238">
        <f>SUM(D66:D67)</f>
        <v>2</v>
      </c>
      <c r="E68" s="239">
        <f>SUM(E66:E67)</f>
        <v>20772.77</v>
      </c>
      <c r="F68" s="240">
        <f>IF($W68=0,0,E68/$W68)</f>
        <v>0.71363906359129359</v>
      </c>
      <c r="G68" s="238">
        <f>SUM(G66:G67)</f>
        <v>2</v>
      </c>
      <c r="H68" s="239">
        <f>SUM(H66:H67)</f>
        <v>8335.4600000000009</v>
      </c>
      <c r="I68" s="240">
        <f>IF($W68=0,0,H68/$W68)</f>
        <v>0.28636093640870647</v>
      </c>
      <c r="J68" s="238">
        <f>SUM(J66:J67)</f>
        <v>0</v>
      </c>
      <c r="K68" s="239">
        <f>SUM(K66:K67)</f>
        <v>0</v>
      </c>
      <c r="L68" s="240">
        <f>IF($W68=0,0,K68/$W68)</f>
        <v>0</v>
      </c>
      <c r="M68" s="238">
        <f>SUM(M66:M67)</f>
        <v>0</v>
      </c>
      <c r="N68" s="239">
        <f>SUM(N66:N67)</f>
        <v>0</v>
      </c>
      <c r="O68" s="240">
        <f>IF($W68=0,0,N68/$W68)</f>
        <v>0</v>
      </c>
      <c r="P68" s="238">
        <f>SUM(P66:P67)</f>
        <v>0</v>
      </c>
      <c r="Q68" s="239">
        <f>SUM(Q66:Q67)</f>
        <v>0</v>
      </c>
      <c r="R68" s="240">
        <f>IF($W68=0,0,Q68/$W68)</f>
        <v>0</v>
      </c>
      <c r="S68" s="238">
        <f>SUM(S66:S67)</f>
        <v>0</v>
      </c>
      <c r="T68" s="239">
        <f>SUM(T66:T67)</f>
        <v>0</v>
      </c>
      <c r="U68" s="240">
        <f>IF($W68=0,0,T68/$W68)</f>
        <v>0</v>
      </c>
      <c r="V68" s="238">
        <f>SUM(V66:V67)</f>
        <v>4</v>
      </c>
      <c r="W68" s="239">
        <f>SUM(W66:W67)</f>
        <v>29108.23</v>
      </c>
      <c r="X68" s="240">
        <f>W68/AA68</f>
        <v>1.1868994460316605E-2</v>
      </c>
      <c r="Y68" s="240">
        <v>4.0538741525400927E-2</v>
      </c>
      <c r="Z68" s="238">
        <f>SUM(Z66:Z67)</f>
        <v>93</v>
      </c>
      <c r="AA68" s="241">
        <f>SUM(AA66:AA67)</f>
        <v>2452459.65</v>
      </c>
      <c r="AB68" s="242"/>
    </row>
    <row r="69" spans="2:28" ht="11.25" thickBot="1" x14ac:dyDescent="0.2">
      <c r="B69" s="270"/>
      <c r="C69" s="95"/>
      <c r="D69" s="95"/>
      <c r="E69" s="96"/>
      <c r="F69" s="97"/>
      <c r="G69" s="95"/>
      <c r="H69" s="96"/>
      <c r="I69" s="97"/>
      <c r="J69" s="95"/>
      <c r="K69" s="96"/>
      <c r="L69" s="97"/>
      <c r="M69" s="95"/>
      <c r="N69" s="96"/>
      <c r="O69" s="97"/>
      <c r="P69" s="95"/>
      <c r="Q69" s="96"/>
      <c r="R69" s="97"/>
      <c r="S69" s="95"/>
      <c r="T69" s="96"/>
      <c r="U69" s="97"/>
      <c r="V69" s="95"/>
      <c r="W69" s="96"/>
      <c r="X69" s="97"/>
      <c r="Y69" s="97"/>
      <c r="Z69" s="95"/>
      <c r="AA69" s="98"/>
    </row>
    <row r="70" spans="2:28" x14ac:dyDescent="0.15">
      <c r="B70" s="61" t="s">
        <v>103</v>
      </c>
      <c r="C70" s="62"/>
      <c r="D70" s="62"/>
      <c r="E70" s="63"/>
      <c r="F70" s="64"/>
      <c r="G70" s="62"/>
      <c r="H70" s="63"/>
      <c r="I70" s="64"/>
      <c r="J70" s="62"/>
      <c r="K70" s="63"/>
      <c r="L70" s="64"/>
      <c r="M70" s="62"/>
      <c r="N70" s="63"/>
      <c r="O70" s="64"/>
      <c r="P70" s="62"/>
      <c r="Q70" s="63"/>
      <c r="R70" s="64"/>
      <c r="S70" s="62"/>
      <c r="T70" s="63"/>
      <c r="U70" s="64"/>
      <c r="V70" s="62"/>
      <c r="W70" s="63"/>
      <c r="X70" s="64"/>
      <c r="Y70" s="64"/>
      <c r="Z70" s="62"/>
      <c r="AA70" s="65"/>
    </row>
    <row r="71" spans="2:28" x14ac:dyDescent="0.15">
      <c r="B71" s="66" t="s">
        <v>131</v>
      </c>
      <c r="C71" s="67">
        <v>42460</v>
      </c>
      <c r="D71" s="68">
        <v>0</v>
      </c>
      <c r="E71" s="69">
        <v>0</v>
      </c>
      <c r="F71" s="70">
        <v>0</v>
      </c>
      <c r="G71" s="68">
        <v>0</v>
      </c>
      <c r="H71" s="251">
        <v>0</v>
      </c>
      <c r="I71" s="70">
        <v>0</v>
      </c>
      <c r="J71" s="68">
        <v>0</v>
      </c>
      <c r="K71" s="251">
        <v>0</v>
      </c>
      <c r="L71" s="70">
        <v>0</v>
      </c>
      <c r="M71" s="68">
        <v>0</v>
      </c>
      <c r="N71" s="251">
        <v>0</v>
      </c>
      <c r="O71" s="70">
        <v>0</v>
      </c>
      <c r="P71" s="68">
        <v>0</v>
      </c>
      <c r="Q71" s="251">
        <v>0</v>
      </c>
      <c r="R71" s="70">
        <v>0</v>
      </c>
      <c r="S71" s="68">
        <v>0</v>
      </c>
      <c r="T71" s="251">
        <v>0</v>
      </c>
      <c r="U71" s="70">
        <v>0</v>
      </c>
      <c r="V71" s="68">
        <v>0</v>
      </c>
      <c r="W71" s="251">
        <v>0</v>
      </c>
      <c r="X71" s="70">
        <v>0</v>
      </c>
      <c r="Y71" s="70">
        <v>0</v>
      </c>
      <c r="Z71" s="68">
        <v>23</v>
      </c>
      <c r="AA71" s="253">
        <v>157359.62</v>
      </c>
    </row>
    <row r="72" spans="2:28" s="74" customFormat="1" x14ac:dyDescent="0.15">
      <c r="B72" s="66"/>
      <c r="C72" s="67"/>
      <c r="D72" s="68"/>
      <c r="E72" s="251"/>
      <c r="F72" s="70"/>
      <c r="G72" s="68"/>
      <c r="H72" s="251"/>
      <c r="I72" s="70"/>
      <c r="J72" s="68"/>
      <c r="K72" s="251"/>
      <c r="L72" s="70"/>
      <c r="M72" s="68"/>
      <c r="N72" s="251"/>
      <c r="O72" s="70"/>
      <c r="P72" s="68"/>
      <c r="Q72" s="251"/>
      <c r="R72" s="70"/>
      <c r="S72" s="68"/>
      <c r="T72" s="251"/>
      <c r="U72" s="70"/>
      <c r="V72" s="68"/>
      <c r="W72" s="251"/>
      <c r="X72" s="70"/>
      <c r="Y72" s="70"/>
      <c r="Z72" s="68"/>
      <c r="AA72" s="253"/>
    </row>
    <row r="73" spans="2:28" s="74" customFormat="1" x14ac:dyDescent="0.15">
      <c r="B73" s="66"/>
      <c r="C73" s="67"/>
      <c r="D73" s="68"/>
      <c r="E73" s="251"/>
      <c r="F73" s="70"/>
      <c r="G73" s="68"/>
      <c r="H73" s="251"/>
      <c r="I73" s="70"/>
      <c r="J73" s="68"/>
      <c r="K73" s="251"/>
      <c r="L73" s="70"/>
      <c r="M73" s="68"/>
      <c r="N73" s="251"/>
      <c r="O73" s="70"/>
      <c r="P73" s="68"/>
      <c r="Q73" s="251"/>
      <c r="R73" s="70"/>
      <c r="S73" s="68"/>
      <c r="T73" s="251"/>
      <c r="U73" s="70"/>
      <c r="V73" s="68"/>
      <c r="W73" s="251"/>
      <c r="X73" s="70"/>
      <c r="Y73" s="70"/>
      <c r="Z73" s="68"/>
      <c r="AA73" s="253"/>
    </row>
    <row r="74" spans="2:28" s="243" customFormat="1" ht="14.25" customHeight="1" x14ac:dyDescent="0.15">
      <c r="B74" s="236" t="s">
        <v>140</v>
      </c>
      <c r="C74" s="237"/>
      <c r="D74" s="238" t="s">
        <v>86</v>
      </c>
      <c r="E74" s="239" t="s">
        <v>86</v>
      </c>
      <c r="F74" s="240" t="s">
        <v>86</v>
      </c>
      <c r="G74" s="238" t="s">
        <v>86</v>
      </c>
      <c r="H74" s="239" t="s">
        <v>86</v>
      </c>
      <c r="I74" s="240" t="s">
        <v>86</v>
      </c>
      <c r="J74" s="238" t="s">
        <v>86</v>
      </c>
      <c r="K74" s="239" t="s">
        <v>86</v>
      </c>
      <c r="L74" s="240" t="s">
        <v>86</v>
      </c>
      <c r="M74" s="238" t="s">
        <v>86</v>
      </c>
      <c r="N74" s="239" t="s">
        <v>86</v>
      </c>
      <c r="O74" s="240" t="s">
        <v>86</v>
      </c>
      <c r="P74" s="238" t="s">
        <v>86</v>
      </c>
      <c r="Q74" s="239" t="s">
        <v>86</v>
      </c>
      <c r="R74" s="240" t="s">
        <v>86</v>
      </c>
      <c r="S74" s="238" t="s">
        <v>86</v>
      </c>
      <c r="T74" s="239" t="s">
        <v>86</v>
      </c>
      <c r="U74" s="240" t="s">
        <v>86</v>
      </c>
      <c r="V74" s="238" t="s">
        <v>86</v>
      </c>
      <c r="W74" s="239" t="s">
        <v>86</v>
      </c>
      <c r="X74" s="240" t="s">
        <v>86</v>
      </c>
      <c r="Y74" s="240" t="s">
        <v>86</v>
      </c>
      <c r="Z74" s="238" t="s">
        <v>86</v>
      </c>
      <c r="AA74" s="241" t="s">
        <v>86</v>
      </c>
      <c r="AB74" s="242"/>
    </row>
    <row r="75" spans="2:28" s="243" customFormat="1" ht="11.25" thickBot="1" x14ac:dyDescent="0.2">
      <c r="B75" s="244" t="s">
        <v>139</v>
      </c>
      <c r="C75" s="245"/>
      <c r="D75" s="246">
        <f>SUM(D71,D72)</f>
        <v>0</v>
      </c>
      <c r="E75" s="247">
        <f>SUM(E71,E72)</f>
        <v>0</v>
      </c>
      <c r="F75" s="248">
        <f>IF($W75=0,0,E75/$W75)</f>
        <v>0</v>
      </c>
      <c r="G75" s="246">
        <f>SUM(G71,G72)</f>
        <v>0</v>
      </c>
      <c r="H75" s="247">
        <f>SUM(H71,H72)</f>
        <v>0</v>
      </c>
      <c r="I75" s="248">
        <f>IF($W75=0,0,H75/$W75)</f>
        <v>0</v>
      </c>
      <c r="J75" s="246">
        <f>SUM(J71,J72)</f>
        <v>0</v>
      </c>
      <c r="K75" s="247">
        <f>SUM(K71,K72)</f>
        <v>0</v>
      </c>
      <c r="L75" s="248">
        <f>IF($W75=0,0,K75/$W75)</f>
        <v>0</v>
      </c>
      <c r="M75" s="246">
        <f>SUM(M71,M72)</f>
        <v>0</v>
      </c>
      <c r="N75" s="247">
        <f>SUM(N71,N72)</f>
        <v>0</v>
      </c>
      <c r="O75" s="248">
        <f>IF($W75=0,0,N75/$W75)</f>
        <v>0</v>
      </c>
      <c r="P75" s="246">
        <f>SUM(P71,P72)</f>
        <v>0</v>
      </c>
      <c r="Q75" s="247">
        <f>SUM(Q71,Q72)</f>
        <v>0</v>
      </c>
      <c r="R75" s="248">
        <f>IF($W75=0,0,Q75/$W75)</f>
        <v>0</v>
      </c>
      <c r="S75" s="246">
        <f>SUM(S71,S72)</f>
        <v>0</v>
      </c>
      <c r="T75" s="247">
        <f>SUM(T71,T72)</f>
        <v>0</v>
      </c>
      <c r="U75" s="248">
        <f>IF($W75=0,0,T75/$W75)</f>
        <v>0</v>
      </c>
      <c r="V75" s="246">
        <f>SUM(V71,V72)</f>
        <v>0</v>
      </c>
      <c r="W75" s="247">
        <f>SUM(W71,W72)</f>
        <v>0</v>
      </c>
      <c r="X75" s="248">
        <f>W75/AA75</f>
        <v>0</v>
      </c>
      <c r="Y75" s="248">
        <v>0</v>
      </c>
      <c r="Z75" s="246">
        <f>SUM(Z71,Z72)</f>
        <v>23</v>
      </c>
      <c r="AA75" s="249">
        <f>SUM(AA71,AA72)</f>
        <v>157359.62</v>
      </c>
    </row>
    <row r="76" spans="2:28" s="93" customFormat="1" ht="12" thickTop="1" thickBot="1" x14ac:dyDescent="0.2">
      <c r="B76" s="84" t="s">
        <v>141</v>
      </c>
      <c r="C76" s="85"/>
      <c r="D76" s="86">
        <f>SUM(D74:D75)</f>
        <v>0</v>
      </c>
      <c r="E76" s="87">
        <f>SUM(E74:E75)</f>
        <v>0</v>
      </c>
      <c r="F76" s="88">
        <f>IF($W76=0,0,E76/$W76)</f>
        <v>0</v>
      </c>
      <c r="G76" s="90">
        <f>SUM(G74:G75)</f>
        <v>0</v>
      </c>
      <c r="H76" s="87">
        <f>SUM(H74:H75)</f>
        <v>0</v>
      </c>
      <c r="I76" s="88">
        <f>IF($W76=0,0,H76/$W76)</f>
        <v>0</v>
      </c>
      <c r="J76" s="90">
        <f>SUM(J74:J75)</f>
        <v>0</v>
      </c>
      <c r="K76" s="87">
        <f>SUM(K74:K75)</f>
        <v>0</v>
      </c>
      <c r="L76" s="88">
        <f>IF($W76=0,0,K76/$W76)</f>
        <v>0</v>
      </c>
      <c r="M76" s="90">
        <f>SUM(M74:M75)</f>
        <v>0</v>
      </c>
      <c r="N76" s="87">
        <f>SUM(N74:N75)</f>
        <v>0</v>
      </c>
      <c r="O76" s="88">
        <f>IF($W76=0,0,N76/$W76)</f>
        <v>0</v>
      </c>
      <c r="P76" s="90">
        <f>SUM(P74:P75)</f>
        <v>0</v>
      </c>
      <c r="Q76" s="87">
        <f>SUM(Q74:Q75)</f>
        <v>0</v>
      </c>
      <c r="R76" s="88">
        <f>IF($W76=0,0,Q76/$W76)</f>
        <v>0</v>
      </c>
      <c r="S76" s="90">
        <f>SUM(S74:S75)</f>
        <v>0</v>
      </c>
      <c r="T76" s="87">
        <f>SUM(T74:T75)</f>
        <v>0</v>
      </c>
      <c r="U76" s="88">
        <f>IF($W76=0,0,T76/$W76)</f>
        <v>0</v>
      </c>
      <c r="V76" s="90">
        <f>SUM(V74:V75)</f>
        <v>0</v>
      </c>
      <c r="W76" s="87">
        <f>SUM(W74:W75)</f>
        <v>0</v>
      </c>
      <c r="X76" s="88">
        <f>W76/AA76</f>
        <v>0</v>
      </c>
      <c r="Y76" s="89">
        <v>0</v>
      </c>
      <c r="Z76" s="90">
        <f>SUM(Z74:Z75)</f>
        <v>23</v>
      </c>
      <c r="AA76" s="91">
        <f>SUM(AA74:AA75)</f>
        <v>157359.62</v>
      </c>
    </row>
    <row r="77" spans="2:28" x14ac:dyDescent="0.15">
      <c r="B77" s="270"/>
      <c r="C77" s="95"/>
      <c r="D77" s="95"/>
      <c r="E77" s="96"/>
      <c r="F77" s="97"/>
      <c r="G77" s="95"/>
      <c r="H77" s="96"/>
      <c r="I77" s="97"/>
      <c r="J77" s="95"/>
      <c r="K77" s="96"/>
      <c r="L77" s="97"/>
      <c r="M77" s="95"/>
      <c r="N77" s="96"/>
      <c r="O77" s="97"/>
      <c r="P77" s="95"/>
      <c r="Q77" s="96"/>
      <c r="R77" s="97"/>
      <c r="S77" s="95"/>
      <c r="T77" s="96"/>
      <c r="U77" s="97"/>
      <c r="V77" s="95"/>
      <c r="W77" s="96"/>
      <c r="X77" s="97"/>
      <c r="Y77" s="97"/>
      <c r="Z77" s="95"/>
      <c r="AA77" s="98"/>
    </row>
    <row r="78" spans="2:28" hidden="1" x14ac:dyDescent="0.15">
      <c r="B78" s="271" t="s">
        <v>20</v>
      </c>
      <c r="C78" s="272"/>
      <c r="D78" s="272"/>
      <c r="E78" s="273"/>
      <c r="F78" s="274"/>
      <c r="G78" s="272"/>
      <c r="H78" s="273"/>
      <c r="I78" s="274"/>
      <c r="J78" s="272"/>
      <c r="K78" s="273"/>
      <c r="L78" s="274"/>
      <c r="M78" s="272"/>
      <c r="N78" s="273"/>
      <c r="O78" s="274"/>
      <c r="P78" s="272"/>
      <c r="Q78" s="273"/>
      <c r="R78" s="274"/>
      <c r="S78" s="272"/>
      <c r="T78" s="273"/>
      <c r="U78" s="274"/>
      <c r="V78" s="272"/>
      <c r="W78" s="273"/>
      <c r="X78" s="274"/>
      <c r="Y78" s="274"/>
      <c r="Z78" s="272"/>
      <c r="AA78" s="275"/>
    </row>
    <row r="79" spans="2:28" hidden="1" x14ac:dyDescent="0.15">
      <c r="B79" s="66" t="s">
        <v>104</v>
      </c>
      <c r="C79" s="276">
        <v>39416</v>
      </c>
      <c r="D79" s="268">
        <v>0</v>
      </c>
      <c r="E79" s="277">
        <v>0</v>
      </c>
      <c r="F79" s="70">
        <v>0</v>
      </c>
      <c r="G79" s="278">
        <v>0</v>
      </c>
      <c r="H79" s="277">
        <v>0</v>
      </c>
      <c r="I79" s="70">
        <v>0</v>
      </c>
      <c r="J79" s="268">
        <v>0</v>
      </c>
      <c r="K79" s="277">
        <v>0</v>
      </c>
      <c r="L79" s="70">
        <v>0</v>
      </c>
      <c r="M79" s="268">
        <v>0</v>
      </c>
      <c r="N79" s="277">
        <v>0</v>
      </c>
      <c r="O79" s="70">
        <v>0</v>
      </c>
      <c r="P79" s="268">
        <v>0</v>
      </c>
      <c r="Q79" s="277">
        <v>0</v>
      </c>
      <c r="R79" s="70">
        <v>0</v>
      </c>
      <c r="S79" s="268">
        <v>0</v>
      </c>
      <c r="T79" s="277">
        <v>0</v>
      </c>
      <c r="U79" s="70">
        <v>0</v>
      </c>
      <c r="V79" s="68">
        <v>0</v>
      </c>
      <c r="W79" s="251">
        <v>0</v>
      </c>
      <c r="X79" s="73">
        <v>0</v>
      </c>
      <c r="Y79" s="73">
        <v>0</v>
      </c>
      <c r="Z79" s="68">
        <v>0</v>
      </c>
      <c r="AA79" s="253">
        <v>0</v>
      </c>
    </row>
    <row r="80" spans="2:28" hidden="1" x14ac:dyDescent="0.15">
      <c r="B80" s="66" t="s">
        <v>105</v>
      </c>
      <c r="C80" s="276">
        <v>39416</v>
      </c>
      <c r="D80" s="278">
        <v>0</v>
      </c>
      <c r="E80" s="277">
        <v>0</v>
      </c>
      <c r="F80" s="70">
        <v>0</v>
      </c>
      <c r="G80" s="278">
        <v>0</v>
      </c>
      <c r="H80" s="277">
        <v>0</v>
      </c>
      <c r="I80" s="70">
        <v>0</v>
      </c>
      <c r="J80" s="268">
        <v>0</v>
      </c>
      <c r="K80" s="277">
        <v>0</v>
      </c>
      <c r="L80" s="70">
        <v>0</v>
      </c>
      <c r="M80" s="268">
        <v>0</v>
      </c>
      <c r="N80" s="277">
        <v>0</v>
      </c>
      <c r="O80" s="70">
        <v>0</v>
      </c>
      <c r="P80" s="268">
        <v>0</v>
      </c>
      <c r="Q80" s="277">
        <v>0</v>
      </c>
      <c r="R80" s="70">
        <v>0</v>
      </c>
      <c r="S80" s="268">
        <v>0</v>
      </c>
      <c r="T80" s="277">
        <v>0</v>
      </c>
      <c r="U80" s="70">
        <v>0</v>
      </c>
      <c r="V80" s="68">
        <v>0</v>
      </c>
      <c r="W80" s="251">
        <v>0</v>
      </c>
      <c r="X80" s="73">
        <v>0</v>
      </c>
      <c r="Y80" s="73">
        <v>0</v>
      </c>
      <c r="Z80" s="68">
        <v>0</v>
      </c>
      <c r="AA80" s="253">
        <v>0</v>
      </c>
    </row>
    <row r="81" spans="2:27" hidden="1" x14ac:dyDescent="0.15">
      <c r="B81" s="66" t="s">
        <v>106</v>
      </c>
      <c r="C81" s="276">
        <v>39416</v>
      </c>
      <c r="D81" s="278">
        <v>0</v>
      </c>
      <c r="E81" s="277">
        <v>0</v>
      </c>
      <c r="F81" s="70">
        <v>0</v>
      </c>
      <c r="G81" s="278">
        <v>0</v>
      </c>
      <c r="H81" s="277">
        <v>0</v>
      </c>
      <c r="I81" s="70">
        <v>0</v>
      </c>
      <c r="J81" s="268">
        <v>0</v>
      </c>
      <c r="K81" s="277">
        <v>0</v>
      </c>
      <c r="L81" s="70">
        <v>0</v>
      </c>
      <c r="M81" s="268">
        <v>0</v>
      </c>
      <c r="N81" s="277">
        <v>0</v>
      </c>
      <c r="O81" s="70">
        <v>0</v>
      </c>
      <c r="P81" s="268">
        <v>0</v>
      </c>
      <c r="Q81" s="277">
        <v>0</v>
      </c>
      <c r="R81" s="70">
        <v>0</v>
      </c>
      <c r="S81" s="268">
        <v>0</v>
      </c>
      <c r="T81" s="277">
        <v>0</v>
      </c>
      <c r="U81" s="70">
        <v>0</v>
      </c>
      <c r="V81" s="68">
        <v>0</v>
      </c>
      <c r="W81" s="251">
        <v>0</v>
      </c>
      <c r="X81" s="73">
        <v>0</v>
      </c>
      <c r="Y81" s="73">
        <v>0</v>
      </c>
      <c r="Z81" s="68">
        <v>0</v>
      </c>
      <c r="AA81" s="253">
        <v>0</v>
      </c>
    </row>
    <row r="82" spans="2:27" hidden="1" x14ac:dyDescent="0.15">
      <c r="B82" s="66" t="s">
        <v>30</v>
      </c>
      <c r="C82" s="276">
        <v>39416</v>
      </c>
      <c r="D82" s="278">
        <v>0</v>
      </c>
      <c r="E82" s="277">
        <v>0</v>
      </c>
      <c r="F82" s="70">
        <v>0</v>
      </c>
      <c r="G82" s="278">
        <v>0</v>
      </c>
      <c r="H82" s="277">
        <v>0</v>
      </c>
      <c r="I82" s="70">
        <v>0</v>
      </c>
      <c r="J82" s="268">
        <v>0</v>
      </c>
      <c r="K82" s="277">
        <v>0</v>
      </c>
      <c r="L82" s="70">
        <v>0</v>
      </c>
      <c r="M82" s="268">
        <v>0</v>
      </c>
      <c r="N82" s="277">
        <v>0</v>
      </c>
      <c r="O82" s="70">
        <v>0</v>
      </c>
      <c r="P82" s="268">
        <v>0</v>
      </c>
      <c r="Q82" s="277">
        <v>0</v>
      </c>
      <c r="R82" s="70">
        <v>0</v>
      </c>
      <c r="S82" s="268">
        <v>0</v>
      </c>
      <c r="T82" s="277">
        <v>0</v>
      </c>
      <c r="U82" s="70">
        <v>0</v>
      </c>
      <c r="V82" s="68">
        <v>0</v>
      </c>
      <c r="W82" s="251">
        <v>0</v>
      </c>
      <c r="X82" s="73">
        <v>0</v>
      </c>
      <c r="Y82" s="73">
        <v>0</v>
      </c>
      <c r="Z82" s="68">
        <v>0</v>
      </c>
      <c r="AA82" s="253">
        <v>0</v>
      </c>
    </row>
    <row r="83" spans="2:27" hidden="1" x14ac:dyDescent="0.15">
      <c r="B83" s="267"/>
      <c r="C83" s="276"/>
      <c r="D83" s="278"/>
      <c r="E83" s="277"/>
      <c r="F83" s="73"/>
      <c r="G83" s="278"/>
      <c r="H83" s="277"/>
      <c r="I83" s="73"/>
      <c r="J83" s="268"/>
      <c r="K83" s="277"/>
      <c r="L83" s="73"/>
      <c r="M83" s="268"/>
      <c r="N83" s="277"/>
      <c r="O83" s="73"/>
      <c r="P83" s="268"/>
      <c r="Q83" s="277"/>
      <c r="R83" s="73"/>
      <c r="S83" s="268"/>
      <c r="T83" s="277"/>
      <c r="U83" s="73"/>
      <c r="V83" s="278"/>
      <c r="W83" s="277"/>
      <c r="X83" s="73"/>
      <c r="Y83" s="73"/>
      <c r="Z83" s="268"/>
      <c r="AA83" s="279"/>
    </row>
    <row r="84" spans="2:27" s="243" customFormat="1" hidden="1" x14ac:dyDescent="0.15">
      <c r="B84" s="280" t="s">
        <v>107</v>
      </c>
      <c r="C84" s="281"/>
      <c r="D84" s="282">
        <f>SUM(D79:D82)</f>
        <v>0</v>
      </c>
      <c r="E84" s="283">
        <f>SUM(E79:E82)</f>
        <v>0</v>
      </c>
      <c r="F84" s="284">
        <f>IF($W84=0,0,E84/$W84)</f>
        <v>0</v>
      </c>
      <c r="G84" s="282">
        <f>SUM(G79:G82)</f>
        <v>0</v>
      </c>
      <c r="H84" s="283">
        <f>SUM(H79:H82)</f>
        <v>0</v>
      </c>
      <c r="I84" s="284">
        <f>IF($W84=0,0,H84/$W84)</f>
        <v>0</v>
      </c>
      <c r="J84" s="282">
        <f>SUM(J79:J82)</f>
        <v>0</v>
      </c>
      <c r="K84" s="283">
        <f>SUM(K79:K82)</f>
        <v>0</v>
      </c>
      <c r="L84" s="284">
        <f>IF($W84=0,0,K84/$W84)</f>
        <v>0</v>
      </c>
      <c r="M84" s="282">
        <f>SUM(M79:M82)</f>
        <v>0</v>
      </c>
      <c r="N84" s="283">
        <f>SUM(N79:N82)</f>
        <v>0</v>
      </c>
      <c r="O84" s="284">
        <f>IF($W84=0,0,N84/$W84)</f>
        <v>0</v>
      </c>
      <c r="P84" s="282">
        <f>SUM(P79:P82)</f>
        <v>0</v>
      </c>
      <c r="Q84" s="283">
        <f>SUM(Q79:Q82)</f>
        <v>0</v>
      </c>
      <c r="R84" s="284">
        <f>IF($W84=0,0,Q84/$W84)</f>
        <v>0</v>
      </c>
      <c r="S84" s="282">
        <f>SUM(S79:S82)</f>
        <v>0</v>
      </c>
      <c r="T84" s="283">
        <f>SUM(T79:T82)</f>
        <v>0</v>
      </c>
      <c r="U84" s="284">
        <f>IF($W84=0,0,T84/$W84)</f>
        <v>0</v>
      </c>
      <c r="V84" s="282">
        <f>SUM(V79:V82)</f>
        <v>0</v>
      </c>
      <c r="W84" s="285">
        <f>SUM(W79:W82)</f>
        <v>0</v>
      </c>
      <c r="X84" s="284" t="e">
        <f>W84/AA84</f>
        <v>#DIV/0!</v>
      </c>
      <c r="Y84" s="284" t="e">
        <v>#DIV/0!</v>
      </c>
      <c r="Z84" s="282">
        <f>SUM(Z79:Z82)</f>
        <v>0</v>
      </c>
      <c r="AA84" s="286">
        <f>SUM(AA79:AA82)</f>
        <v>0</v>
      </c>
    </row>
    <row r="85" spans="2:27" s="243" customFormat="1" hidden="1" x14ac:dyDescent="0.15">
      <c r="B85" s="280" t="s">
        <v>132</v>
      </c>
      <c r="C85" s="281"/>
      <c r="D85" s="282" t="s">
        <v>86</v>
      </c>
      <c r="E85" s="287" t="s">
        <v>86</v>
      </c>
      <c r="F85" s="282" t="s">
        <v>86</v>
      </c>
      <c r="G85" s="282" t="s">
        <v>86</v>
      </c>
      <c r="H85" s="283" t="s">
        <v>86</v>
      </c>
      <c r="I85" s="282" t="s">
        <v>86</v>
      </c>
      <c r="J85" s="282" t="s">
        <v>86</v>
      </c>
      <c r="K85" s="283" t="s">
        <v>86</v>
      </c>
      <c r="L85" s="282" t="s">
        <v>86</v>
      </c>
      <c r="M85" s="282" t="s">
        <v>86</v>
      </c>
      <c r="N85" s="283" t="s">
        <v>86</v>
      </c>
      <c r="O85" s="282" t="s">
        <v>86</v>
      </c>
      <c r="P85" s="282" t="s">
        <v>86</v>
      </c>
      <c r="Q85" s="283" t="s">
        <v>86</v>
      </c>
      <c r="R85" s="282" t="s">
        <v>86</v>
      </c>
      <c r="S85" s="282" t="s">
        <v>86</v>
      </c>
      <c r="T85" s="283" t="s">
        <v>86</v>
      </c>
      <c r="U85" s="282" t="s">
        <v>86</v>
      </c>
      <c r="V85" s="282" t="s">
        <v>86</v>
      </c>
      <c r="W85" s="283" t="s">
        <v>86</v>
      </c>
      <c r="X85" s="282" t="s">
        <v>86</v>
      </c>
      <c r="Y85" s="284" t="s">
        <v>86</v>
      </c>
      <c r="Z85" s="282" t="s">
        <v>86</v>
      </c>
      <c r="AA85" s="286" t="s">
        <v>86</v>
      </c>
    </row>
    <row r="86" spans="2:27" s="295" customFormat="1" ht="11.25" hidden="1" thickBot="1" x14ac:dyDescent="0.2">
      <c r="B86" s="288" t="s">
        <v>108</v>
      </c>
      <c r="C86" s="289"/>
      <c r="D86" s="290">
        <f>SUM(D84:D85)</f>
        <v>0</v>
      </c>
      <c r="E86" s="291">
        <f>SUM(E84:E85)</f>
        <v>0</v>
      </c>
      <c r="F86" s="292">
        <f>IF($W86=0,0,E86/$W86)</f>
        <v>0</v>
      </c>
      <c r="G86" s="289">
        <f>SUM(G84:G85)</f>
        <v>0</v>
      </c>
      <c r="H86" s="291">
        <f>SUM(H84:H85)</f>
        <v>0</v>
      </c>
      <c r="I86" s="292">
        <f>IF($W86=0,0,H86/$W86)</f>
        <v>0</v>
      </c>
      <c r="J86" s="289">
        <f>SUM(J84:J85)</f>
        <v>0</v>
      </c>
      <c r="K86" s="291">
        <f>SUM(K84:K85)</f>
        <v>0</v>
      </c>
      <c r="L86" s="292">
        <f>IF($W86=0,0,K86/$W86)</f>
        <v>0</v>
      </c>
      <c r="M86" s="289">
        <f>SUM(M84:M85)</f>
        <v>0</v>
      </c>
      <c r="N86" s="291">
        <f>SUM(N84:N85)</f>
        <v>0</v>
      </c>
      <c r="O86" s="292">
        <f>IF($W86=0,0,N86/$W86)</f>
        <v>0</v>
      </c>
      <c r="P86" s="289">
        <f>SUM(P84:P85)</f>
        <v>0</v>
      </c>
      <c r="Q86" s="291">
        <f>SUM(Q84:Q85)</f>
        <v>0</v>
      </c>
      <c r="R86" s="292">
        <f>IF($W86=0,0,Q86/$W86)</f>
        <v>0</v>
      </c>
      <c r="S86" s="289">
        <f>SUM(S84:S85)</f>
        <v>0</v>
      </c>
      <c r="T86" s="291">
        <f>SUM(T84:T85)</f>
        <v>0</v>
      </c>
      <c r="U86" s="292">
        <f>IF($W86=0,0,T86/$W86)</f>
        <v>0</v>
      </c>
      <c r="V86" s="289">
        <f>SUM(V84:V85)</f>
        <v>0</v>
      </c>
      <c r="W86" s="291">
        <f>SUM(W84:W85)</f>
        <v>0</v>
      </c>
      <c r="X86" s="292" t="e">
        <f>W86/AA86</f>
        <v>#DIV/0!</v>
      </c>
      <c r="Y86" s="292" t="e">
        <v>#DIV/0!</v>
      </c>
      <c r="Z86" s="293">
        <f>SUM(Z84:Z85)</f>
        <v>0</v>
      </c>
      <c r="AA86" s="294">
        <f>SUM(AA84:AA85)</f>
        <v>0</v>
      </c>
    </row>
    <row r="87" spans="2:27" hidden="1" x14ac:dyDescent="0.15">
      <c r="B87" s="296"/>
      <c r="C87" s="95"/>
      <c r="D87" s="95"/>
      <c r="E87" s="96"/>
      <c r="F87" s="97"/>
      <c r="G87" s="95"/>
      <c r="H87" s="96"/>
      <c r="I87" s="97"/>
      <c r="J87" s="95"/>
      <c r="K87" s="96"/>
      <c r="L87" s="97"/>
      <c r="M87" s="95"/>
      <c r="N87" s="96"/>
      <c r="O87" s="97"/>
      <c r="P87" s="95"/>
      <c r="Q87" s="96"/>
      <c r="R87" s="97"/>
      <c r="S87" s="95"/>
      <c r="T87" s="96"/>
      <c r="U87" s="97"/>
      <c r="V87" s="95"/>
      <c r="W87" s="96"/>
      <c r="X87" s="97"/>
      <c r="Y87" s="97"/>
      <c r="Z87" s="95"/>
      <c r="AA87" s="98"/>
    </row>
    <row r="88" spans="2:27" hidden="1" x14ac:dyDescent="0.15">
      <c r="B88" s="267" t="s">
        <v>109</v>
      </c>
      <c r="C88" s="276" t="s">
        <v>91</v>
      </c>
      <c r="D88" s="297"/>
      <c r="E88" s="298"/>
      <c r="F88" s="299"/>
      <c r="G88" s="297"/>
      <c r="H88" s="298"/>
      <c r="I88" s="299"/>
      <c r="J88" s="297"/>
      <c r="K88" s="298"/>
      <c r="L88" s="299"/>
      <c r="M88" s="297"/>
      <c r="N88" s="298"/>
      <c r="O88" s="299"/>
      <c r="P88" s="297"/>
      <c r="Q88" s="298"/>
      <c r="R88" s="299"/>
      <c r="S88" s="297"/>
      <c r="T88" s="298"/>
      <c r="U88" s="299"/>
      <c r="V88" s="297"/>
      <c r="W88" s="298"/>
      <c r="X88" s="299"/>
      <c r="Y88" s="299"/>
      <c r="Z88" s="278"/>
      <c r="AA88" s="279"/>
    </row>
    <row r="89" spans="2:27" ht="11.25" thickBot="1" x14ac:dyDescent="0.2">
      <c r="B89" s="77"/>
      <c r="C89" s="300"/>
      <c r="D89" s="95"/>
      <c r="E89" s="96"/>
      <c r="F89" s="97"/>
      <c r="G89" s="95"/>
      <c r="H89" s="96"/>
      <c r="I89" s="97"/>
      <c r="J89" s="95"/>
      <c r="K89" s="96"/>
      <c r="L89" s="97"/>
      <c r="M89" s="95"/>
      <c r="N89" s="96"/>
      <c r="O89" s="97"/>
      <c r="P89" s="95"/>
      <c r="Q89" s="96"/>
      <c r="R89" s="97"/>
      <c r="S89" s="95"/>
      <c r="T89" s="96"/>
      <c r="U89" s="97"/>
      <c r="V89" s="95"/>
      <c r="W89" s="96"/>
      <c r="X89" s="97"/>
      <c r="Y89" s="97"/>
      <c r="Z89" s="95"/>
      <c r="AA89" s="98"/>
    </row>
    <row r="90" spans="2:27" ht="11.25" thickBot="1" x14ac:dyDescent="0.2">
      <c r="B90" s="61" t="s">
        <v>110</v>
      </c>
      <c r="C90" s="301"/>
      <c r="D90" s="302">
        <f>SUM(D84,D66,D58,D49,D34,D18)</f>
        <v>41</v>
      </c>
      <c r="E90" s="303">
        <f>SUM(E84,E66,E58,E49,E34,E18)</f>
        <v>4293993.05</v>
      </c>
      <c r="F90" s="304">
        <f>IF($W90=0,0,E90/$W90)</f>
        <v>0.26487429191952017</v>
      </c>
      <c r="G90" s="302">
        <f>SUM(G84,G66,G58,G49,G34,G18)</f>
        <v>6</v>
      </c>
      <c r="H90" s="303">
        <f>SUM(H84,H66,H58,H49,H34,H18)</f>
        <v>240616.67</v>
      </c>
      <c r="I90" s="304">
        <f>IF($W90=0,0,H90/$W90)</f>
        <v>1.4842401780385477E-2</v>
      </c>
      <c r="J90" s="302">
        <f>SUM(J84,J66,J58,J49,J34,J18)</f>
        <v>2</v>
      </c>
      <c r="K90" s="303">
        <f>SUM(K84,K66,K58,K49,K34,K18)</f>
        <v>46867.05</v>
      </c>
      <c r="L90" s="304">
        <f>IF($W90=0,0,K90/$W90)</f>
        <v>2.8909866733731089E-3</v>
      </c>
      <c r="M90" s="302">
        <f>SUM(M84,M66,M58,M49,M34,M18)</f>
        <v>4</v>
      </c>
      <c r="N90" s="303">
        <f>SUM(N84,N66,N58,N49,N34,N18)</f>
        <v>94322.69</v>
      </c>
      <c r="O90" s="304">
        <f>IF($W90=0,0,N90/$W90)</f>
        <v>5.8182804291437799E-3</v>
      </c>
      <c r="P90" s="302">
        <f>SUM(P84,P66,P58,P49,P34,P18)</f>
        <v>3</v>
      </c>
      <c r="Q90" s="303">
        <f>SUM(Q84,Q66,Q58,Q49,Q34,Q18)</f>
        <v>108092.86</v>
      </c>
      <c r="R90" s="304">
        <f>IF($W90=0,0,Q90/$W90)</f>
        <v>6.6676912190288306E-3</v>
      </c>
      <c r="S90" s="302">
        <f>SUM(S84,S66,S58,S49,S34,S18)</f>
        <v>80</v>
      </c>
      <c r="T90" s="303">
        <f>SUM(T84,T66,T58,T49,T34,T18)</f>
        <v>11427545.260000004</v>
      </c>
      <c r="U90" s="304">
        <f>IF($W90=0,0,T90/$W90)</f>
        <v>0.70490634797854879</v>
      </c>
      <c r="V90" s="302">
        <f>SUM(V84,V66,V58,V49,V34,V18)</f>
        <v>136</v>
      </c>
      <c r="W90" s="303">
        <f>SUM(W84,W66,W58,W49,W34,W18)</f>
        <v>16211437.58</v>
      </c>
      <c r="X90" s="304">
        <f>W90/AA90</f>
        <v>0.19978976361970829</v>
      </c>
      <c r="Y90" s="304">
        <v>0.14890013710392597</v>
      </c>
      <c r="Z90" s="302">
        <f>SUM(Z84,Z66,Z58,Z49,Z34,Z18)</f>
        <v>1314</v>
      </c>
      <c r="AA90" s="305">
        <f>SUM(AA84,AA66,AA58,AA49,AA34,AA18)</f>
        <v>81142483.409999996</v>
      </c>
    </row>
    <row r="91" spans="2:27" ht="11.25" thickBot="1" x14ac:dyDescent="0.2">
      <c r="B91" s="61" t="s">
        <v>142</v>
      </c>
      <c r="C91" s="301"/>
      <c r="D91" s="306">
        <f>SUM(D75,D59,D50,D35,D19,D42,D67)</f>
        <v>108</v>
      </c>
      <c r="E91" s="303">
        <f>SUM(E75,E59,E50,E35,E19,E42,E67)</f>
        <v>5321224.2808999997</v>
      </c>
      <c r="F91" s="304">
        <f>IF($W91=0,0,E91/$W91)</f>
        <v>0.42071804431244481</v>
      </c>
      <c r="G91" s="302">
        <f>SUM(G75,G59,G50,G35,G19,G42,G67)</f>
        <v>23</v>
      </c>
      <c r="H91" s="303">
        <f>SUM(H75,H59,H50,H35,H19,H42,H67)</f>
        <v>727941.13</v>
      </c>
      <c r="I91" s="304">
        <f>IF($W91=0,0,H91/$W91)</f>
        <v>5.7554042532556533E-2</v>
      </c>
      <c r="J91" s="302">
        <f>SUM(J75,J59,J50,J35,J19,J42,J67)</f>
        <v>17</v>
      </c>
      <c r="K91" s="303">
        <f>SUM(K75,K59,K50,K35,K19,K42,K67)</f>
        <v>755804.06</v>
      </c>
      <c r="L91" s="304">
        <f>IF($W91=0,0,K91/$W91)</f>
        <v>5.9757001250250706E-2</v>
      </c>
      <c r="M91" s="302">
        <f>SUM(M75,M59,M50,M35,M19,M42,M67)</f>
        <v>8</v>
      </c>
      <c r="N91" s="303">
        <f>SUM(N75,N59,N50,N35,N19,N42,N67)</f>
        <v>125585.05</v>
      </c>
      <c r="O91" s="304">
        <f>IF($W91=0,0,N91/$W91)</f>
        <v>9.9292745131096503E-3</v>
      </c>
      <c r="P91" s="302">
        <f>SUM(P75,P59,P50,P35,P19,P42,P67)</f>
        <v>7</v>
      </c>
      <c r="Q91" s="303">
        <f>SUM(Q75,Q59,Q50,Q35,Q19,Q42,Q67)</f>
        <v>458993.02999999997</v>
      </c>
      <c r="R91" s="304">
        <f>IF($W91=0,0,Q91/$W91)</f>
        <v>3.6289891149256799E-2</v>
      </c>
      <c r="S91" s="302">
        <f>SUM(S75,S59,S50,S35,S19,S42,S67)</f>
        <v>89</v>
      </c>
      <c r="T91" s="303">
        <f>SUM(T75,T59,T50,T35,T19,T42,T67)</f>
        <v>5258410.75</v>
      </c>
      <c r="U91" s="304">
        <f>IF($W91=0,0,T91/$W91)</f>
        <v>0.41575174624238159</v>
      </c>
      <c r="V91" s="302">
        <f>SUM(V75,V59,V50,V35,V19,V42,V67)</f>
        <v>252</v>
      </c>
      <c r="W91" s="303">
        <f>SUM(W75,W59,W50,W35,W19,W42,W67)</f>
        <v>12647958.300899999</v>
      </c>
      <c r="X91" s="304">
        <f>W91/AA91</f>
        <v>0.13882962082355416</v>
      </c>
      <c r="Y91" s="304">
        <v>0.14576209820999236</v>
      </c>
      <c r="Z91" s="302">
        <f>SUM(Z75,Z59,Z50,Z35,Z19,Z42,Z67)</f>
        <v>2274</v>
      </c>
      <c r="AA91" s="305">
        <f>SUM(AA75,AA59,AA50,AA35,AA19,AA42,AA67)</f>
        <v>91104176.658199996</v>
      </c>
    </row>
    <row r="92" spans="2:27" x14ac:dyDescent="0.15">
      <c r="B92" s="61" t="s">
        <v>111</v>
      </c>
      <c r="C92" s="301"/>
      <c r="D92" s="302">
        <f>SUM(D90:D91)</f>
        <v>149</v>
      </c>
      <c r="E92" s="303">
        <f>SUM(E90:E91)</f>
        <v>9615217.3308999985</v>
      </c>
      <c r="F92" s="304">
        <f>IF($W92=0,0,E92/$W92)</f>
        <v>0.333174587942904</v>
      </c>
      <c r="G92" s="302">
        <f>SUM(G90:G91)</f>
        <v>29</v>
      </c>
      <c r="H92" s="303">
        <f>SUM(H90:H91)</f>
        <v>968557.8</v>
      </c>
      <c r="I92" s="304">
        <f>IF($W92=0,0,H92/$W92)</f>
        <v>3.3561263860031811E-2</v>
      </c>
      <c r="J92" s="302">
        <f>SUM(J90:J91)</f>
        <v>19</v>
      </c>
      <c r="K92" s="303">
        <f>SUM(K90:K91)</f>
        <v>802671.1100000001</v>
      </c>
      <c r="L92" s="304">
        <f>IF($W92=0,0,K92/$W92)</f>
        <v>2.781316398002744E-2</v>
      </c>
      <c r="M92" s="302">
        <f>SUM(M90:M91)</f>
        <v>12</v>
      </c>
      <c r="N92" s="303">
        <f>SUM(N90:N91)</f>
        <v>219907.74</v>
      </c>
      <c r="O92" s="304">
        <f>IF($W92=0,0,N92/$W92)</f>
        <v>7.6199703177273169E-3</v>
      </c>
      <c r="P92" s="302">
        <f>SUM(P90:P91)</f>
        <v>10</v>
      </c>
      <c r="Q92" s="303">
        <f>SUM(Q90:Q91)</f>
        <v>567085.89</v>
      </c>
      <c r="R92" s="304">
        <f>IF($W92=0,0,Q92/$W92)</f>
        <v>1.9649957065640249E-2</v>
      </c>
      <c r="S92" s="302">
        <f>SUM(S90:S91)</f>
        <v>169</v>
      </c>
      <c r="T92" s="303">
        <f>SUM(T90:T91)</f>
        <v>16685956.010000004</v>
      </c>
      <c r="U92" s="304">
        <f>IF($W92=0,0,T92/$W92)</f>
        <v>0.57818105683366927</v>
      </c>
      <c r="V92" s="302">
        <f>SUM(V90:V91)</f>
        <v>388</v>
      </c>
      <c r="W92" s="303">
        <f>SUM(W90:W91)</f>
        <v>28859395.880899999</v>
      </c>
      <c r="X92" s="304">
        <f>W92/AA92</f>
        <v>0.16754691132747249</v>
      </c>
      <c r="Y92" s="304">
        <v>0.14719077270848441</v>
      </c>
      <c r="Z92" s="302">
        <f>SUM(Z90:Z91)</f>
        <v>3588</v>
      </c>
      <c r="AA92" s="305">
        <f>SUM(AA90:AA91)</f>
        <v>172246660.06819999</v>
      </c>
    </row>
    <row r="93" spans="2:27" x14ac:dyDescent="0.15">
      <c r="B93" s="307"/>
      <c r="C93" s="308"/>
      <c r="H93" s="309"/>
    </row>
    <row r="94" spans="2:27" ht="11.25" thickBot="1" x14ac:dyDescent="0.2">
      <c r="B94" s="84"/>
      <c r="C94" s="243"/>
      <c r="D94" s="243"/>
      <c r="E94" s="242"/>
      <c r="F94" s="310"/>
      <c r="G94" s="243"/>
      <c r="H94" s="309"/>
      <c r="Z94" s="311"/>
    </row>
    <row r="95" spans="2:27" s="99" customFormat="1" x14ac:dyDescent="0.15">
      <c r="B95" s="312" t="s">
        <v>133</v>
      </c>
      <c r="C95" s="313">
        <v>42460</v>
      </c>
      <c r="D95" s="314">
        <v>0</v>
      </c>
      <c r="E95" s="315">
        <v>0</v>
      </c>
      <c r="F95" s="316">
        <v>0</v>
      </c>
      <c r="G95" s="314">
        <v>0</v>
      </c>
      <c r="H95" s="315">
        <v>0</v>
      </c>
      <c r="I95" s="316">
        <v>0</v>
      </c>
      <c r="J95" s="314">
        <v>0</v>
      </c>
      <c r="K95" s="315">
        <v>0</v>
      </c>
      <c r="L95" s="316">
        <v>0</v>
      </c>
      <c r="M95" s="314">
        <v>0</v>
      </c>
      <c r="N95" s="315">
        <v>0</v>
      </c>
      <c r="O95" s="316">
        <v>0</v>
      </c>
      <c r="P95" s="314">
        <v>0</v>
      </c>
      <c r="Q95" s="315">
        <v>0</v>
      </c>
      <c r="R95" s="316">
        <v>0</v>
      </c>
      <c r="S95" s="314">
        <v>0</v>
      </c>
      <c r="T95" s="315">
        <v>0</v>
      </c>
      <c r="U95" s="316">
        <v>0</v>
      </c>
      <c r="V95" s="314">
        <v>0</v>
      </c>
      <c r="W95" s="315">
        <v>0</v>
      </c>
      <c r="X95" s="317">
        <v>0</v>
      </c>
      <c r="Y95" s="317">
        <v>0</v>
      </c>
      <c r="Z95" s="318">
        <v>13</v>
      </c>
      <c r="AA95" s="319">
        <v>340722.65</v>
      </c>
    </row>
    <row r="96" spans="2:27" s="99" customFormat="1" ht="11.25" thickBot="1" x14ac:dyDescent="0.2">
      <c r="B96" s="320" t="s">
        <v>134</v>
      </c>
      <c r="C96" s="321">
        <v>42460</v>
      </c>
      <c r="D96" s="322">
        <v>50</v>
      </c>
      <c r="E96" s="323">
        <v>1107465.5900000001</v>
      </c>
      <c r="F96" s="324">
        <v>0.65780926931180572</v>
      </c>
      <c r="G96" s="322">
        <v>5</v>
      </c>
      <c r="H96" s="323">
        <v>106857.39</v>
      </c>
      <c r="I96" s="324">
        <v>6.3470849361980317E-2</v>
      </c>
      <c r="J96" s="322">
        <v>5</v>
      </c>
      <c r="K96" s="323">
        <v>125161.89</v>
      </c>
      <c r="L96" s="324">
        <v>7.4343304342832539E-2</v>
      </c>
      <c r="M96" s="322">
        <v>5</v>
      </c>
      <c r="N96" s="323">
        <v>45727.54</v>
      </c>
      <c r="O96" s="324">
        <v>2.7161114481964507E-2</v>
      </c>
      <c r="P96" s="322">
        <v>2</v>
      </c>
      <c r="Q96" s="323">
        <v>63072.87</v>
      </c>
      <c r="R96" s="324">
        <v>3.7463844387344361E-2</v>
      </c>
      <c r="S96" s="322">
        <v>9</v>
      </c>
      <c r="T96" s="323">
        <v>235281.13</v>
      </c>
      <c r="U96" s="324">
        <v>0.1397516181140725</v>
      </c>
      <c r="V96" s="322">
        <v>76</v>
      </c>
      <c r="W96" s="323">
        <v>1683566.4100000001</v>
      </c>
      <c r="X96" s="325">
        <v>0.1340765439904873</v>
      </c>
      <c r="Y96" s="325">
        <v>0.11184457955324602</v>
      </c>
      <c r="Z96" s="326">
        <v>643</v>
      </c>
      <c r="AA96" s="327">
        <v>12556755.715</v>
      </c>
    </row>
    <row r="98" spans="2:27" s="330" customFormat="1" x14ac:dyDescent="0.15">
      <c r="B98" s="357"/>
      <c r="C98" s="358"/>
      <c r="D98" s="358"/>
      <c r="E98" s="358"/>
      <c r="F98" s="358"/>
      <c r="G98" s="41"/>
      <c r="H98" s="309"/>
      <c r="I98" s="41"/>
      <c r="J98" s="41"/>
      <c r="K98" s="328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W98" s="39"/>
      <c r="X98" s="329"/>
      <c r="Y98" s="40"/>
      <c r="AA98" s="39"/>
    </row>
    <row r="99" spans="2:27" s="332" customFormat="1" x14ac:dyDescent="0.15">
      <c r="B99" s="99" t="s">
        <v>112</v>
      </c>
      <c r="C99" s="100"/>
      <c r="D99" s="100"/>
      <c r="E99" s="100"/>
      <c r="F99" s="100"/>
      <c r="G99" s="100"/>
      <c r="H99" s="101"/>
      <c r="I99" s="100"/>
      <c r="J99" s="100"/>
      <c r="K99" s="100"/>
      <c r="L99" s="100"/>
      <c r="M99" s="331"/>
      <c r="N99" s="331"/>
      <c r="O99" s="331"/>
      <c r="P99" s="331"/>
      <c r="Q99" s="331"/>
      <c r="R99" s="331"/>
      <c r="S99" s="331"/>
      <c r="T99" s="331"/>
      <c r="U99" s="331"/>
      <c r="W99" s="103"/>
      <c r="X99" s="331"/>
      <c r="Y99" s="104"/>
      <c r="AA99" s="103"/>
    </row>
    <row r="100" spans="2:27" s="99" customFormat="1" x14ac:dyDescent="0.15">
      <c r="B100" s="99" t="s">
        <v>116</v>
      </c>
      <c r="C100" s="100"/>
      <c r="D100" s="100"/>
      <c r="E100" s="100"/>
      <c r="F100" s="100"/>
      <c r="G100" s="100"/>
      <c r="H100" s="101"/>
      <c r="I100" s="100"/>
      <c r="J100" s="100"/>
      <c r="K100" s="100"/>
      <c r="L100" s="100"/>
      <c r="M100" s="102"/>
      <c r="N100" s="102"/>
      <c r="O100" s="102"/>
      <c r="P100" s="102"/>
      <c r="Q100" s="102"/>
      <c r="R100" s="102"/>
      <c r="S100" s="102"/>
      <c r="T100" s="102"/>
      <c r="U100" s="102"/>
      <c r="W100" s="103"/>
      <c r="X100" s="102"/>
      <c r="Y100" s="104"/>
      <c r="AA100" s="103"/>
    </row>
    <row r="101" spans="2:27" s="99" customFormat="1" x14ac:dyDescent="0.15">
      <c r="B101" s="99" t="s">
        <v>121</v>
      </c>
      <c r="C101" s="100"/>
      <c r="D101" s="100"/>
      <c r="E101" s="103"/>
      <c r="F101" s="100"/>
      <c r="G101" s="100"/>
      <c r="H101" s="103"/>
      <c r="I101" s="100"/>
      <c r="J101" s="100"/>
      <c r="K101" s="103"/>
      <c r="L101" s="100"/>
      <c r="M101" s="102"/>
      <c r="N101" s="103"/>
      <c r="O101" s="102"/>
      <c r="P101" s="102"/>
      <c r="Q101" s="103"/>
      <c r="R101" s="102"/>
      <c r="S101" s="102"/>
      <c r="T101" s="103"/>
      <c r="U101" s="102"/>
      <c r="W101" s="103"/>
      <c r="X101" s="102"/>
      <c r="Y101" s="104"/>
      <c r="AA101" s="103"/>
    </row>
    <row r="102" spans="2:27" s="99" customFormat="1" x14ac:dyDescent="0.15">
      <c r="B102" s="105"/>
      <c r="C102" s="105"/>
      <c r="D102" s="105"/>
      <c r="E102" s="106"/>
      <c r="F102" s="105"/>
      <c r="G102" s="105"/>
      <c r="H102" s="101"/>
      <c r="I102" s="105"/>
      <c r="J102" s="105"/>
      <c r="K102" s="106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W102" s="103"/>
      <c r="X102" s="102"/>
      <c r="Y102" s="104"/>
      <c r="AA102" s="103"/>
    </row>
    <row r="103" spans="2:27" x14ac:dyDescent="0.15">
      <c r="B103" s="107"/>
      <c r="C103" s="108"/>
      <c r="D103" s="108"/>
      <c r="E103" s="109"/>
      <c r="F103" s="108"/>
      <c r="G103" s="108"/>
      <c r="H103" s="109"/>
      <c r="I103" s="108"/>
      <c r="J103" s="108"/>
      <c r="K103" s="109"/>
    </row>
    <row r="104" spans="2:27" x14ac:dyDescent="0.15">
      <c r="B104" s="108"/>
      <c r="C104" s="108"/>
      <c r="D104" s="108"/>
      <c r="E104" s="109"/>
      <c r="F104" s="108"/>
      <c r="G104" s="108"/>
      <c r="H104" s="109"/>
      <c r="I104" s="108"/>
      <c r="J104" s="108"/>
      <c r="K104" s="109"/>
    </row>
    <row r="105" spans="2:27" x14ac:dyDescent="0.15">
      <c r="B105" s="108"/>
      <c r="C105" s="108"/>
      <c r="D105" s="109"/>
      <c r="E105" s="109"/>
      <c r="F105" s="108"/>
      <c r="G105" s="109"/>
      <c r="H105" s="109"/>
      <c r="I105" s="108"/>
      <c r="J105" s="109"/>
      <c r="K105" s="109"/>
      <c r="M105" s="37"/>
      <c r="N105" s="37"/>
    </row>
    <row r="106" spans="2:27" x14ac:dyDescent="0.15">
      <c r="B106" s="110"/>
      <c r="C106" s="110"/>
      <c r="D106" s="110"/>
      <c r="E106" s="111"/>
      <c r="F106" s="110"/>
      <c r="G106" s="110"/>
      <c r="H106" s="111"/>
      <c r="I106" s="110"/>
      <c r="J106" s="110"/>
      <c r="K106" s="111"/>
    </row>
    <row r="107" spans="2:27" x14ac:dyDescent="0.15">
      <c r="B107" s="110"/>
      <c r="C107" s="110"/>
      <c r="D107" s="110"/>
      <c r="E107" s="111"/>
      <c r="F107" s="110"/>
      <c r="G107" s="110"/>
      <c r="H107" s="111"/>
      <c r="I107" s="110"/>
      <c r="J107" s="110"/>
      <c r="K107" s="111"/>
    </row>
    <row r="109" spans="2:27" x14ac:dyDescent="0.15">
      <c r="D109" s="37"/>
      <c r="G109" s="37"/>
      <c r="H109" s="37"/>
      <c r="J109" s="37"/>
      <c r="K109" s="37"/>
      <c r="M109" s="37"/>
      <c r="N109" s="37"/>
      <c r="P109" s="37"/>
      <c r="Q109" s="37"/>
      <c r="S109" s="37"/>
      <c r="T109" s="37"/>
      <c r="V109" s="37"/>
      <c r="W109" s="37"/>
      <c r="Z109" s="37"/>
      <c r="AA109" s="37"/>
    </row>
    <row r="110" spans="2:27" x14ac:dyDescent="0.15">
      <c r="H110" s="37"/>
      <c r="K110" s="37"/>
      <c r="AA110" s="37"/>
    </row>
    <row r="111" spans="2:27" x14ac:dyDescent="0.15">
      <c r="T111" s="37"/>
    </row>
    <row r="117" spans="4:27" x14ac:dyDescent="0.15">
      <c r="D117" s="37"/>
      <c r="G117" s="37"/>
      <c r="H117" s="37"/>
      <c r="J117" s="37"/>
      <c r="K117" s="37"/>
      <c r="M117" s="37"/>
      <c r="N117" s="37"/>
      <c r="P117" s="37"/>
      <c r="Q117" s="37"/>
      <c r="S117" s="37"/>
      <c r="T117" s="37"/>
      <c r="V117" s="37"/>
      <c r="W117" s="37"/>
      <c r="Z117" s="37"/>
      <c r="AA117" s="37"/>
    </row>
    <row r="122" spans="4:27" x14ac:dyDescent="0.15">
      <c r="N122" s="37"/>
    </row>
  </sheetData>
  <mergeCells count="10">
    <mergeCell ref="C2:F2"/>
    <mergeCell ref="B98:F98"/>
    <mergeCell ref="V9:X9"/>
    <mergeCell ref="Z9:AA9"/>
    <mergeCell ref="G9:I9"/>
    <mergeCell ref="D9:F9"/>
    <mergeCell ref="J9:L9"/>
    <mergeCell ref="M9:O9"/>
    <mergeCell ref="P9:R9"/>
    <mergeCell ref="S9:U9"/>
  </mergeCells>
  <phoneticPr fontId="0" type="noConversion"/>
  <pageMargins left="0.5" right="0.5" top="0.5" bottom="0.5" header="0.25" footer="0.25"/>
  <pageSetup paperSize="5" scale="49" fitToHeight="2" orientation="landscape" r:id="rId1"/>
  <headerFooter alignWithMargins="0">
    <oddFooter>&amp;L&amp;8Prepared by:
J. Shapiro&amp;C&amp;P&amp;R&amp;A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Runoff $</vt:lpstr>
      <vt:lpstr>VMG</vt:lpstr>
      <vt:lpstr>data</vt:lpstr>
      <vt:lpstr>Runoff #</vt:lpstr>
      <vt:lpstr>Runoff %</vt:lpstr>
      <vt:lpstr>Appendix - StudentDelq Detail</vt:lpstr>
      <vt:lpstr>Appendix -SFC Delq Detail</vt:lpstr>
      <vt:lpstr>'Appendix - StudentDelq Detail'!Print_Area</vt:lpstr>
      <vt:lpstr>'Appendix -SFC Delq Detail'!Print_Area</vt:lpstr>
      <vt:lpstr>'Runoff #'!Print_Area</vt:lpstr>
      <vt:lpstr>'Runoff $'!Print_Area</vt:lpstr>
      <vt:lpstr>'Runoff %'!Print_Area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JShapiro</dc:creator>
  <cp:lastModifiedBy>Shapiro, Joseph</cp:lastModifiedBy>
  <cp:lastPrinted>2012-03-01T15:22:06Z</cp:lastPrinted>
  <dcterms:created xsi:type="dcterms:W3CDTF">2009-07-09T19:03:39Z</dcterms:created>
  <dcterms:modified xsi:type="dcterms:W3CDTF">2016-04-07T15:39:36Z</dcterms:modified>
</cp:coreProperties>
</file>