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y.kallen\Desktop\Aparna_Mathur\CATEGORY - Tax Policy\Taxes, Investment &amp; Growth\Model spreadsheets\Version 2\"/>
    </mc:Choice>
  </mc:AlternateContent>
  <bookViews>
    <workbookView xWindow="0" yWindow="0" windowWidth="26640" windowHeight="11820" activeTab="3"/>
  </bookViews>
  <sheets>
    <sheet name="Notes" sheetId="8" r:id="rId1"/>
    <sheet name="CCR_tables" sheetId="2" r:id="rId2"/>
    <sheet name="Deficits" sheetId="16" r:id="rId3"/>
    <sheet name="CoC_EATR" sheetId="5" r:id="rId4"/>
    <sheet name="investment_responses" sheetId="6" r:id="rId5"/>
    <sheet name="asset_data" sheetId="9" r:id="rId6"/>
    <sheet name="capital_params" sheetId="13" r:id="rId7"/>
    <sheet name="growth_acct" sheetId="14" r:id="rId8"/>
    <sheet name="labor_impact" sheetId="15" r:id="rId9"/>
  </sheets>
  <definedNames>
    <definedName name="solver_adj" localSheetId="1" hidden="1">CCR_tables!#REF!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CCR_tables!#REF!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5" l="1"/>
  <c r="P13" i="5"/>
  <c r="Q13" i="5"/>
  <c r="W13" i="5"/>
  <c r="X13" i="5"/>
  <c r="J13" i="15" l="1"/>
  <c r="J12" i="15"/>
  <c r="J11" i="15"/>
  <c r="AH13" i="5"/>
  <c r="AH23" i="5" s="1"/>
  <c r="AI13" i="5"/>
  <c r="AI23" i="5" s="1"/>
  <c r="AJ13" i="5"/>
  <c r="AJ23" i="5" s="1"/>
  <c r="AK13" i="5"/>
  <c r="AG13" i="5"/>
  <c r="AG23" i="5" s="1"/>
  <c r="AB13" i="5"/>
  <c r="AB23" i="5" s="1"/>
  <c r="AC13" i="5"/>
  <c r="AD13" i="5"/>
  <c r="AD23" i="5" s="1"/>
  <c r="AE13" i="5"/>
  <c r="AA13" i="5"/>
  <c r="AA23" i="5" s="1"/>
  <c r="V13" i="5"/>
  <c r="Y13" i="5"/>
  <c r="U13" i="5"/>
  <c r="R13" i="5"/>
  <c r="S13" i="5"/>
  <c r="W16" i="6"/>
  <c r="W15" i="6"/>
  <c r="V16" i="6"/>
  <c r="V15" i="6"/>
  <c r="T16" i="6"/>
  <c r="T15" i="6"/>
  <c r="U16" i="6"/>
  <c r="U15" i="6"/>
  <c r="S16" i="6"/>
  <c r="S15" i="6"/>
  <c r="B10" i="6"/>
  <c r="B8" i="6"/>
  <c r="AH20" i="5"/>
  <c r="AI20" i="5"/>
  <c r="AJ20" i="5"/>
  <c r="AK20" i="5"/>
  <c r="AG20" i="5"/>
  <c r="V19" i="5"/>
  <c r="W19" i="5" s="1"/>
  <c r="X19" i="5" s="1"/>
  <c r="Y19" i="5" s="1"/>
  <c r="AJ25" i="5"/>
  <c r="AD25" i="5"/>
  <c r="X25" i="5"/>
  <c r="R25" i="5"/>
  <c r="L25" i="5"/>
  <c r="F25" i="5"/>
  <c r="AK25" i="5"/>
  <c r="AE25" i="5"/>
  <c r="Y25" i="5"/>
  <c r="S25" i="5"/>
  <c r="M25" i="5"/>
  <c r="G25" i="5"/>
  <c r="AI25" i="5"/>
  <c r="AC25" i="5"/>
  <c r="W25" i="5"/>
  <c r="Q25" i="5"/>
  <c r="K25" i="5"/>
  <c r="E25" i="5"/>
  <c r="AH25" i="5"/>
  <c r="AG25" i="5"/>
  <c r="AB25" i="5"/>
  <c r="AA25" i="5"/>
  <c r="V25" i="5"/>
  <c r="U25" i="5"/>
  <c r="P25" i="5"/>
  <c r="O25" i="5"/>
  <c r="J25" i="5"/>
  <c r="I25" i="5"/>
  <c r="D25" i="5"/>
  <c r="C25" i="5"/>
  <c r="K20" i="5"/>
  <c r="L20" i="5" s="1"/>
  <c r="M20" i="5" s="1"/>
  <c r="J20" i="5"/>
  <c r="J19" i="5"/>
  <c r="K19" i="5" s="1"/>
  <c r="K18" i="5"/>
  <c r="L18" i="5" s="1"/>
  <c r="M18" i="5" s="1"/>
  <c r="K15" i="5"/>
  <c r="L15" i="5" s="1"/>
  <c r="M15" i="5" s="1"/>
  <c r="K16" i="5"/>
  <c r="L16" i="5"/>
  <c r="M16" i="5" s="1"/>
  <c r="J18" i="5"/>
  <c r="J17" i="5"/>
  <c r="J16" i="5"/>
  <c r="J15" i="5"/>
  <c r="AK23" i="5"/>
  <c r="AE23" i="5"/>
  <c r="AC23" i="5"/>
  <c r="BK3" i="2"/>
  <c r="BR39" i="2" s="1"/>
  <c r="BA3" i="2"/>
  <c r="BR45" i="2"/>
  <c r="BR43" i="2"/>
  <c r="BR41" i="2"/>
  <c r="BR37" i="2"/>
  <c r="BR35" i="2"/>
  <c r="BR32" i="2"/>
  <c r="BQ31" i="2"/>
  <c r="BR28" i="2"/>
  <c r="BQ27" i="2"/>
  <c r="BR26" i="2"/>
  <c r="BM25" i="2"/>
  <c r="BP24" i="2"/>
  <c r="BQ23" i="2"/>
  <c r="BR22" i="2"/>
  <c r="BM21" i="2"/>
  <c r="BP20" i="2"/>
  <c r="BQ19" i="2"/>
  <c r="BR18" i="2"/>
  <c r="BM17" i="2"/>
  <c r="BP16" i="2"/>
  <c r="BJ16" i="2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J44" i="2" s="1"/>
  <c r="BJ45" i="2" s="1"/>
  <c r="BJ46" i="2" s="1"/>
  <c r="BQ15" i="2"/>
  <c r="BQ14" i="2"/>
  <c r="BL14" i="2"/>
  <c r="BO13" i="2"/>
  <c r="BQ12" i="2"/>
  <c r="BM12" i="2"/>
  <c r="BQ11" i="2"/>
  <c r="BM11" i="2"/>
  <c r="BQ10" i="2"/>
  <c r="BM10" i="2"/>
  <c r="BQ9" i="2"/>
  <c r="BM9" i="2"/>
  <c r="BQ8" i="2"/>
  <c r="BM8" i="2"/>
  <c r="BQ7" i="2"/>
  <c r="BM7" i="2"/>
  <c r="BR46" i="2"/>
  <c r="AZ16" i="2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BH46" i="2"/>
  <c r="AP17" i="2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16" i="2"/>
  <c r="AF17" i="2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16" i="2"/>
  <c r="V16" i="2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7" i="2"/>
  <c r="Q8" i="2"/>
  <c r="Q9" i="2"/>
  <c r="Q10" i="2"/>
  <c r="Q11" i="2"/>
  <c r="Q12" i="2"/>
  <c r="Q13" i="2"/>
  <c r="Q14" i="2"/>
  <c r="Q7" i="2"/>
  <c r="P8" i="2"/>
  <c r="P9" i="2"/>
  <c r="P10" i="2"/>
  <c r="P11" i="2"/>
  <c r="P12" i="2"/>
  <c r="P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7" i="2"/>
  <c r="N8" i="2"/>
  <c r="N9" i="2"/>
  <c r="N10" i="2"/>
  <c r="N11" i="2"/>
  <c r="N12" i="2"/>
  <c r="N13" i="2"/>
  <c r="N14" i="2"/>
  <c r="N7" i="2"/>
  <c r="M8" i="2"/>
  <c r="M9" i="2"/>
  <c r="M10" i="2"/>
  <c r="M11" i="2"/>
  <c r="M12" i="2"/>
  <c r="M7" i="2"/>
  <c r="M3" i="2"/>
  <c r="AK34" i="5"/>
  <c r="AJ34" i="5"/>
  <c r="AI34" i="5"/>
  <c r="AJ26" i="5"/>
  <c r="AK26" i="5"/>
  <c r="AK27" i="5" s="1"/>
  <c r="AJ27" i="5"/>
  <c r="AI27" i="5"/>
  <c r="AI26" i="5"/>
  <c r="AI24" i="5"/>
  <c r="AJ24" i="5"/>
  <c r="AE34" i="5"/>
  <c r="AD34" i="5"/>
  <c r="AC34" i="5"/>
  <c r="AD28" i="5"/>
  <c r="AE28" i="5"/>
  <c r="AD27" i="5"/>
  <c r="AE27" i="5"/>
  <c r="AD26" i="5"/>
  <c r="AE26" i="5"/>
  <c r="AE24" i="5" s="1"/>
  <c r="AD24" i="5"/>
  <c r="AC28" i="5"/>
  <c r="AC26" i="5"/>
  <c r="AC24" i="5" s="1"/>
  <c r="AC20" i="5"/>
  <c r="AD20" i="5" s="1"/>
  <c r="AE20" i="5" s="1"/>
  <c r="AC19" i="5"/>
  <c r="AD19" i="5"/>
  <c r="AE19" i="5"/>
  <c r="X26" i="5"/>
  <c r="X27" i="5" s="1"/>
  <c r="Y26" i="5"/>
  <c r="Y27" i="5" s="1"/>
  <c r="W26" i="5"/>
  <c r="W20" i="5"/>
  <c r="X20" i="5"/>
  <c r="Y20" i="5"/>
  <c r="R26" i="5"/>
  <c r="R27" i="5" s="1"/>
  <c r="S26" i="5"/>
  <c r="S27" i="5" s="1"/>
  <c r="Q26" i="5"/>
  <c r="Q20" i="5"/>
  <c r="R20" i="5" s="1"/>
  <c r="S20" i="5" s="1"/>
  <c r="Q19" i="5"/>
  <c r="R19" i="5" s="1"/>
  <c r="S19" i="5" s="1"/>
  <c r="M17" i="5"/>
  <c r="L17" i="5"/>
  <c r="K17" i="5"/>
  <c r="G34" i="5"/>
  <c r="F34" i="5"/>
  <c r="G26" i="5"/>
  <c r="F26" i="5"/>
  <c r="E34" i="5"/>
  <c r="E26" i="5"/>
  <c r="G20" i="5"/>
  <c r="G19" i="5"/>
  <c r="G17" i="5"/>
  <c r="G16" i="5"/>
  <c r="G15" i="5"/>
  <c r="F20" i="5"/>
  <c r="F19" i="5"/>
  <c r="F17" i="5"/>
  <c r="F16" i="5"/>
  <c r="F15" i="5"/>
  <c r="E20" i="5"/>
  <c r="E19" i="5"/>
  <c r="E17" i="5"/>
  <c r="E16" i="5"/>
  <c r="E15" i="5"/>
  <c r="D47" i="2"/>
  <c r="E47" i="2"/>
  <c r="F47" i="2"/>
  <c r="H47" i="2"/>
  <c r="C47" i="2"/>
  <c r="L16" i="2"/>
  <c r="J46" i="2"/>
  <c r="J38" i="2"/>
  <c r="J39" i="2"/>
  <c r="J40" i="2"/>
  <c r="J41" i="2"/>
  <c r="J42" i="2"/>
  <c r="J43" i="2"/>
  <c r="J44" i="2"/>
  <c r="J4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8" i="2"/>
  <c r="J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8" i="2"/>
  <c r="I7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D19" i="5"/>
  <c r="AG4" i="5"/>
  <c r="T46" i="16"/>
  <c r="J46" i="16"/>
  <c r="T45" i="16"/>
  <c r="J45" i="16"/>
  <c r="T44" i="16"/>
  <c r="J44" i="16"/>
  <c r="T43" i="16"/>
  <c r="J43" i="16"/>
  <c r="T42" i="16"/>
  <c r="J42" i="16"/>
  <c r="T41" i="16"/>
  <c r="J41" i="16"/>
  <c r="T40" i="16"/>
  <c r="J40" i="16"/>
  <c r="T39" i="16"/>
  <c r="J39" i="16"/>
  <c r="T38" i="16"/>
  <c r="J38" i="16"/>
  <c r="T37" i="16"/>
  <c r="J37" i="16"/>
  <c r="T36" i="16"/>
  <c r="J36" i="16"/>
  <c r="T35" i="16"/>
  <c r="J35" i="16"/>
  <c r="T34" i="16"/>
  <c r="J34" i="16"/>
  <c r="T33" i="16"/>
  <c r="J33" i="16"/>
  <c r="T32" i="16"/>
  <c r="J32" i="16"/>
  <c r="T31" i="16"/>
  <c r="J31" i="16"/>
  <c r="T30" i="16"/>
  <c r="J30" i="16"/>
  <c r="T29" i="16"/>
  <c r="J29" i="16"/>
  <c r="T28" i="16"/>
  <c r="M28" i="16"/>
  <c r="J28" i="16"/>
  <c r="P28" i="16" s="1"/>
  <c r="T27" i="16"/>
  <c r="J27" i="16"/>
  <c r="P27" i="16" s="1"/>
  <c r="V26" i="16"/>
  <c r="T26" i="16"/>
  <c r="Q26" i="16"/>
  <c r="O26" i="16"/>
  <c r="N26" i="16"/>
  <c r="M26" i="16"/>
  <c r="M27" i="16" s="1"/>
  <c r="J26" i="16"/>
  <c r="D26" i="16"/>
  <c r="P26" i="16" s="1"/>
  <c r="V25" i="16"/>
  <c r="T25" i="16"/>
  <c r="Q25" i="16"/>
  <c r="O25" i="16"/>
  <c r="N25" i="16"/>
  <c r="M25" i="16"/>
  <c r="J25" i="16"/>
  <c r="D25" i="16"/>
  <c r="P25" i="16" s="1"/>
  <c r="V24" i="16"/>
  <c r="T24" i="16"/>
  <c r="Q24" i="16"/>
  <c r="O24" i="16"/>
  <c r="N24" i="16"/>
  <c r="M24" i="16"/>
  <c r="J24" i="16"/>
  <c r="D24" i="16"/>
  <c r="P24" i="16" s="1"/>
  <c r="V23" i="16"/>
  <c r="T23" i="16"/>
  <c r="Q23" i="16"/>
  <c r="O23" i="16"/>
  <c r="N23" i="16"/>
  <c r="M23" i="16"/>
  <c r="J23" i="16"/>
  <c r="D23" i="16"/>
  <c r="P23" i="16" s="1"/>
  <c r="V22" i="16"/>
  <c r="T22" i="16"/>
  <c r="Q22" i="16"/>
  <c r="O22" i="16"/>
  <c r="N22" i="16"/>
  <c r="M22" i="16"/>
  <c r="J22" i="16"/>
  <c r="D22" i="16"/>
  <c r="P22" i="16" s="1"/>
  <c r="V21" i="16"/>
  <c r="T21" i="16"/>
  <c r="Q21" i="16"/>
  <c r="O21" i="16"/>
  <c r="N21" i="16"/>
  <c r="M21" i="16"/>
  <c r="J21" i="16"/>
  <c r="D21" i="16"/>
  <c r="P21" i="16" s="1"/>
  <c r="V20" i="16"/>
  <c r="T20" i="16"/>
  <c r="Q20" i="16"/>
  <c r="O20" i="16"/>
  <c r="N20" i="16"/>
  <c r="M20" i="16"/>
  <c r="J20" i="16"/>
  <c r="D20" i="16"/>
  <c r="P20" i="16" s="1"/>
  <c r="V19" i="16"/>
  <c r="T19" i="16"/>
  <c r="Q19" i="16"/>
  <c r="O19" i="16"/>
  <c r="N19" i="16"/>
  <c r="M19" i="16"/>
  <c r="J19" i="16"/>
  <c r="D19" i="16"/>
  <c r="P19" i="16" s="1"/>
  <c r="V18" i="16"/>
  <c r="T18" i="16"/>
  <c r="Q18" i="16"/>
  <c r="O18" i="16"/>
  <c r="N18" i="16"/>
  <c r="M18" i="16"/>
  <c r="J18" i="16"/>
  <c r="D18" i="16"/>
  <c r="P18" i="16" s="1"/>
  <c r="V17" i="16"/>
  <c r="T17" i="16"/>
  <c r="Q17" i="16"/>
  <c r="O17" i="16"/>
  <c r="N17" i="16"/>
  <c r="M17" i="16"/>
  <c r="J17" i="16"/>
  <c r="D17" i="16"/>
  <c r="P17" i="16" s="1"/>
  <c r="V16" i="16"/>
  <c r="T16" i="16"/>
  <c r="Q16" i="16"/>
  <c r="O16" i="16"/>
  <c r="N16" i="16"/>
  <c r="M16" i="16"/>
  <c r="J16" i="16"/>
  <c r="D16" i="16"/>
  <c r="P16" i="16" s="1"/>
  <c r="V15" i="16"/>
  <c r="T15" i="16"/>
  <c r="Q15" i="16"/>
  <c r="O15" i="16"/>
  <c r="N15" i="16"/>
  <c r="M15" i="16"/>
  <c r="D15" i="16"/>
  <c r="P15" i="16" s="1"/>
  <c r="A15" i="16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T14" i="16"/>
  <c r="W14" i="16" s="1"/>
  <c r="Q14" i="16"/>
  <c r="O14" i="16"/>
  <c r="N14" i="16"/>
  <c r="V14" i="16" s="1"/>
  <c r="M14" i="16"/>
  <c r="D14" i="16"/>
  <c r="P14" i="16" s="1"/>
  <c r="L19" i="5" l="1"/>
  <c r="AI19" i="5"/>
  <c r="AI28" i="5" s="1"/>
  <c r="BL7" i="2"/>
  <c r="BP7" i="2"/>
  <c r="BL8" i="2"/>
  <c r="BP8" i="2"/>
  <c r="BL9" i="2"/>
  <c r="BP9" i="2"/>
  <c r="BL10" i="2"/>
  <c r="BP10" i="2"/>
  <c r="BL11" i="2"/>
  <c r="BP11" i="2"/>
  <c r="BL12" i="2"/>
  <c r="BP12" i="2"/>
  <c r="BM13" i="2"/>
  <c r="BR13" i="2"/>
  <c r="BP14" i="2"/>
  <c r="BP15" i="2"/>
  <c r="BM16" i="2"/>
  <c r="BR17" i="2"/>
  <c r="BQ18" i="2"/>
  <c r="BP19" i="2"/>
  <c r="BM20" i="2"/>
  <c r="BR21" i="2"/>
  <c r="BQ22" i="2"/>
  <c r="BP23" i="2"/>
  <c r="BM24" i="2"/>
  <c r="BR25" i="2"/>
  <c r="BQ26" i="2"/>
  <c r="BP27" i="2"/>
  <c r="BQ28" i="2"/>
  <c r="BR29" i="2"/>
  <c r="BQ32" i="2"/>
  <c r="BR33" i="2"/>
  <c r="BN7" i="2"/>
  <c r="BR7" i="2"/>
  <c r="BN8" i="2"/>
  <c r="BR8" i="2"/>
  <c r="BN9" i="2"/>
  <c r="BR9" i="2"/>
  <c r="BN10" i="2"/>
  <c r="BR10" i="2"/>
  <c r="BN11" i="2"/>
  <c r="BR11" i="2"/>
  <c r="BN12" i="2"/>
  <c r="BR12" i="2"/>
  <c r="BP13" i="2"/>
  <c r="BM14" i="2"/>
  <c r="BR14" i="2"/>
  <c r="BR15" i="2"/>
  <c r="BQ16" i="2"/>
  <c r="BP17" i="2"/>
  <c r="BM18" i="2"/>
  <c r="BR19" i="2"/>
  <c r="BQ20" i="2"/>
  <c r="BP21" i="2"/>
  <c r="BM22" i="2"/>
  <c r="BR23" i="2"/>
  <c r="BQ24" i="2"/>
  <c r="BP25" i="2"/>
  <c r="BM26" i="2"/>
  <c r="BR27" i="2"/>
  <c r="BQ30" i="2"/>
  <c r="BR31" i="2"/>
  <c r="BQ34" i="2"/>
  <c r="BK7" i="2"/>
  <c r="BO7" i="2"/>
  <c r="BK8" i="2"/>
  <c r="BO8" i="2"/>
  <c r="BK9" i="2"/>
  <c r="BO9" i="2"/>
  <c r="BK10" i="2"/>
  <c r="BO10" i="2"/>
  <c r="BK11" i="2"/>
  <c r="BO11" i="2"/>
  <c r="BK12" i="2"/>
  <c r="BO12" i="2"/>
  <c r="BL13" i="2"/>
  <c r="BQ13" i="2"/>
  <c r="BO14" i="2"/>
  <c r="BM15" i="2"/>
  <c r="BR16" i="2"/>
  <c r="BQ17" i="2"/>
  <c r="BP18" i="2"/>
  <c r="BM19" i="2"/>
  <c r="BR20" i="2"/>
  <c r="BQ21" i="2"/>
  <c r="BP22" i="2"/>
  <c r="BM23" i="2"/>
  <c r="BR24" i="2"/>
  <c r="BQ25" i="2"/>
  <c r="BP26" i="2"/>
  <c r="BM27" i="2"/>
  <c r="BQ29" i="2"/>
  <c r="BR30" i="2"/>
  <c r="BQ33" i="2"/>
  <c r="BR34" i="2"/>
  <c r="BR36" i="2"/>
  <c r="BR38" i="2"/>
  <c r="BR40" i="2"/>
  <c r="BR42" i="2"/>
  <c r="BR44" i="2"/>
  <c r="BB7" i="2"/>
  <c r="BF7" i="2"/>
  <c r="BB8" i="2"/>
  <c r="BF8" i="2"/>
  <c r="BB9" i="2"/>
  <c r="BF9" i="2"/>
  <c r="BB10" i="2"/>
  <c r="BF10" i="2"/>
  <c r="BB11" i="2"/>
  <c r="BF11" i="2"/>
  <c r="BB12" i="2"/>
  <c r="BF12" i="2"/>
  <c r="BC13" i="2"/>
  <c r="BH13" i="2"/>
  <c r="BF14" i="2"/>
  <c r="BF15" i="2"/>
  <c r="BC16" i="2"/>
  <c r="BH17" i="2"/>
  <c r="BG18" i="2"/>
  <c r="BF19" i="2"/>
  <c r="BC20" i="2"/>
  <c r="BH21" i="2"/>
  <c r="BG22" i="2"/>
  <c r="BF23" i="2"/>
  <c r="BC24" i="2"/>
  <c r="BH25" i="2"/>
  <c r="BG26" i="2"/>
  <c r="BF27" i="2"/>
  <c r="BG28" i="2"/>
  <c r="BH29" i="2"/>
  <c r="BG32" i="2"/>
  <c r="BH33" i="2"/>
  <c r="BC7" i="2"/>
  <c r="BG7" i="2"/>
  <c r="BC8" i="2"/>
  <c r="BG8" i="2"/>
  <c r="BC9" i="2"/>
  <c r="BG9" i="2"/>
  <c r="BC10" i="2"/>
  <c r="BG10" i="2"/>
  <c r="BC11" i="2"/>
  <c r="BG11" i="2"/>
  <c r="BC12" i="2"/>
  <c r="BG12" i="2"/>
  <c r="BE13" i="2"/>
  <c r="BB14" i="2"/>
  <c r="BG14" i="2"/>
  <c r="BG15" i="2"/>
  <c r="BF16" i="2"/>
  <c r="BC17" i="2"/>
  <c r="BH18" i="2"/>
  <c r="BG19" i="2"/>
  <c r="BF20" i="2"/>
  <c r="BC21" i="2"/>
  <c r="BH22" i="2"/>
  <c r="BG23" i="2"/>
  <c r="BF24" i="2"/>
  <c r="BC25" i="2"/>
  <c r="BH26" i="2"/>
  <c r="BG27" i="2"/>
  <c r="BH28" i="2"/>
  <c r="BG31" i="2"/>
  <c r="BH32" i="2"/>
  <c r="BH35" i="2"/>
  <c r="BH37" i="2"/>
  <c r="BH39" i="2"/>
  <c r="BH41" i="2"/>
  <c r="BH43" i="2"/>
  <c r="BH45" i="2"/>
  <c r="BD7" i="2"/>
  <c r="BH7" i="2"/>
  <c r="BD8" i="2"/>
  <c r="BH8" i="2"/>
  <c r="BD9" i="2"/>
  <c r="BH9" i="2"/>
  <c r="BD10" i="2"/>
  <c r="BH10" i="2"/>
  <c r="BD11" i="2"/>
  <c r="BH11" i="2"/>
  <c r="BD12" i="2"/>
  <c r="BH12" i="2"/>
  <c r="BF13" i="2"/>
  <c r="BC14" i="2"/>
  <c r="BH14" i="2"/>
  <c r="BH15" i="2"/>
  <c r="BG16" i="2"/>
  <c r="BF17" i="2"/>
  <c r="BC18" i="2"/>
  <c r="BH19" i="2"/>
  <c r="BG20" i="2"/>
  <c r="BF21" i="2"/>
  <c r="BC22" i="2"/>
  <c r="BH23" i="2"/>
  <c r="BG24" i="2"/>
  <c r="BF25" i="2"/>
  <c r="BC26" i="2"/>
  <c r="BH27" i="2"/>
  <c r="BG30" i="2"/>
  <c r="BH31" i="2"/>
  <c r="BG34" i="2"/>
  <c r="BA7" i="2"/>
  <c r="BE7" i="2"/>
  <c r="BA8" i="2"/>
  <c r="BE8" i="2"/>
  <c r="BA9" i="2"/>
  <c r="BE9" i="2"/>
  <c r="BA10" i="2"/>
  <c r="BE10" i="2"/>
  <c r="BA11" i="2"/>
  <c r="BE11" i="2"/>
  <c r="BA12" i="2"/>
  <c r="BE12" i="2"/>
  <c r="BB13" i="2"/>
  <c r="BG13" i="2"/>
  <c r="BE14" i="2"/>
  <c r="BC15" i="2"/>
  <c r="BH16" i="2"/>
  <c r="BG17" i="2"/>
  <c r="BF18" i="2"/>
  <c r="BC19" i="2"/>
  <c r="BH20" i="2"/>
  <c r="BG21" i="2"/>
  <c r="BF22" i="2"/>
  <c r="BC23" i="2"/>
  <c r="BH24" i="2"/>
  <c r="BG25" i="2"/>
  <c r="BF26" i="2"/>
  <c r="BC27" i="2"/>
  <c r="BG29" i="2"/>
  <c r="BH30" i="2"/>
  <c r="BG33" i="2"/>
  <c r="BH34" i="2"/>
  <c r="BH36" i="2"/>
  <c r="BH38" i="2"/>
  <c r="BH40" i="2"/>
  <c r="BH42" i="2"/>
  <c r="BH44" i="2"/>
  <c r="I47" i="2"/>
  <c r="J47" i="2"/>
  <c r="L17" i="2"/>
  <c r="AK24" i="5"/>
  <c r="AC27" i="5"/>
  <c r="W27" i="5"/>
  <c r="Q27" i="5"/>
  <c r="G27" i="5"/>
  <c r="F27" i="5"/>
  <c r="E27" i="5"/>
  <c r="W15" i="16"/>
  <c r="X15" i="16" s="1"/>
  <c r="W16" i="16"/>
  <c r="X16" i="16" s="1"/>
  <c r="W17" i="16"/>
  <c r="X17" i="16" s="1"/>
  <c r="W18" i="16"/>
  <c r="X18" i="16" s="1"/>
  <c r="W19" i="16"/>
  <c r="X19" i="16" s="1"/>
  <c r="W20" i="16"/>
  <c r="X20" i="16" s="1"/>
  <c r="W21" i="16"/>
  <c r="X21" i="16" s="1"/>
  <c r="W22" i="16"/>
  <c r="X22" i="16" s="1"/>
  <c r="W23" i="16"/>
  <c r="X23" i="16" s="1"/>
  <c r="W24" i="16"/>
  <c r="X24" i="16" s="1"/>
  <c r="W25" i="16"/>
  <c r="X25" i="16" s="1"/>
  <c r="W26" i="16"/>
  <c r="X26" i="16" s="1"/>
  <c r="O28" i="16"/>
  <c r="W28" i="16" s="1"/>
  <c r="N28" i="16"/>
  <c r="V28" i="16" s="1"/>
  <c r="M29" i="16"/>
  <c r="P29" i="16"/>
  <c r="N27" i="16"/>
  <c r="V27" i="16" s="1"/>
  <c r="Q27" i="16"/>
  <c r="N2" i="16" s="1"/>
  <c r="O27" i="16"/>
  <c r="W27" i="16" s="1"/>
  <c r="Q28" i="16"/>
  <c r="X14" i="16"/>
  <c r="M19" i="5" l="1"/>
  <c r="AK19" i="5" s="1"/>
  <c r="AK28" i="5" s="1"/>
  <c r="AJ19" i="5"/>
  <c r="AJ28" i="5" s="1"/>
  <c r="BQ47" i="2"/>
  <c r="BM47" i="2"/>
  <c r="BD47" i="2"/>
  <c r="BR47" i="2"/>
  <c r="BP47" i="2"/>
  <c r="BN47" i="2"/>
  <c r="BL47" i="2"/>
  <c r="BK47" i="2"/>
  <c r="BO47" i="2"/>
  <c r="BH47" i="2"/>
  <c r="BE47" i="2"/>
  <c r="BG47" i="2"/>
  <c r="BF47" i="2"/>
  <c r="BA47" i="2"/>
  <c r="BC47" i="2"/>
  <c r="BB47" i="2"/>
  <c r="L18" i="2"/>
  <c r="J1" i="16"/>
  <c r="N3" i="16" s="1"/>
  <c r="O3" i="16" s="1"/>
  <c r="O2" i="16"/>
  <c r="M30" i="16"/>
  <c r="O29" i="16"/>
  <c r="W29" i="16" s="1"/>
  <c r="Q29" i="16"/>
  <c r="N29" i="16"/>
  <c r="V29" i="16" s="1"/>
  <c r="X28" i="16"/>
  <c r="X27" i="16"/>
  <c r="L19" i="2" l="1"/>
  <c r="Q30" i="16"/>
  <c r="M31" i="16"/>
  <c r="N30" i="16"/>
  <c r="V30" i="16" s="1"/>
  <c r="O30" i="16"/>
  <c r="W30" i="16" s="1"/>
  <c r="P30" i="16"/>
  <c r="X29" i="16"/>
  <c r="O4" i="16"/>
  <c r="O6" i="16" s="1"/>
  <c r="D4" i="5" s="1"/>
  <c r="L20" i="2" l="1"/>
  <c r="N31" i="16"/>
  <c r="V31" i="16" s="1"/>
  <c r="Q31" i="16"/>
  <c r="O31" i="16"/>
  <c r="W31" i="16" s="1"/>
  <c r="X31" i="16" s="1"/>
  <c r="M32" i="16"/>
  <c r="P31" i="16"/>
  <c r="X30" i="16"/>
  <c r="AH26" i="5"/>
  <c r="AG26" i="5"/>
  <c r="AB26" i="5"/>
  <c r="AA26" i="5"/>
  <c r="V26" i="5"/>
  <c r="U26" i="5"/>
  <c r="D26" i="5"/>
  <c r="C26" i="5"/>
  <c r="O26" i="5"/>
  <c r="P26" i="5"/>
  <c r="AB20" i="5"/>
  <c r="AA20" i="5"/>
  <c r="O20" i="5"/>
  <c r="AG19" i="5"/>
  <c r="AB19" i="5"/>
  <c r="AA19" i="5"/>
  <c r="U14" i="5"/>
  <c r="J14" i="5"/>
  <c r="K14" i="5" s="1"/>
  <c r="V20" i="5"/>
  <c r="P20" i="5"/>
  <c r="D20" i="5"/>
  <c r="P19" i="5"/>
  <c r="AH19" i="5"/>
  <c r="I17" i="5"/>
  <c r="D17" i="5"/>
  <c r="D14" i="5"/>
  <c r="E14" i="5" s="1"/>
  <c r="D16" i="5"/>
  <c r="D15" i="5"/>
  <c r="O14" i="5"/>
  <c r="D5" i="15"/>
  <c r="F5" i="15" s="1"/>
  <c r="B1" i="15"/>
  <c r="B6" i="15"/>
  <c r="B7" i="15"/>
  <c r="B8" i="15"/>
  <c r="B9" i="15"/>
  <c r="C9" i="15" s="1"/>
  <c r="B10" i="15"/>
  <c r="B11" i="15"/>
  <c r="B12" i="15"/>
  <c r="B13" i="15"/>
  <c r="C13" i="15" s="1"/>
  <c r="B14" i="15"/>
  <c r="B15" i="15"/>
  <c r="B16" i="15"/>
  <c r="B17" i="15"/>
  <c r="C17" i="15" s="1"/>
  <c r="B18" i="15"/>
  <c r="B5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V14" i="5" l="1"/>
  <c r="L14" i="5"/>
  <c r="W14" i="5"/>
  <c r="Q14" i="5"/>
  <c r="F14" i="5"/>
  <c r="E24" i="5"/>
  <c r="E28" i="5" s="1"/>
  <c r="P14" i="5"/>
  <c r="L21" i="2"/>
  <c r="O32" i="16"/>
  <c r="W32" i="16" s="1"/>
  <c r="Q32" i="16"/>
  <c r="N32" i="16"/>
  <c r="V32" i="16" s="1"/>
  <c r="M33" i="16"/>
  <c r="P32" i="16"/>
  <c r="E5" i="15"/>
  <c r="C6" i="15"/>
  <c r="C16" i="15"/>
  <c r="C12" i="15"/>
  <c r="C8" i="15"/>
  <c r="C5" i="15"/>
  <c r="G5" i="15" s="1"/>
  <c r="C15" i="15"/>
  <c r="C11" i="15"/>
  <c r="C7" i="15"/>
  <c r="C18" i="15"/>
  <c r="C14" i="15"/>
  <c r="C10" i="15"/>
  <c r="F8" i="14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C21" i="14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D20" i="14"/>
  <c r="AA20" i="14" s="1"/>
  <c r="C20" i="14"/>
  <c r="B20" i="14" s="1"/>
  <c r="AB19" i="14"/>
  <c r="AA19" i="14"/>
  <c r="B19" i="14"/>
  <c r="AB18" i="14"/>
  <c r="AA18" i="14"/>
  <c r="B18" i="14"/>
  <c r="AB17" i="14"/>
  <c r="AA17" i="14"/>
  <c r="B17" i="14"/>
  <c r="AB16" i="14"/>
  <c r="AA16" i="14"/>
  <c r="B16" i="14"/>
  <c r="AB15" i="14"/>
  <c r="AA15" i="14"/>
  <c r="B15" i="14"/>
  <c r="AB14" i="14"/>
  <c r="AA14" i="14"/>
  <c r="B14" i="14"/>
  <c r="AB13" i="14"/>
  <c r="AA13" i="14"/>
  <c r="B13" i="14"/>
  <c r="AB12" i="14"/>
  <c r="AA12" i="14"/>
  <c r="B12" i="14"/>
  <c r="AB11" i="14"/>
  <c r="AA11" i="14"/>
  <c r="B11" i="14"/>
  <c r="AB10" i="14"/>
  <c r="AA10" i="14"/>
  <c r="B10" i="14"/>
  <c r="AB9" i="14"/>
  <c r="AA9" i="14"/>
  <c r="B9" i="14"/>
  <c r="AB8" i="14"/>
  <c r="AA8" i="14"/>
  <c r="L8" i="14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156" i="14" s="1"/>
  <c r="L157" i="14" s="1"/>
  <c r="L158" i="14" s="1"/>
  <c r="L159" i="14" s="1"/>
  <c r="L160" i="14" s="1"/>
  <c r="L161" i="14" s="1"/>
  <c r="L162" i="14" s="1"/>
  <c r="L163" i="14" s="1"/>
  <c r="L164" i="14" s="1"/>
  <c r="L165" i="14" s="1"/>
  <c r="L166" i="14" s="1"/>
  <c r="L167" i="14" s="1"/>
  <c r="L168" i="14" s="1"/>
  <c r="L169" i="14" s="1"/>
  <c r="L170" i="14" s="1"/>
  <c r="L171" i="14" s="1"/>
  <c r="L172" i="14" s="1"/>
  <c r="L173" i="14" s="1"/>
  <c r="L174" i="14" s="1"/>
  <c r="L175" i="14" s="1"/>
  <c r="L176" i="14" s="1"/>
  <c r="L177" i="14" s="1"/>
  <c r="L178" i="14" s="1"/>
  <c r="L179" i="14" s="1"/>
  <c r="L180" i="14" s="1"/>
  <c r="L181" i="14" s="1"/>
  <c r="L182" i="14" s="1"/>
  <c r="L183" i="14" s="1"/>
  <c r="L184" i="14" s="1"/>
  <c r="L185" i="14" s="1"/>
  <c r="L186" i="14" s="1"/>
  <c r="L187" i="14" s="1"/>
  <c r="L188" i="14" s="1"/>
  <c r="L189" i="14" s="1"/>
  <c r="L190" i="14" s="1"/>
  <c r="L191" i="14" s="1"/>
  <c r="L192" i="14" s="1"/>
  <c r="L193" i="14" s="1"/>
  <c r="L194" i="14" s="1"/>
  <c r="L195" i="14" s="1"/>
  <c r="L196" i="14" s="1"/>
  <c r="L197" i="14" s="1"/>
  <c r="L198" i="14" s="1"/>
  <c r="L199" i="14" s="1"/>
  <c r="L200" i="14" s="1"/>
  <c r="L201" i="14" s="1"/>
  <c r="L202" i="14" s="1"/>
  <c r="L203" i="14" s="1"/>
  <c r="L204" i="14" s="1"/>
  <c r="L205" i="14" s="1"/>
  <c r="L206" i="14" s="1"/>
  <c r="L207" i="14" s="1"/>
  <c r="L208" i="14" s="1"/>
  <c r="L209" i="14" s="1"/>
  <c r="L210" i="14" s="1"/>
  <c r="L211" i="14" s="1"/>
  <c r="L212" i="14" s="1"/>
  <c r="L213" i="14" s="1"/>
  <c r="L214" i="14" s="1"/>
  <c r="L215" i="14" s="1"/>
  <c r="L216" i="14" s="1"/>
  <c r="L217" i="14" s="1"/>
  <c r="L218" i="14" s="1"/>
  <c r="L219" i="14" s="1"/>
  <c r="L220" i="14" s="1"/>
  <c r="L221" i="14" s="1"/>
  <c r="L222" i="14" s="1"/>
  <c r="L223" i="14" s="1"/>
  <c r="L224" i="14" s="1"/>
  <c r="L225" i="14" s="1"/>
  <c r="L226" i="14" s="1"/>
  <c r="L227" i="14" s="1"/>
  <c r="L228" i="14" s="1"/>
  <c r="L229" i="14" s="1"/>
  <c r="L230" i="14" s="1"/>
  <c r="L231" i="14" s="1"/>
  <c r="L232" i="14" s="1"/>
  <c r="L233" i="14" s="1"/>
  <c r="L234" i="14" s="1"/>
  <c r="L235" i="14" s="1"/>
  <c r="L236" i="14" s="1"/>
  <c r="L237" i="14" s="1"/>
  <c r="L238" i="14" s="1"/>
  <c r="L239" i="14" s="1"/>
  <c r="L240" i="14" s="1"/>
  <c r="L241" i="14" s="1"/>
  <c r="L242" i="14" s="1"/>
  <c r="L243" i="14" s="1"/>
  <c r="L244" i="14" s="1"/>
  <c r="L245" i="14" s="1"/>
  <c r="L246" i="14" s="1"/>
  <c r="L247" i="14" s="1"/>
  <c r="L248" i="14" s="1"/>
  <c r="L249" i="14" s="1"/>
  <c r="L250" i="14" s="1"/>
  <c r="L251" i="14" s="1"/>
  <c r="L252" i="14" s="1"/>
  <c r="L253" i="14" s="1"/>
  <c r="L254" i="14" s="1"/>
  <c r="L255" i="14" s="1"/>
  <c r="K8" i="14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K97" i="14" s="1"/>
  <c r="K98" i="14" s="1"/>
  <c r="K99" i="14" s="1"/>
  <c r="K100" i="14" s="1"/>
  <c r="K101" i="14" s="1"/>
  <c r="K102" i="14" s="1"/>
  <c r="K103" i="14" s="1"/>
  <c r="K104" i="14" s="1"/>
  <c r="K105" i="14" s="1"/>
  <c r="K106" i="14" s="1"/>
  <c r="K107" i="14" s="1"/>
  <c r="K108" i="14" s="1"/>
  <c r="K109" i="14" s="1"/>
  <c r="K110" i="14" s="1"/>
  <c r="K111" i="14" s="1"/>
  <c r="K112" i="14" s="1"/>
  <c r="K113" i="14" s="1"/>
  <c r="K114" i="14" s="1"/>
  <c r="K115" i="14" s="1"/>
  <c r="K116" i="14" s="1"/>
  <c r="K117" i="14" s="1"/>
  <c r="K118" i="14" s="1"/>
  <c r="K119" i="14" s="1"/>
  <c r="K120" i="14" s="1"/>
  <c r="K121" i="14" s="1"/>
  <c r="K122" i="14" s="1"/>
  <c r="K123" i="14" s="1"/>
  <c r="K124" i="14" s="1"/>
  <c r="K125" i="14" s="1"/>
  <c r="K126" i="14" s="1"/>
  <c r="K127" i="14" s="1"/>
  <c r="K128" i="14" s="1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  <c r="K150" i="14" s="1"/>
  <c r="K151" i="14" s="1"/>
  <c r="K152" i="14" s="1"/>
  <c r="K153" i="14" s="1"/>
  <c r="K154" i="14" s="1"/>
  <c r="K155" i="14" s="1"/>
  <c r="K156" i="14" s="1"/>
  <c r="K157" i="14" s="1"/>
  <c r="K158" i="14" s="1"/>
  <c r="K159" i="14" s="1"/>
  <c r="K160" i="14" s="1"/>
  <c r="K161" i="14" s="1"/>
  <c r="K162" i="14" s="1"/>
  <c r="K163" i="14" s="1"/>
  <c r="K164" i="14" s="1"/>
  <c r="K165" i="14" s="1"/>
  <c r="K166" i="14" s="1"/>
  <c r="K167" i="14" s="1"/>
  <c r="K168" i="14" s="1"/>
  <c r="K169" i="14" s="1"/>
  <c r="K170" i="14" s="1"/>
  <c r="K171" i="14" s="1"/>
  <c r="K172" i="14" s="1"/>
  <c r="K173" i="14" s="1"/>
  <c r="K174" i="14" s="1"/>
  <c r="K175" i="14" s="1"/>
  <c r="K176" i="14" s="1"/>
  <c r="K177" i="14" s="1"/>
  <c r="K178" i="14" s="1"/>
  <c r="K179" i="14" s="1"/>
  <c r="K180" i="14" s="1"/>
  <c r="K181" i="14" s="1"/>
  <c r="K182" i="14" s="1"/>
  <c r="K183" i="14" s="1"/>
  <c r="K184" i="14" s="1"/>
  <c r="K185" i="14" s="1"/>
  <c r="K186" i="14" s="1"/>
  <c r="K187" i="14" s="1"/>
  <c r="K188" i="14" s="1"/>
  <c r="K189" i="14" s="1"/>
  <c r="K190" i="14" s="1"/>
  <c r="K191" i="14" s="1"/>
  <c r="K192" i="14" s="1"/>
  <c r="K193" i="14" s="1"/>
  <c r="K194" i="14" s="1"/>
  <c r="K195" i="14" s="1"/>
  <c r="K196" i="14" s="1"/>
  <c r="K197" i="14" s="1"/>
  <c r="K198" i="14" s="1"/>
  <c r="K199" i="14" s="1"/>
  <c r="K200" i="14" s="1"/>
  <c r="K201" i="14" s="1"/>
  <c r="K202" i="14" s="1"/>
  <c r="K203" i="14" s="1"/>
  <c r="K204" i="14" s="1"/>
  <c r="K205" i="14" s="1"/>
  <c r="K206" i="14" s="1"/>
  <c r="K207" i="14" s="1"/>
  <c r="K208" i="14" s="1"/>
  <c r="K209" i="14" s="1"/>
  <c r="K210" i="14" s="1"/>
  <c r="K211" i="14" s="1"/>
  <c r="K212" i="14" s="1"/>
  <c r="K213" i="14" s="1"/>
  <c r="K214" i="14" s="1"/>
  <c r="K215" i="14" s="1"/>
  <c r="K216" i="14" s="1"/>
  <c r="K217" i="14" s="1"/>
  <c r="K218" i="14" s="1"/>
  <c r="K219" i="14" s="1"/>
  <c r="K220" i="14" s="1"/>
  <c r="K221" i="14" s="1"/>
  <c r="K222" i="14" s="1"/>
  <c r="K223" i="14" s="1"/>
  <c r="K224" i="14" s="1"/>
  <c r="K225" i="14" s="1"/>
  <c r="K226" i="14" s="1"/>
  <c r="K227" i="14" s="1"/>
  <c r="K228" i="14" s="1"/>
  <c r="K229" i="14" s="1"/>
  <c r="K230" i="14" s="1"/>
  <c r="K231" i="14" s="1"/>
  <c r="K232" i="14" s="1"/>
  <c r="K233" i="14" s="1"/>
  <c r="K234" i="14" s="1"/>
  <c r="K235" i="14" s="1"/>
  <c r="K236" i="14" s="1"/>
  <c r="K237" i="14" s="1"/>
  <c r="K238" i="14" s="1"/>
  <c r="K239" i="14" s="1"/>
  <c r="K240" i="14" s="1"/>
  <c r="K241" i="14" s="1"/>
  <c r="K242" i="14" s="1"/>
  <c r="K243" i="14" s="1"/>
  <c r="K244" i="14" s="1"/>
  <c r="K245" i="14" s="1"/>
  <c r="K246" i="14" s="1"/>
  <c r="K247" i="14" s="1"/>
  <c r="K248" i="14" s="1"/>
  <c r="K249" i="14" s="1"/>
  <c r="K250" i="14" s="1"/>
  <c r="K251" i="14" s="1"/>
  <c r="K252" i="14" s="1"/>
  <c r="K253" i="14" s="1"/>
  <c r="K254" i="14" s="1"/>
  <c r="K255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I8" i="14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B8" i="14"/>
  <c r="A8" i="14"/>
  <c r="AB7" i="14"/>
  <c r="AC7" i="14" s="1"/>
  <c r="AA7" i="14"/>
  <c r="U9" i="14"/>
  <c r="D4" i="13"/>
  <c r="O8" i="14" s="1"/>
  <c r="E4" i="13"/>
  <c r="P8" i="14" s="1"/>
  <c r="F4" i="13"/>
  <c r="Q8" i="14" s="1"/>
  <c r="C4" i="13"/>
  <c r="B4" i="13"/>
  <c r="F6" i="13"/>
  <c r="E6" i="13"/>
  <c r="D6" i="13"/>
  <c r="C6" i="13"/>
  <c r="B6" i="13"/>
  <c r="X14" i="5" l="1"/>
  <c r="M14" i="5"/>
  <c r="Y14" i="5" s="1"/>
  <c r="R14" i="5"/>
  <c r="G14" i="5"/>
  <c r="F24" i="5"/>
  <c r="F28" i="5" s="1"/>
  <c r="L22" i="2"/>
  <c r="M34" i="16"/>
  <c r="O33" i="16"/>
  <c r="W33" i="16" s="1"/>
  <c r="N33" i="16"/>
  <c r="V33" i="16" s="1"/>
  <c r="Q33" i="16"/>
  <c r="P33" i="16"/>
  <c r="X32" i="16"/>
  <c r="U8" i="14"/>
  <c r="Q9" i="14" s="1"/>
  <c r="Y9" i="14" s="1"/>
  <c r="T9" i="14"/>
  <c r="W8" i="14"/>
  <c r="N8" i="14"/>
  <c r="E8" i="14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H8" i="14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H254" i="14" s="1"/>
  <c r="H255" i="14" s="1"/>
  <c r="G8" i="14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R8" i="14"/>
  <c r="N9" i="14" s="1"/>
  <c r="S9" i="14"/>
  <c r="S8" i="14"/>
  <c r="O9" i="14" s="1"/>
  <c r="W9" i="14" s="1"/>
  <c r="R9" i="14"/>
  <c r="T8" i="14"/>
  <c r="P9" i="14" s="1"/>
  <c r="X9" i="14" s="1"/>
  <c r="AD7" i="14"/>
  <c r="AE7" i="14" s="1"/>
  <c r="A9" i="14"/>
  <c r="D21" i="14"/>
  <c r="AB20" i="14"/>
  <c r="S14" i="5" l="1"/>
  <c r="G24" i="5"/>
  <c r="G28" i="5" s="1"/>
  <c r="L23" i="2"/>
  <c r="X33" i="16"/>
  <c r="Q34" i="16"/>
  <c r="M35" i="16"/>
  <c r="O34" i="16"/>
  <c r="W34" i="16" s="1"/>
  <c r="N34" i="16"/>
  <c r="V34" i="16" s="1"/>
  <c r="P34" i="16"/>
  <c r="N10" i="14"/>
  <c r="V10" i="14" s="1"/>
  <c r="O10" i="14"/>
  <c r="W10" i="14" s="1"/>
  <c r="V9" i="14"/>
  <c r="Q10" i="14"/>
  <c r="Y10" i="14" s="1"/>
  <c r="Y8" i="14"/>
  <c r="V8" i="14"/>
  <c r="P10" i="14"/>
  <c r="X10" i="14" s="1"/>
  <c r="X8" i="14"/>
  <c r="D22" i="14"/>
  <c r="AB21" i="14"/>
  <c r="AA21" i="14"/>
  <c r="A10" i="14"/>
  <c r="Z8" i="14"/>
  <c r="AC8" i="14" s="1"/>
  <c r="L24" i="2" l="1"/>
  <c r="N35" i="16"/>
  <c r="V35" i="16" s="1"/>
  <c r="Q35" i="16"/>
  <c r="M36" i="16"/>
  <c r="O35" i="16"/>
  <c r="W35" i="16" s="1"/>
  <c r="P35" i="16"/>
  <c r="X34" i="16"/>
  <c r="Z9" i="14"/>
  <c r="AC9" i="14" s="1"/>
  <c r="A11" i="14"/>
  <c r="AD8" i="14"/>
  <c r="D23" i="14"/>
  <c r="AB22" i="14"/>
  <c r="AA22" i="14"/>
  <c r="L25" i="2" l="1"/>
  <c r="X35" i="16"/>
  <c r="O36" i="16"/>
  <c r="W36" i="16" s="1"/>
  <c r="N36" i="16"/>
  <c r="V36" i="16" s="1"/>
  <c r="M37" i="16"/>
  <c r="Q36" i="16"/>
  <c r="P36" i="16"/>
  <c r="AE8" i="14"/>
  <c r="D6" i="15"/>
  <c r="AB23" i="14"/>
  <c r="D24" i="14"/>
  <c r="AA23" i="14"/>
  <c r="Z10" i="14"/>
  <c r="AC10" i="14" s="1"/>
  <c r="AD9" i="14"/>
  <c r="A12" i="14"/>
  <c r="L26" i="2" l="1"/>
  <c r="M38" i="16"/>
  <c r="O37" i="16"/>
  <c r="W37" i="16" s="1"/>
  <c r="X37" i="16" s="1"/>
  <c r="Q37" i="16"/>
  <c r="N37" i="16"/>
  <c r="V37" i="16" s="1"/>
  <c r="P37" i="16"/>
  <c r="X36" i="16"/>
  <c r="AE9" i="14"/>
  <c r="D7" i="15"/>
  <c r="E6" i="15"/>
  <c r="G6" i="15" s="1"/>
  <c r="F6" i="15"/>
  <c r="A13" i="14"/>
  <c r="AA24" i="14"/>
  <c r="AB24" i="14"/>
  <c r="D25" i="14"/>
  <c r="AD10" i="14"/>
  <c r="L27" i="2" l="1"/>
  <c r="Q38" i="16"/>
  <c r="M39" i="16"/>
  <c r="N38" i="16"/>
  <c r="V38" i="16" s="1"/>
  <c r="O38" i="16"/>
  <c r="W38" i="16" s="1"/>
  <c r="P38" i="16"/>
  <c r="F7" i="15"/>
  <c r="E7" i="15"/>
  <c r="G7" i="15" s="1"/>
  <c r="AE10" i="14"/>
  <c r="D8" i="15"/>
  <c r="D26" i="14"/>
  <c r="AB25" i="14"/>
  <c r="AA25" i="14"/>
  <c r="A14" i="14"/>
  <c r="O47" i="2" l="1"/>
  <c r="R47" i="2"/>
  <c r="L28" i="2"/>
  <c r="X38" i="16"/>
  <c r="N39" i="16"/>
  <c r="V39" i="16" s="1"/>
  <c r="Q39" i="16"/>
  <c r="M40" i="16"/>
  <c r="O39" i="16"/>
  <c r="W39" i="16" s="1"/>
  <c r="X39" i="16" s="1"/>
  <c r="P39" i="16"/>
  <c r="F8" i="15"/>
  <c r="E8" i="15"/>
  <c r="G8" i="15" s="1"/>
  <c r="A15" i="14"/>
  <c r="AB26" i="14"/>
  <c r="AA26" i="14"/>
  <c r="D27" i="14"/>
  <c r="L29" i="2" l="1"/>
  <c r="E23" i="5"/>
  <c r="O40" i="16"/>
  <c r="W40" i="16" s="1"/>
  <c r="N40" i="16"/>
  <c r="V40" i="16" s="1"/>
  <c r="M41" i="16"/>
  <c r="Q40" i="16"/>
  <c r="P40" i="16"/>
  <c r="D28" i="14"/>
  <c r="AB27" i="14"/>
  <c r="AA27" i="14"/>
  <c r="A16" i="14"/>
  <c r="E35" i="5" l="1"/>
  <c r="E32" i="5"/>
  <c r="L30" i="2"/>
  <c r="AC35" i="5"/>
  <c r="AC32" i="5"/>
  <c r="AI35" i="5"/>
  <c r="AI32" i="5"/>
  <c r="M42" i="16"/>
  <c r="O41" i="16"/>
  <c r="W41" i="16" s="1"/>
  <c r="N41" i="16"/>
  <c r="V41" i="16" s="1"/>
  <c r="Q41" i="16"/>
  <c r="P41" i="16"/>
  <c r="X40" i="16"/>
  <c r="AB28" i="14"/>
  <c r="AA28" i="14"/>
  <c r="D29" i="14"/>
  <c r="A17" i="14"/>
  <c r="E37" i="5" l="1"/>
  <c r="D15" i="6" s="1"/>
  <c r="E33" i="5"/>
  <c r="E36" i="5" s="1"/>
  <c r="D16" i="6" s="1"/>
  <c r="AI33" i="5"/>
  <c r="AI36" i="5" s="1"/>
  <c r="N22" i="6" s="1"/>
  <c r="AI37" i="5"/>
  <c r="N21" i="6" s="1"/>
  <c r="AC33" i="5"/>
  <c r="AC36" i="5" s="1"/>
  <c r="AC37" i="5"/>
  <c r="L31" i="2"/>
  <c r="X41" i="16"/>
  <c r="Q42" i="16"/>
  <c r="M43" i="16"/>
  <c r="O42" i="16"/>
  <c r="W42" i="16" s="1"/>
  <c r="X42" i="16" s="1"/>
  <c r="N42" i="16"/>
  <c r="V42" i="16" s="1"/>
  <c r="P42" i="16"/>
  <c r="AB29" i="14"/>
  <c r="AA29" i="14"/>
  <c r="D30" i="14"/>
  <c r="A18" i="14"/>
  <c r="N15" i="6" l="1"/>
  <c r="N16" i="6"/>
  <c r="L32" i="2"/>
  <c r="N43" i="16"/>
  <c r="V43" i="16" s="1"/>
  <c r="Q43" i="16"/>
  <c r="M44" i="16"/>
  <c r="O43" i="16"/>
  <c r="W43" i="16" s="1"/>
  <c r="X43" i="16" s="1"/>
  <c r="P43" i="16"/>
  <c r="AA30" i="14"/>
  <c r="D31" i="14"/>
  <c r="AB30" i="14"/>
  <c r="A19" i="14"/>
  <c r="D28" i="6" l="1"/>
  <c r="L33" i="2"/>
  <c r="O44" i="16"/>
  <c r="W44" i="16" s="1"/>
  <c r="N44" i="16"/>
  <c r="V44" i="16" s="1"/>
  <c r="Q44" i="16"/>
  <c r="M45" i="16"/>
  <c r="P44" i="16"/>
  <c r="A20" i="14"/>
  <c r="D32" i="14"/>
  <c r="AB31" i="14"/>
  <c r="AA31" i="14"/>
  <c r="L34" i="2" l="1"/>
  <c r="M46" i="16"/>
  <c r="O45" i="16"/>
  <c r="W45" i="16" s="1"/>
  <c r="N45" i="16"/>
  <c r="V45" i="16" s="1"/>
  <c r="Q45" i="16"/>
  <c r="P45" i="16"/>
  <c r="X44" i="16"/>
  <c r="AB32" i="14"/>
  <c r="AA32" i="14"/>
  <c r="D33" i="14"/>
  <c r="A21" i="14"/>
  <c r="L35" i="2" l="1"/>
  <c r="S47" i="2"/>
  <c r="X45" i="16"/>
  <c r="Q46" i="16"/>
  <c r="N46" i="16"/>
  <c r="V46" i="16" s="1"/>
  <c r="O46" i="16"/>
  <c r="W46" i="16" s="1"/>
  <c r="X46" i="16" s="1"/>
  <c r="P46" i="16"/>
  <c r="A22" i="14"/>
  <c r="AB33" i="14"/>
  <c r="AA33" i="14"/>
  <c r="D34" i="14"/>
  <c r="F23" i="5" l="1"/>
  <c r="L36" i="2"/>
  <c r="A23" i="14"/>
  <c r="AA34" i="14"/>
  <c r="D35" i="14"/>
  <c r="AB34" i="14"/>
  <c r="AD35" i="5" l="1"/>
  <c r="AD32" i="5"/>
  <c r="AJ35" i="5"/>
  <c r="AJ32" i="5"/>
  <c r="L37" i="2"/>
  <c r="F35" i="5"/>
  <c r="F32" i="5"/>
  <c r="D36" i="14"/>
  <c r="AB35" i="14"/>
  <c r="AA35" i="14"/>
  <c r="A24" i="14"/>
  <c r="F33" i="5" l="1"/>
  <c r="F36" i="5" s="1"/>
  <c r="E16" i="6" s="1"/>
  <c r="F37" i="5"/>
  <c r="E15" i="6" s="1"/>
  <c r="AD37" i="5"/>
  <c r="AD33" i="5"/>
  <c r="AD36" i="5" s="1"/>
  <c r="L38" i="2"/>
  <c r="AJ37" i="5"/>
  <c r="O21" i="6" s="1"/>
  <c r="AF21" i="6" s="1"/>
  <c r="AJ33" i="5"/>
  <c r="AJ36" i="5" s="1"/>
  <c r="O22" i="6" s="1"/>
  <c r="AF22" i="6" s="1"/>
  <c r="A25" i="14"/>
  <c r="AB36" i="14"/>
  <c r="AA36" i="14"/>
  <c r="D37" i="14"/>
  <c r="O16" i="6" l="1"/>
  <c r="AF16" i="6" s="1"/>
  <c r="O15" i="6"/>
  <c r="AF15" i="6" s="1"/>
  <c r="E28" i="6"/>
  <c r="J28" i="6" s="1"/>
  <c r="L39" i="2"/>
  <c r="A26" i="14"/>
  <c r="AB37" i="14"/>
  <c r="AA37" i="14"/>
  <c r="D38" i="14"/>
  <c r="L40" i="2" l="1"/>
  <c r="AA38" i="14"/>
  <c r="D39" i="14"/>
  <c r="AB38" i="14"/>
  <c r="A27" i="14"/>
  <c r="L41" i="2" l="1"/>
  <c r="A28" i="14"/>
  <c r="D40" i="14"/>
  <c r="AB39" i="14"/>
  <c r="AA39" i="14"/>
  <c r="L42" i="2" l="1"/>
  <c r="AB40" i="14"/>
  <c r="AA40" i="14"/>
  <c r="D41" i="14"/>
  <c r="A29" i="14"/>
  <c r="L43" i="2" l="1"/>
  <c r="A30" i="14"/>
  <c r="AB41" i="14"/>
  <c r="AA41" i="14"/>
  <c r="D42" i="14"/>
  <c r="L44" i="2" l="1"/>
  <c r="A31" i="14"/>
  <c r="AA42" i="14"/>
  <c r="D43" i="14"/>
  <c r="AB42" i="14"/>
  <c r="L45" i="2" l="1"/>
  <c r="D44" i="14"/>
  <c r="AB43" i="14"/>
  <c r="AA43" i="14"/>
  <c r="A32" i="14"/>
  <c r="L46" i="2" l="1"/>
  <c r="A33" i="14"/>
  <c r="AB44" i="14"/>
  <c r="AA44" i="14"/>
  <c r="D45" i="14"/>
  <c r="T47" i="2" l="1"/>
  <c r="AB45" i="14"/>
  <c r="AA45" i="14"/>
  <c r="D46" i="14"/>
  <c r="A34" i="14"/>
  <c r="G23" i="5" l="1"/>
  <c r="AA46" i="14"/>
  <c r="D47" i="14"/>
  <c r="AB46" i="14"/>
  <c r="A35" i="14"/>
  <c r="AE35" i="5" l="1"/>
  <c r="AE32" i="5"/>
  <c r="G35" i="5"/>
  <c r="G32" i="5"/>
  <c r="AK35" i="5"/>
  <c r="AK32" i="5"/>
  <c r="A36" i="14"/>
  <c r="D48" i="14"/>
  <c r="AB47" i="14"/>
  <c r="AA47" i="14"/>
  <c r="AE37" i="5" l="1"/>
  <c r="AE33" i="5"/>
  <c r="AE36" i="5" s="1"/>
  <c r="AK37" i="5"/>
  <c r="P21" i="6" s="1"/>
  <c r="AD21" i="6" s="1"/>
  <c r="AK33" i="5"/>
  <c r="AK36" i="5" s="1"/>
  <c r="P22" i="6" s="1"/>
  <c r="AD22" i="6" s="1"/>
  <c r="G37" i="5"/>
  <c r="F15" i="6" s="1"/>
  <c r="G33" i="5"/>
  <c r="G36" i="5" s="1"/>
  <c r="F16" i="6" s="1"/>
  <c r="AB48" i="14"/>
  <c r="AA48" i="14"/>
  <c r="D49" i="14"/>
  <c r="A37" i="14"/>
  <c r="P16" i="6" l="1"/>
  <c r="AD16" i="6" s="1"/>
  <c r="P15" i="6"/>
  <c r="AD15" i="6" s="1"/>
  <c r="F28" i="6"/>
  <c r="H28" i="6" s="1"/>
  <c r="A38" i="14"/>
  <c r="AB49" i="14"/>
  <c r="AA49" i="14"/>
  <c r="D50" i="14"/>
  <c r="A39" i="14" l="1"/>
  <c r="AA50" i="14"/>
  <c r="D51" i="14"/>
  <c r="AB50" i="14"/>
  <c r="A40" i="14" l="1"/>
  <c r="D52" i="14"/>
  <c r="AB51" i="14"/>
  <c r="AA51" i="14"/>
  <c r="AB52" i="14" l="1"/>
  <c r="AA52" i="14"/>
  <c r="D53" i="14"/>
  <c r="A41" i="14"/>
  <c r="A42" i="14" l="1"/>
  <c r="AB53" i="14"/>
  <c r="AA53" i="14"/>
  <c r="D54" i="14"/>
  <c r="A43" i="14" l="1"/>
  <c r="AB54" i="14"/>
  <c r="D55" i="14"/>
  <c r="AA54" i="14"/>
  <c r="AA55" i="14" l="1"/>
  <c r="D56" i="14"/>
  <c r="AB55" i="14"/>
  <c r="A44" i="14"/>
  <c r="D57" i="14" l="1"/>
  <c r="AA56" i="14"/>
  <c r="AB56" i="14"/>
  <c r="A45" i="14"/>
  <c r="A46" i="14" l="1"/>
  <c r="D58" i="14"/>
  <c r="AB57" i="14"/>
  <c r="AA57" i="14"/>
  <c r="AB58" i="14" l="1"/>
  <c r="AA58" i="14"/>
  <c r="D59" i="14"/>
  <c r="A47" i="14"/>
  <c r="A48" i="14" l="1"/>
  <c r="AA59" i="14"/>
  <c r="D60" i="14"/>
  <c r="AB59" i="14"/>
  <c r="D61" i="14" l="1"/>
  <c r="AB60" i="14"/>
  <c r="AA60" i="14"/>
  <c r="A49" i="14"/>
  <c r="A50" i="14" l="1"/>
  <c r="D62" i="14"/>
  <c r="AB61" i="14"/>
  <c r="AA61" i="14"/>
  <c r="AB62" i="14" l="1"/>
  <c r="D63" i="14"/>
  <c r="AA62" i="14"/>
  <c r="A51" i="14"/>
  <c r="AA63" i="14" l="1"/>
  <c r="D64" i="14"/>
  <c r="AB63" i="14"/>
  <c r="A52" i="14"/>
  <c r="D65" i="14" l="1"/>
  <c r="AB64" i="14"/>
  <c r="AA64" i="14"/>
  <c r="A53" i="14"/>
  <c r="A54" i="14" l="1"/>
  <c r="AA65" i="14"/>
  <c r="AB65" i="14"/>
  <c r="D66" i="14"/>
  <c r="A55" i="14" l="1"/>
  <c r="AA66" i="14"/>
  <c r="D67" i="14"/>
  <c r="AB66" i="14"/>
  <c r="A56" i="14" l="1"/>
  <c r="D68" i="14"/>
  <c r="AA67" i="14"/>
  <c r="AB67" i="14"/>
  <c r="AB68" i="14" l="1"/>
  <c r="D69" i="14"/>
  <c r="AA68" i="14"/>
  <c r="A57" i="14"/>
  <c r="A58" i="14" l="1"/>
  <c r="AB69" i="14"/>
  <c r="AA69" i="14"/>
  <c r="D70" i="14"/>
  <c r="A59" i="14" l="1"/>
  <c r="AA70" i="14"/>
  <c r="D71" i="14"/>
  <c r="AB70" i="14"/>
  <c r="D72" i="14" l="1"/>
  <c r="AA71" i="14"/>
  <c r="AB71" i="14"/>
  <c r="A60" i="14"/>
  <c r="AB72" i="14" l="1"/>
  <c r="D73" i="14"/>
  <c r="AA72" i="14"/>
  <c r="A61" i="14"/>
  <c r="A62" i="14" l="1"/>
  <c r="AB73" i="14"/>
  <c r="AA73" i="14"/>
  <c r="D74" i="14"/>
  <c r="A63" i="14" l="1"/>
  <c r="AA74" i="14"/>
  <c r="D75" i="14"/>
  <c r="AB74" i="14"/>
  <c r="D76" i="14" l="1"/>
  <c r="AA75" i="14"/>
  <c r="AB75" i="14"/>
  <c r="A64" i="14"/>
  <c r="A65" i="14" l="1"/>
  <c r="AB76" i="14"/>
  <c r="D77" i="14"/>
  <c r="AA76" i="14"/>
  <c r="AB77" i="14" l="1"/>
  <c r="AA77" i="14"/>
  <c r="D78" i="14"/>
  <c r="A66" i="14"/>
  <c r="A67" i="14" l="1"/>
  <c r="AA78" i="14"/>
  <c r="D79" i="14"/>
  <c r="AB78" i="14"/>
  <c r="D80" i="14" l="1"/>
  <c r="AA79" i="14"/>
  <c r="AB79" i="14"/>
  <c r="A68" i="14"/>
  <c r="A69" i="14" l="1"/>
  <c r="AB80" i="14"/>
  <c r="D81" i="14"/>
  <c r="AA80" i="14"/>
  <c r="A70" i="14" l="1"/>
  <c r="AB81" i="14"/>
  <c r="AA81" i="14"/>
  <c r="D82" i="14"/>
  <c r="A71" i="14" l="1"/>
  <c r="AA82" i="14"/>
  <c r="D83" i="14"/>
  <c r="AB82" i="14"/>
  <c r="D84" i="14" l="1"/>
  <c r="AA83" i="14"/>
  <c r="AB83" i="14"/>
  <c r="A72" i="14"/>
  <c r="AB84" i="14" l="1"/>
  <c r="D85" i="14"/>
  <c r="AA84" i="14"/>
  <c r="A73" i="14"/>
  <c r="AB85" i="14" l="1"/>
  <c r="AA85" i="14"/>
  <c r="D86" i="14"/>
  <c r="A74" i="14"/>
  <c r="A75" i="14" l="1"/>
  <c r="AA86" i="14"/>
  <c r="D87" i="14"/>
  <c r="AB86" i="14"/>
  <c r="D88" i="14" l="1"/>
  <c r="AA87" i="14"/>
  <c r="AB87" i="14"/>
  <c r="A76" i="14"/>
  <c r="A77" i="14" l="1"/>
  <c r="AB88" i="14"/>
  <c r="D89" i="14"/>
  <c r="AA88" i="14"/>
  <c r="A78" i="14" l="1"/>
  <c r="AB89" i="14"/>
  <c r="AA89" i="14"/>
  <c r="D90" i="14"/>
  <c r="A79" i="14" l="1"/>
  <c r="AA90" i="14"/>
  <c r="D91" i="14"/>
  <c r="AB90" i="14"/>
  <c r="D92" i="14" l="1"/>
  <c r="AA91" i="14"/>
  <c r="AB91" i="14"/>
  <c r="A80" i="14"/>
  <c r="AB92" i="14" l="1"/>
  <c r="D93" i="14"/>
  <c r="AA92" i="14"/>
  <c r="A81" i="14"/>
  <c r="AB93" i="14" l="1"/>
  <c r="AA93" i="14"/>
  <c r="D94" i="14"/>
  <c r="A82" i="14"/>
  <c r="A83" i="14" l="1"/>
  <c r="AA94" i="14"/>
  <c r="D95" i="14"/>
  <c r="AB94" i="14"/>
  <c r="D96" i="14" l="1"/>
  <c r="AA95" i="14"/>
  <c r="AB95" i="14"/>
  <c r="A84" i="14"/>
  <c r="D97" i="14" l="1"/>
  <c r="AB96" i="14"/>
  <c r="AA96" i="14"/>
  <c r="A85" i="14"/>
  <c r="A86" i="14" l="1"/>
  <c r="AB97" i="14"/>
  <c r="AA97" i="14"/>
  <c r="D98" i="14"/>
  <c r="AA98" i="14" l="1"/>
  <c r="D99" i="14"/>
  <c r="AB98" i="14"/>
  <c r="A87" i="14"/>
  <c r="D100" i="14" l="1"/>
  <c r="AB99" i="14"/>
  <c r="AA99" i="14"/>
  <c r="A88" i="14"/>
  <c r="A89" i="14" l="1"/>
  <c r="AA100" i="14"/>
  <c r="D101" i="14"/>
  <c r="AB100" i="14"/>
  <c r="A90" i="14" l="1"/>
  <c r="AB101" i="14"/>
  <c r="D102" i="14"/>
  <c r="AA101" i="14"/>
  <c r="A91" i="14" l="1"/>
  <c r="AA102" i="14"/>
  <c r="AB102" i="14"/>
  <c r="D103" i="14"/>
  <c r="D104" i="14" l="1"/>
  <c r="AB103" i="14"/>
  <c r="AA103" i="14"/>
  <c r="A92" i="14"/>
  <c r="AA104" i="14" l="1"/>
  <c r="D105" i="14"/>
  <c r="AB104" i="14"/>
  <c r="A93" i="14"/>
  <c r="AB105" i="14" l="1"/>
  <c r="D106" i="14"/>
  <c r="AA105" i="14"/>
  <c r="A94" i="14"/>
  <c r="A95" i="14" l="1"/>
  <c r="AA106" i="14"/>
  <c r="AB106" i="14"/>
  <c r="D107" i="14"/>
  <c r="A96" i="14" l="1"/>
  <c r="D108" i="14"/>
  <c r="AA107" i="14"/>
  <c r="AB107" i="14"/>
  <c r="AB108" i="14" l="1"/>
  <c r="AA108" i="14"/>
  <c r="D109" i="14"/>
  <c r="A97" i="14"/>
  <c r="A98" i="14" l="1"/>
  <c r="AA109" i="14"/>
  <c r="D110" i="14"/>
  <c r="AB109" i="14"/>
  <c r="A99" i="14" l="1"/>
  <c r="D111" i="14"/>
  <c r="AA110" i="14"/>
  <c r="AB110" i="14"/>
  <c r="AB111" i="14" l="1"/>
  <c r="D112" i="14"/>
  <c r="AA111" i="14"/>
  <c r="A100" i="14"/>
  <c r="A101" i="14" l="1"/>
  <c r="AB112" i="14"/>
  <c r="AA112" i="14"/>
  <c r="D113" i="14"/>
  <c r="A102" i="14" l="1"/>
  <c r="AA113" i="14"/>
  <c r="D114" i="14"/>
  <c r="AB113" i="14"/>
  <c r="A103" i="14" l="1"/>
  <c r="D115" i="14"/>
  <c r="AA114" i="14"/>
  <c r="AB114" i="14"/>
  <c r="A104" i="14" l="1"/>
  <c r="AB115" i="14"/>
  <c r="D116" i="14"/>
  <c r="AA115" i="14"/>
  <c r="A105" i="14" l="1"/>
  <c r="AB116" i="14"/>
  <c r="AA116" i="14"/>
  <c r="D117" i="14"/>
  <c r="A106" i="14" l="1"/>
  <c r="AA117" i="14"/>
  <c r="D118" i="14"/>
  <c r="AB117" i="14"/>
  <c r="D119" i="14" l="1"/>
  <c r="AA118" i="14"/>
  <c r="AB118" i="14"/>
  <c r="A107" i="14"/>
  <c r="A108" i="14" l="1"/>
  <c r="AB119" i="14"/>
  <c r="D120" i="14"/>
  <c r="AA119" i="14"/>
  <c r="A109" i="14" l="1"/>
  <c r="AB120" i="14"/>
  <c r="AA120" i="14"/>
  <c r="D121" i="14"/>
  <c r="A110" i="14" l="1"/>
  <c r="D122" i="14"/>
  <c r="AB121" i="14"/>
  <c r="AA121" i="14"/>
  <c r="AA122" i="14" l="1"/>
  <c r="D123" i="14"/>
  <c r="AB122" i="14"/>
  <c r="A111" i="14"/>
  <c r="AB123" i="14" l="1"/>
  <c r="D124" i="14"/>
  <c r="AA123" i="14"/>
  <c r="A112" i="14"/>
  <c r="A113" i="14" l="1"/>
  <c r="AA124" i="14"/>
  <c r="AB124" i="14"/>
  <c r="D125" i="14"/>
  <c r="A114" i="14" l="1"/>
  <c r="D126" i="14"/>
  <c r="AA125" i="14"/>
  <c r="AB125" i="14"/>
  <c r="A115" i="14" l="1"/>
  <c r="D127" i="14"/>
  <c r="AB126" i="14"/>
  <c r="AA126" i="14"/>
  <c r="A116" i="14" l="1"/>
  <c r="AB127" i="14"/>
  <c r="AA127" i="14"/>
  <c r="D128" i="14"/>
  <c r="A117" i="14" l="1"/>
  <c r="AA128" i="14"/>
  <c r="D129" i="14"/>
  <c r="AB128" i="14"/>
  <c r="D130" i="14" l="1"/>
  <c r="AA129" i="14"/>
  <c r="AB129" i="14"/>
  <c r="A118" i="14"/>
  <c r="D131" i="14" l="1"/>
  <c r="AB130" i="14"/>
  <c r="AA130" i="14"/>
  <c r="A119" i="14"/>
  <c r="A120" i="14" l="1"/>
  <c r="AB131" i="14"/>
  <c r="AA131" i="14"/>
  <c r="D132" i="14"/>
  <c r="A121" i="14" l="1"/>
  <c r="AA132" i="14"/>
  <c r="D133" i="14"/>
  <c r="AB132" i="14"/>
  <c r="A122" i="14" l="1"/>
  <c r="D134" i="14"/>
  <c r="AB133" i="14"/>
  <c r="AA133" i="14"/>
  <c r="A123" i="14" l="1"/>
  <c r="AA134" i="14"/>
  <c r="D135" i="14"/>
  <c r="AB134" i="14"/>
  <c r="A124" i="14" l="1"/>
  <c r="D136" i="14"/>
  <c r="AB135" i="14"/>
  <c r="AA135" i="14"/>
  <c r="A125" i="14" l="1"/>
  <c r="AB136" i="14"/>
  <c r="AA136" i="14"/>
  <c r="D137" i="14"/>
  <c r="A126" i="14" l="1"/>
  <c r="AB137" i="14"/>
  <c r="AA137" i="14"/>
  <c r="D138" i="14"/>
  <c r="AA138" i="14" l="1"/>
  <c r="D139" i="14"/>
  <c r="AB138" i="14"/>
  <c r="A127" i="14"/>
  <c r="A128" i="14" l="1"/>
  <c r="D140" i="14"/>
  <c r="AB139" i="14"/>
  <c r="AA139" i="14"/>
  <c r="AB140" i="14" l="1"/>
  <c r="AA140" i="14"/>
  <c r="D141" i="14"/>
  <c r="A129" i="14"/>
  <c r="A130" i="14" l="1"/>
  <c r="AB141" i="14"/>
  <c r="AA141" i="14"/>
  <c r="D142" i="14"/>
  <c r="AA142" i="14" l="1"/>
  <c r="D143" i="14"/>
  <c r="AB142" i="14"/>
  <c r="A131" i="14"/>
  <c r="A132" i="14" l="1"/>
  <c r="D144" i="14"/>
  <c r="AB143" i="14"/>
  <c r="AA143" i="14"/>
  <c r="AB144" i="14" l="1"/>
  <c r="AA144" i="14"/>
  <c r="D145" i="14"/>
  <c r="A133" i="14"/>
  <c r="AB145" i="14" l="1"/>
  <c r="AA145" i="14"/>
  <c r="D146" i="14"/>
  <c r="A134" i="14"/>
  <c r="A135" i="14" l="1"/>
  <c r="AA146" i="14"/>
  <c r="D147" i="14"/>
  <c r="AB146" i="14"/>
  <c r="D148" i="14" l="1"/>
  <c r="AB147" i="14"/>
  <c r="AA147" i="14"/>
  <c r="A136" i="14"/>
  <c r="AB148" i="14" l="1"/>
  <c r="AA148" i="14"/>
  <c r="D149" i="14"/>
  <c r="A137" i="14"/>
  <c r="A138" i="14" l="1"/>
  <c r="AB149" i="14"/>
  <c r="AA149" i="14"/>
  <c r="D150" i="14"/>
  <c r="AA150" i="14" l="1"/>
  <c r="AB150" i="14"/>
  <c r="D151" i="14"/>
  <c r="A139" i="14"/>
  <c r="A140" i="14" l="1"/>
  <c r="AB151" i="14"/>
  <c r="D152" i="14"/>
  <c r="AA151" i="14"/>
  <c r="AA152" i="14" l="1"/>
  <c r="AB152" i="14"/>
  <c r="D153" i="14"/>
  <c r="A141" i="14"/>
  <c r="D154" i="14" l="1"/>
  <c r="AB153" i="14"/>
  <c r="AA153" i="14"/>
  <c r="A142" i="14"/>
  <c r="A143" i="14" l="1"/>
  <c r="D155" i="14"/>
  <c r="AB154" i="14"/>
  <c r="AA154" i="14"/>
  <c r="AB155" i="14" l="1"/>
  <c r="D156" i="14"/>
  <c r="AA155" i="14"/>
  <c r="A144" i="14"/>
  <c r="AA156" i="14" l="1"/>
  <c r="D157" i="14"/>
  <c r="AB156" i="14"/>
  <c r="A145" i="14"/>
  <c r="D158" i="14" l="1"/>
  <c r="AA157" i="14"/>
  <c r="AB157" i="14"/>
  <c r="A146" i="14"/>
  <c r="A147" i="14" l="1"/>
  <c r="D159" i="14"/>
  <c r="AB158" i="14"/>
  <c r="AA158" i="14"/>
  <c r="AB159" i="14" l="1"/>
  <c r="AA159" i="14"/>
  <c r="D160" i="14"/>
  <c r="A148" i="14"/>
  <c r="AA160" i="14" l="1"/>
  <c r="D161" i="14"/>
  <c r="AB160" i="14"/>
  <c r="A149" i="14"/>
  <c r="D162" i="14" l="1"/>
  <c r="AB161" i="14"/>
  <c r="AA161" i="14"/>
  <c r="A150" i="14"/>
  <c r="A151" i="14" l="1"/>
  <c r="D163" i="14"/>
  <c r="AB162" i="14"/>
  <c r="AA162" i="14"/>
  <c r="AB163" i="14" l="1"/>
  <c r="D164" i="14"/>
  <c r="AA163" i="14"/>
  <c r="A152" i="14"/>
  <c r="AA164" i="14" l="1"/>
  <c r="D165" i="14"/>
  <c r="AB164" i="14"/>
  <c r="A153" i="14"/>
  <c r="A154" i="14" l="1"/>
  <c r="D166" i="14"/>
  <c r="AB165" i="14"/>
  <c r="AA165" i="14"/>
  <c r="A155" i="14" l="1"/>
  <c r="AA166" i="14"/>
  <c r="AB166" i="14"/>
  <c r="D167" i="14"/>
  <c r="D168" i="14" l="1"/>
  <c r="AB167" i="14"/>
  <c r="AA167" i="14"/>
  <c r="A156" i="14"/>
  <c r="A157" i="14" l="1"/>
  <c r="D169" i="14"/>
  <c r="AA168" i="14"/>
  <c r="AB168" i="14"/>
  <c r="AB169" i="14" l="1"/>
  <c r="D170" i="14"/>
  <c r="AA169" i="14"/>
  <c r="A158" i="14"/>
  <c r="A159" i="14" l="1"/>
  <c r="AB170" i="14"/>
  <c r="AA170" i="14"/>
  <c r="D171" i="14"/>
  <c r="A160" i="14" l="1"/>
  <c r="AA171" i="14"/>
  <c r="D172" i="14"/>
  <c r="AB171" i="14"/>
  <c r="D173" i="14" l="1"/>
  <c r="AA172" i="14"/>
  <c r="AB172" i="14"/>
  <c r="A161" i="14"/>
  <c r="A162" i="14" l="1"/>
  <c r="AB173" i="14"/>
  <c r="D174" i="14"/>
  <c r="AA173" i="14"/>
  <c r="AB174" i="14" l="1"/>
  <c r="AA174" i="14"/>
  <c r="D175" i="14"/>
  <c r="A163" i="14"/>
  <c r="A164" i="14" l="1"/>
  <c r="AA175" i="14"/>
  <c r="D176" i="14"/>
  <c r="AB175" i="14"/>
  <c r="A165" i="14" l="1"/>
  <c r="D177" i="14"/>
  <c r="AA176" i="14"/>
  <c r="AB176" i="14"/>
  <c r="AB177" i="14" l="1"/>
  <c r="D178" i="14"/>
  <c r="AA177" i="14"/>
  <c r="A166" i="14"/>
  <c r="AB178" i="14" l="1"/>
  <c r="AA178" i="14"/>
  <c r="D179" i="14"/>
  <c r="A167" i="14"/>
  <c r="A168" i="14" l="1"/>
  <c r="AA179" i="14"/>
  <c r="D180" i="14"/>
  <c r="AB179" i="14"/>
  <c r="D181" i="14" l="1"/>
  <c r="AA180" i="14"/>
  <c r="AB180" i="14"/>
  <c r="A169" i="14"/>
  <c r="AB181" i="14" l="1"/>
  <c r="AA181" i="14"/>
  <c r="D182" i="14"/>
  <c r="A170" i="14"/>
  <c r="A171" i="14" l="1"/>
  <c r="AB182" i="14"/>
  <c r="AA182" i="14"/>
  <c r="D183" i="14"/>
  <c r="A172" i="14" l="1"/>
  <c r="AA183" i="14"/>
  <c r="D184" i="14"/>
  <c r="AB183" i="14"/>
  <c r="A173" i="14" l="1"/>
  <c r="D185" i="14"/>
  <c r="AB184" i="14"/>
  <c r="AA184" i="14"/>
  <c r="AB185" i="14" l="1"/>
  <c r="D186" i="14"/>
  <c r="AA185" i="14"/>
  <c r="A174" i="14"/>
  <c r="A175" i="14" l="1"/>
  <c r="AB186" i="14"/>
  <c r="AA186" i="14"/>
  <c r="D187" i="14"/>
  <c r="AA187" i="14" l="1"/>
  <c r="D188" i="14"/>
  <c r="AB187" i="14"/>
  <c r="A176" i="14"/>
  <c r="AB188" i="14" l="1"/>
  <c r="D189" i="14"/>
  <c r="AA188" i="14"/>
  <c r="A177" i="14"/>
  <c r="A178" i="14" l="1"/>
  <c r="AA189" i="14"/>
  <c r="AB189" i="14"/>
  <c r="D190" i="14"/>
  <c r="D191" i="14" l="1"/>
  <c r="AB190" i="14"/>
  <c r="AA190" i="14"/>
  <c r="A179" i="14"/>
  <c r="A180" i="14" l="1"/>
  <c r="AA191" i="14"/>
  <c r="D192" i="14"/>
  <c r="AB191" i="14"/>
  <c r="AB192" i="14" l="1"/>
  <c r="D193" i="14"/>
  <c r="AA192" i="14"/>
  <c r="A181" i="14"/>
  <c r="A182" i="14" l="1"/>
  <c r="AA193" i="14"/>
  <c r="AB193" i="14"/>
  <c r="D194" i="14"/>
  <c r="D195" i="14" l="1"/>
  <c r="AB194" i="14"/>
  <c r="AA194" i="14"/>
  <c r="A183" i="14"/>
  <c r="A184" i="14" l="1"/>
  <c r="AA195" i="14"/>
  <c r="D196" i="14"/>
  <c r="AB195" i="14"/>
  <c r="AB196" i="14" l="1"/>
  <c r="D197" i="14"/>
  <c r="AA196" i="14"/>
  <c r="A185" i="14"/>
  <c r="A186" i="14" l="1"/>
  <c r="AA197" i="14"/>
  <c r="AB197" i="14"/>
  <c r="D198" i="14"/>
  <c r="D199" i="14" l="1"/>
  <c r="AB198" i="14"/>
  <c r="AA198" i="14"/>
  <c r="A187" i="14"/>
  <c r="AA199" i="14" l="1"/>
  <c r="D200" i="14"/>
  <c r="AB199" i="14"/>
  <c r="A188" i="14"/>
  <c r="A189" i="14" l="1"/>
  <c r="AB200" i="14"/>
  <c r="D201" i="14"/>
  <c r="AA200" i="14"/>
  <c r="AA201" i="14" l="1"/>
  <c r="AB201" i="14"/>
  <c r="D202" i="14"/>
  <c r="A190" i="14"/>
  <c r="A191" i="14" l="1"/>
  <c r="AB202" i="14"/>
  <c r="AA202" i="14"/>
  <c r="D203" i="14"/>
  <c r="A192" i="14" l="1"/>
  <c r="AA203" i="14"/>
  <c r="D204" i="14"/>
  <c r="AB203" i="14"/>
  <c r="A193" i="14" l="1"/>
  <c r="D205" i="14"/>
  <c r="AA204" i="14"/>
  <c r="AB204" i="14"/>
  <c r="A194" i="14" l="1"/>
  <c r="AB205" i="14"/>
  <c r="D206" i="14"/>
  <c r="AA205" i="14"/>
  <c r="AB206" i="14" l="1"/>
  <c r="AA206" i="14"/>
  <c r="D207" i="14"/>
  <c r="A195" i="14"/>
  <c r="AA207" i="14" l="1"/>
  <c r="D208" i="14"/>
  <c r="AB207" i="14"/>
  <c r="A196" i="14"/>
  <c r="D209" i="14" l="1"/>
  <c r="AA208" i="14"/>
  <c r="AB208" i="14"/>
  <c r="A197" i="14"/>
  <c r="AB209" i="14" l="1"/>
  <c r="D210" i="14"/>
  <c r="AA209" i="14"/>
  <c r="A198" i="14"/>
  <c r="A199" i="14" l="1"/>
  <c r="AB210" i="14"/>
  <c r="AA210" i="14"/>
  <c r="D211" i="14"/>
  <c r="A200" i="14" l="1"/>
  <c r="AA211" i="14"/>
  <c r="D212" i="14"/>
  <c r="AB211" i="14"/>
  <c r="D213" i="14" l="1"/>
  <c r="AA212" i="14"/>
  <c r="AB212" i="14"/>
  <c r="A201" i="14"/>
  <c r="A202" i="14" l="1"/>
  <c r="AB213" i="14"/>
  <c r="D214" i="14"/>
  <c r="AA213" i="14"/>
  <c r="D215" i="14" l="1"/>
  <c r="AB214" i="14"/>
  <c r="AA214" i="14"/>
  <c r="A203" i="14"/>
  <c r="A204" i="14" l="1"/>
  <c r="AA215" i="14"/>
  <c r="D216" i="14"/>
  <c r="AB215" i="14"/>
  <c r="A205" i="14" l="1"/>
  <c r="AA216" i="14"/>
  <c r="AB216" i="14"/>
  <c r="D217" i="14"/>
  <c r="D218" i="14" l="1"/>
  <c r="AB217" i="14"/>
  <c r="AA217" i="14"/>
  <c r="A206" i="14"/>
  <c r="A207" i="14" l="1"/>
  <c r="AB218" i="14"/>
  <c r="AA218" i="14"/>
  <c r="D219" i="14"/>
  <c r="A208" i="14" l="1"/>
  <c r="AB219" i="14"/>
  <c r="AA219" i="14"/>
  <c r="D220" i="14"/>
  <c r="AA220" i="14" l="1"/>
  <c r="D221" i="14"/>
  <c r="AB220" i="14"/>
  <c r="A209" i="14"/>
  <c r="A210" i="14" l="1"/>
  <c r="D222" i="14"/>
  <c r="AB221" i="14"/>
  <c r="AA221" i="14"/>
  <c r="A211" i="14" l="1"/>
  <c r="AB222" i="14"/>
  <c r="AA222" i="14"/>
  <c r="D223" i="14"/>
  <c r="A212" i="14" l="1"/>
  <c r="AB223" i="14"/>
  <c r="AA223" i="14"/>
  <c r="D224" i="14"/>
  <c r="A213" i="14" l="1"/>
  <c r="AA224" i="14"/>
  <c r="D225" i="14"/>
  <c r="AB224" i="14"/>
  <c r="D226" i="14" l="1"/>
  <c r="AB225" i="14"/>
  <c r="AA225" i="14"/>
  <c r="A214" i="14"/>
  <c r="A215" i="14" l="1"/>
  <c r="AB226" i="14"/>
  <c r="AA226" i="14"/>
  <c r="D227" i="14"/>
  <c r="A216" i="14" l="1"/>
  <c r="AA227" i="14"/>
  <c r="D228" i="14"/>
  <c r="AB227" i="14"/>
  <c r="A217" i="14" l="1"/>
  <c r="D229" i="14"/>
  <c r="AB228" i="14"/>
  <c r="AA228" i="14"/>
  <c r="A218" i="14" l="1"/>
  <c r="AB229" i="14"/>
  <c r="D230" i="14"/>
  <c r="AA229" i="14"/>
  <c r="AB230" i="14" l="1"/>
  <c r="D231" i="14"/>
  <c r="AA230" i="14"/>
  <c r="A219" i="14"/>
  <c r="AA231" i="14" l="1"/>
  <c r="D232" i="14"/>
  <c r="AB231" i="14"/>
  <c r="A220" i="14"/>
  <c r="D233" i="14" l="1"/>
  <c r="AA232" i="14"/>
  <c r="AB232" i="14"/>
  <c r="A221" i="14"/>
  <c r="A222" i="14" l="1"/>
  <c r="D234" i="14"/>
  <c r="AB233" i="14"/>
  <c r="AA233" i="14"/>
  <c r="AB234" i="14" l="1"/>
  <c r="AA234" i="14"/>
  <c r="D235" i="14"/>
  <c r="A223" i="14"/>
  <c r="AA235" i="14" l="1"/>
  <c r="D236" i="14"/>
  <c r="AB235" i="14"/>
  <c r="A224" i="14"/>
  <c r="D237" i="14" l="1"/>
  <c r="AA236" i="14"/>
  <c r="AB236" i="14"/>
  <c r="A225" i="14"/>
  <c r="D238" i="14" l="1"/>
  <c r="AA237" i="14"/>
  <c r="AB237" i="14"/>
  <c r="A226" i="14"/>
  <c r="A227" i="14" l="1"/>
  <c r="AB238" i="14"/>
  <c r="AA238" i="14"/>
  <c r="D239" i="14"/>
  <c r="AA239" i="14" l="1"/>
  <c r="D240" i="14"/>
  <c r="AB239" i="14"/>
  <c r="A228" i="14"/>
  <c r="A229" i="14" l="1"/>
  <c r="D241" i="14"/>
  <c r="AB240" i="14"/>
  <c r="AA240" i="14"/>
  <c r="A230" i="14" l="1"/>
  <c r="D242" i="14"/>
  <c r="AA241" i="14"/>
  <c r="AB241" i="14"/>
  <c r="D243" i="14" l="1"/>
  <c r="AB242" i="14"/>
  <c r="AA242" i="14"/>
  <c r="A231" i="14"/>
  <c r="A232" i="14" l="1"/>
  <c r="AB243" i="14"/>
  <c r="D244" i="14"/>
  <c r="AA243" i="14"/>
  <c r="AA244" i="14" l="1"/>
  <c r="AB244" i="14"/>
  <c r="D245" i="14"/>
  <c r="A233" i="14"/>
  <c r="A234" i="14" l="1"/>
  <c r="AB245" i="14"/>
  <c r="D246" i="14"/>
  <c r="AA245" i="14"/>
  <c r="AA246" i="14" l="1"/>
  <c r="AB246" i="14"/>
  <c r="D247" i="14"/>
  <c r="A235" i="14"/>
  <c r="A236" i="14" l="1"/>
  <c r="D248" i="14"/>
  <c r="AA247" i="14"/>
  <c r="AB247" i="14"/>
  <c r="D249" i="14" l="1"/>
  <c r="AB248" i="14"/>
  <c r="AA248" i="14"/>
  <c r="A237" i="14"/>
  <c r="A238" i="14" l="1"/>
  <c r="AB249" i="14"/>
  <c r="D250" i="14"/>
  <c r="AA249" i="14"/>
  <c r="AA250" i="14" l="1"/>
  <c r="D251" i="14"/>
  <c r="AB250" i="14"/>
  <c r="A239" i="14"/>
  <c r="A240" i="14" l="1"/>
  <c r="D252" i="14"/>
  <c r="AA251" i="14"/>
  <c r="AB251" i="14"/>
  <c r="A241" i="14" l="1"/>
  <c r="AB252" i="14"/>
  <c r="D253" i="14"/>
  <c r="AA252" i="14"/>
  <c r="A242" i="14" l="1"/>
  <c r="AB253" i="14"/>
  <c r="AA253" i="14"/>
  <c r="D254" i="14"/>
  <c r="A243" i="14" l="1"/>
  <c r="AA254" i="14"/>
  <c r="D255" i="14"/>
  <c r="AB254" i="14"/>
  <c r="A244" i="14" l="1"/>
  <c r="AA255" i="14"/>
  <c r="AB255" i="14"/>
  <c r="A245" i="14" l="1"/>
  <c r="A246" i="14" l="1"/>
  <c r="A247" i="14" l="1"/>
  <c r="A248" i="14" l="1"/>
  <c r="A249" i="14" l="1"/>
  <c r="A250" i="14" l="1"/>
  <c r="A251" i="14" l="1"/>
  <c r="A252" i="14" l="1"/>
  <c r="A253" i="14" l="1"/>
  <c r="A254" i="14" l="1"/>
  <c r="A255" i="14" l="1"/>
  <c r="I30" i="9" l="1"/>
  <c r="R29" i="9"/>
  <c r="Q29" i="9"/>
  <c r="P29" i="9"/>
  <c r="O29" i="9"/>
  <c r="N29" i="9"/>
  <c r="I29" i="9"/>
  <c r="R28" i="9"/>
  <c r="Q28" i="9"/>
  <c r="P28" i="9"/>
  <c r="O28" i="9"/>
  <c r="I28" i="9"/>
  <c r="N28" i="9" s="1"/>
  <c r="R27" i="9"/>
  <c r="Q27" i="9"/>
  <c r="P27" i="9"/>
  <c r="O27" i="9"/>
  <c r="I27" i="9"/>
  <c r="N27" i="9" s="1"/>
  <c r="R26" i="9"/>
  <c r="Q26" i="9"/>
  <c r="P26" i="9"/>
  <c r="O26" i="9"/>
  <c r="I26" i="9"/>
  <c r="N26" i="9" s="1"/>
  <c r="R25" i="9"/>
  <c r="Q25" i="9"/>
  <c r="P25" i="9"/>
  <c r="O25" i="9"/>
  <c r="N25" i="9"/>
  <c r="I25" i="9"/>
  <c r="R24" i="9"/>
  <c r="Q24" i="9"/>
  <c r="P24" i="9"/>
  <c r="O24" i="9"/>
  <c r="I24" i="9"/>
  <c r="N24" i="9" s="1"/>
  <c r="R23" i="9"/>
  <c r="Q23" i="9"/>
  <c r="P23" i="9"/>
  <c r="O23" i="9"/>
  <c r="I23" i="9"/>
  <c r="N23" i="9" s="1"/>
  <c r="R22" i="9"/>
  <c r="Q22" i="9"/>
  <c r="P22" i="9"/>
  <c r="O22" i="9"/>
  <c r="I22" i="9"/>
  <c r="N22" i="9" s="1"/>
  <c r="R21" i="9"/>
  <c r="Q21" i="9"/>
  <c r="P21" i="9"/>
  <c r="O21" i="9"/>
  <c r="N21" i="9"/>
  <c r="I21" i="9"/>
  <c r="R20" i="9"/>
  <c r="Q20" i="9"/>
  <c r="P20" i="9"/>
  <c r="O20" i="9"/>
  <c r="I20" i="9"/>
  <c r="N20" i="9" s="1"/>
  <c r="R19" i="9"/>
  <c r="Q19" i="9"/>
  <c r="P19" i="9"/>
  <c r="O19" i="9"/>
  <c r="I19" i="9"/>
  <c r="N19" i="9" s="1"/>
  <c r="R18" i="9"/>
  <c r="Q18" i="9"/>
  <c r="P18" i="9"/>
  <c r="O18" i="9"/>
  <c r="I18" i="9"/>
  <c r="N18" i="9" s="1"/>
  <c r="R17" i="9"/>
  <c r="Q17" i="9"/>
  <c r="P17" i="9"/>
  <c r="O17" i="9"/>
  <c r="N17" i="9"/>
  <c r="I17" i="9"/>
  <c r="R16" i="9"/>
  <c r="Q16" i="9"/>
  <c r="P16" i="9"/>
  <c r="O16" i="9"/>
  <c r="I16" i="9"/>
  <c r="N16" i="9" s="1"/>
  <c r="R15" i="9"/>
  <c r="Q15" i="9"/>
  <c r="P15" i="9"/>
  <c r="O15" i="9"/>
  <c r="I15" i="9"/>
  <c r="N15" i="9" s="1"/>
  <c r="R14" i="9"/>
  <c r="Q14" i="9"/>
  <c r="P14" i="9"/>
  <c r="O14" i="9"/>
  <c r="I14" i="9"/>
  <c r="N14" i="9" s="1"/>
  <c r="R13" i="9"/>
  <c r="Q13" i="9"/>
  <c r="P13" i="9"/>
  <c r="O13" i="9"/>
  <c r="N13" i="9"/>
  <c r="I13" i="9"/>
  <c r="R12" i="9"/>
  <c r="Q12" i="9"/>
  <c r="P12" i="9"/>
  <c r="O12" i="9"/>
  <c r="I12" i="9"/>
  <c r="N12" i="9" s="1"/>
  <c r="R11" i="9"/>
  <c r="Q11" i="9"/>
  <c r="P11" i="9"/>
  <c r="O11" i="9"/>
  <c r="I11" i="9"/>
  <c r="N11" i="9" s="1"/>
  <c r="R10" i="9"/>
  <c r="Q10" i="9"/>
  <c r="P10" i="9"/>
  <c r="O10" i="9"/>
  <c r="I10" i="9"/>
  <c r="N10" i="9" s="1"/>
  <c r="R9" i="9"/>
  <c r="Q9" i="9"/>
  <c r="P9" i="9"/>
  <c r="O9" i="9"/>
  <c r="N9" i="9"/>
  <c r="I9" i="9"/>
  <c r="R8" i="9"/>
  <c r="Q8" i="9"/>
  <c r="P8" i="9"/>
  <c r="O8" i="9"/>
  <c r="I8" i="9"/>
  <c r="N8" i="9" s="1"/>
  <c r="R7" i="9"/>
  <c r="Q7" i="9"/>
  <c r="P7" i="9"/>
  <c r="O7" i="9"/>
  <c r="I7" i="9"/>
  <c r="N7" i="9" s="1"/>
  <c r="R6" i="9"/>
  <c r="Q6" i="9"/>
  <c r="P6" i="9"/>
  <c r="O6" i="9"/>
  <c r="I6" i="9"/>
  <c r="N6" i="9" s="1"/>
  <c r="R5" i="9"/>
  <c r="Q5" i="9"/>
  <c r="P5" i="9"/>
  <c r="O5" i="9"/>
  <c r="N5" i="9"/>
  <c r="I5" i="9"/>
  <c r="R4" i="9"/>
  <c r="Q4" i="9"/>
  <c r="P4" i="9"/>
  <c r="O4" i="9"/>
  <c r="I4" i="9"/>
  <c r="N4" i="9" s="1"/>
  <c r="R3" i="9"/>
  <c r="Q3" i="9"/>
  <c r="P3" i="9"/>
  <c r="O3" i="9"/>
  <c r="I3" i="9"/>
  <c r="N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R2" i="9"/>
  <c r="Q2" i="9"/>
  <c r="P2" i="9"/>
  <c r="O2" i="9"/>
  <c r="I2" i="9"/>
  <c r="N2" i="9" s="1"/>
  <c r="AG6" i="5" l="1"/>
  <c r="AH27" i="5" s="1"/>
  <c r="P4" i="5"/>
  <c r="I4" i="5"/>
  <c r="AB34" i="5"/>
  <c r="AA34" i="5"/>
  <c r="AB27" i="5"/>
  <c r="AA6" i="5"/>
  <c r="J34" i="5" l="1"/>
  <c r="K34" i="5"/>
  <c r="M34" i="5"/>
  <c r="L34" i="5"/>
  <c r="AG34" i="5"/>
  <c r="AH34" i="5"/>
  <c r="I34" i="5"/>
  <c r="I6" i="5"/>
  <c r="W3" i="2" s="1"/>
  <c r="AB24" i="5"/>
  <c r="AB28" i="5" s="1"/>
  <c r="P27" i="5"/>
  <c r="AH24" i="5"/>
  <c r="AH28" i="5" s="1"/>
  <c r="AA27" i="5"/>
  <c r="AG27" i="5"/>
  <c r="D34" i="5"/>
  <c r="C34" i="5"/>
  <c r="C6" i="5"/>
  <c r="D27" i="5" s="1"/>
  <c r="AD11" i="2" l="1"/>
  <c r="AD15" i="2"/>
  <c r="AD19" i="2"/>
  <c r="AD23" i="2"/>
  <c r="AD27" i="2"/>
  <c r="AD31" i="2"/>
  <c r="AD35" i="2"/>
  <c r="AD39" i="2"/>
  <c r="AD43" i="2"/>
  <c r="AD7" i="2"/>
  <c r="AC11" i="2"/>
  <c r="AC15" i="2"/>
  <c r="AC19" i="2"/>
  <c r="AC23" i="2"/>
  <c r="AC27" i="2"/>
  <c r="AC31" i="2"/>
  <c r="AC7" i="2"/>
  <c r="AB11" i="2"/>
  <c r="AB15" i="2"/>
  <c r="AB19" i="2"/>
  <c r="AB23" i="2"/>
  <c r="AB27" i="2"/>
  <c r="AA10" i="2"/>
  <c r="AA14" i="2"/>
  <c r="Z10" i="2"/>
  <c r="Y8" i="2"/>
  <c r="Y12" i="2"/>
  <c r="Y16" i="2"/>
  <c r="Y20" i="2"/>
  <c r="Y24" i="2"/>
  <c r="Y7" i="2"/>
  <c r="X11" i="2"/>
  <c r="X7" i="2"/>
  <c r="W11" i="2"/>
  <c r="AD41" i="2"/>
  <c r="AC33" i="2"/>
  <c r="AB21" i="2"/>
  <c r="Z8" i="2"/>
  <c r="Y14" i="2"/>
  <c r="Y26" i="2"/>
  <c r="W7" i="2"/>
  <c r="AD8" i="2"/>
  <c r="AD12" i="2"/>
  <c r="AD16" i="2"/>
  <c r="AD20" i="2"/>
  <c r="AD24" i="2"/>
  <c r="AD28" i="2"/>
  <c r="AD32" i="2"/>
  <c r="AD36" i="2"/>
  <c r="AD40" i="2"/>
  <c r="AD44" i="2"/>
  <c r="AC8" i="2"/>
  <c r="AC12" i="2"/>
  <c r="AC16" i="2"/>
  <c r="AC20" i="2"/>
  <c r="AC24" i="2"/>
  <c r="AC28" i="2"/>
  <c r="AC32" i="2"/>
  <c r="AB8" i="2"/>
  <c r="AB12" i="2"/>
  <c r="AB16" i="2"/>
  <c r="AB20" i="2"/>
  <c r="AB24" i="2"/>
  <c r="AB7" i="2"/>
  <c r="AA11" i="2"/>
  <c r="AA7" i="2"/>
  <c r="Z11" i="2"/>
  <c r="Y9" i="2"/>
  <c r="Y13" i="2"/>
  <c r="Y17" i="2"/>
  <c r="Y21" i="2"/>
  <c r="Y25" i="2"/>
  <c r="X8" i="2"/>
  <c r="X12" i="2"/>
  <c r="W8" i="2"/>
  <c r="W12" i="2"/>
  <c r="AD17" i="2"/>
  <c r="AD33" i="2"/>
  <c r="AD45" i="2"/>
  <c r="AC13" i="2"/>
  <c r="AC21" i="2"/>
  <c r="AC29" i="2"/>
  <c r="AB13" i="2"/>
  <c r="AB25" i="2"/>
  <c r="AA12" i="2"/>
  <c r="Y10" i="2"/>
  <c r="Y22" i="2"/>
  <c r="X13" i="2"/>
  <c r="AD10" i="2"/>
  <c r="AD14" i="2"/>
  <c r="AD18" i="2"/>
  <c r="AD22" i="2"/>
  <c r="AD26" i="2"/>
  <c r="AD30" i="2"/>
  <c r="AD34" i="2"/>
  <c r="AD38" i="2"/>
  <c r="AD42" i="2"/>
  <c r="AD46" i="2"/>
  <c r="AC10" i="2"/>
  <c r="AC14" i="2"/>
  <c r="AC18" i="2"/>
  <c r="AC22" i="2"/>
  <c r="AC26" i="2"/>
  <c r="AC30" i="2"/>
  <c r="AC34" i="2"/>
  <c r="AB10" i="2"/>
  <c r="AB14" i="2"/>
  <c r="AB18" i="2"/>
  <c r="AB22" i="2"/>
  <c r="AB26" i="2"/>
  <c r="AA9" i="2"/>
  <c r="AA13" i="2"/>
  <c r="Z9" i="2"/>
  <c r="Z7" i="2"/>
  <c r="Y11" i="2"/>
  <c r="Y15" i="2"/>
  <c r="Y19" i="2"/>
  <c r="Y23" i="2"/>
  <c r="Y27" i="2"/>
  <c r="X10" i="2"/>
  <c r="X14" i="2"/>
  <c r="W10" i="2"/>
  <c r="AD9" i="2"/>
  <c r="AD13" i="2"/>
  <c r="AD21" i="2"/>
  <c r="AD25" i="2"/>
  <c r="AD29" i="2"/>
  <c r="AD37" i="2"/>
  <c r="AC9" i="2"/>
  <c r="AC17" i="2"/>
  <c r="AC25" i="2"/>
  <c r="AB9" i="2"/>
  <c r="AB17" i="2"/>
  <c r="AA8" i="2"/>
  <c r="Z12" i="2"/>
  <c r="Y18" i="2"/>
  <c r="X9" i="2"/>
  <c r="W9" i="2"/>
  <c r="M26" i="5"/>
  <c r="M27" i="5" s="1"/>
  <c r="L26" i="5"/>
  <c r="L27" i="5" s="1"/>
  <c r="K26" i="5"/>
  <c r="K27" i="5" s="1"/>
  <c r="J26" i="5"/>
  <c r="J27" i="5" s="1"/>
  <c r="I26" i="5"/>
  <c r="I27" i="5" s="1"/>
  <c r="AA24" i="5"/>
  <c r="AA28" i="5" s="1"/>
  <c r="O27" i="5"/>
  <c r="AG24" i="5"/>
  <c r="AG28" i="5" s="1"/>
  <c r="D24" i="5"/>
  <c r="D28" i="5" s="1"/>
  <c r="Y47" i="2" l="1"/>
  <c r="W47" i="2"/>
  <c r="I23" i="5" s="1"/>
  <c r="AB47" i="2"/>
  <c r="K23" i="5" s="1"/>
  <c r="Z47" i="2"/>
  <c r="AD47" i="2"/>
  <c r="M23" i="5" s="1"/>
  <c r="X47" i="2"/>
  <c r="J23" i="5" s="1"/>
  <c r="AA47" i="2"/>
  <c r="AC47" i="2"/>
  <c r="L23" i="5" s="1"/>
  <c r="K24" i="5"/>
  <c r="K28" i="5" s="1"/>
  <c r="L24" i="5"/>
  <c r="L28" i="5" s="1"/>
  <c r="M24" i="5"/>
  <c r="M28" i="5" s="1"/>
  <c r="M47" i="2"/>
  <c r="P47" i="2"/>
  <c r="N47" i="2"/>
  <c r="J24" i="5"/>
  <c r="J28" i="5" s="1"/>
  <c r="I24" i="5"/>
  <c r="I28" i="5" s="1"/>
  <c r="C27" i="5"/>
  <c r="C24" i="5"/>
  <c r="O4" i="5" s="1"/>
  <c r="L32" i="5" l="1"/>
  <c r="L33" i="5" s="1"/>
  <c r="L36" i="5" s="1"/>
  <c r="E22" i="6" s="1"/>
  <c r="V22" i="6" s="1"/>
  <c r="S34" i="5"/>
  <c r="Q34" i="5"/>
  <c r="R34" i="5"/>
  <c r="L35" i="5"/>
  <c r="M35" i="5"/>
  <c r="M32" i="5"/>
  <c r="K35" i="5"/>
  <c r="K32" i="5"/>
  <c r="D23" i="5"/>
  <c r="C23" i="5"/>
  <c r="P34" i="5"/>
  <c r="O6" i="5"/>
  <c r="O34" i="5"/>
  <c r="U4" i="5"/>
  <c r="C28" i="5"/>
  <c r="L37" i="5" l="1"/>
  <c r="E21" i="6" s="1"/>
  <c r="E26" i="6" s="1"/>
  <c r="J26" i="6" s="1"/>
  <c r="AG3" i="2"/>
  <c r="R28" i="5"/>
  <c r="Q24" i="5"/>
  <c r="Q28" i="5" s="1"/>
  <c r="R24" i="5"/>
  <c r="S24" i="5"/>
  <c r="S28" i="5" s="1"/>
  <c r="Y34" i="5"/>
  <c r="X34" i="5"/>
  <c r="W34" i="5"/>
  <c r="K37" i="5"/>
  <c r="D21" i="6" s="1"/>
  <c r="K33" i="5"/>
  <c r="K36" i="5" s="1"/>
  <c r="D22" i="6" s="1"/>
  <c r="M37" i="5"/>
  <c r="F21" i="6" s="1"/>
  <c r="F26" i="6" s="1"/>
  <c r="M33" i="5"/>
  <c r="M36" i="5" s="1"/>
  <c r="F22" i="6" s="1"/>
  <c r="V34" i="5"/>
  <c r="U34" i="5"/>
  <c r="U6" i="5"/>
  <c r="AQ3" i="2" s="1"/>
  <c r="P24" i="5"/>
  <c r="P28" i="5" s="1"/>
  <c r="O24" i="5"/>
  <c r="O28" i="5" s="1"/>
  <c r="G7" i="2"/>
  <c r="V21" i="6" l="1"/>
  <c r="T22" i="6"/>
  <c r="D26" i="6"/>
  <c r="H26" i="6" s="1"/>
  <c r="T21" i="6"/>
  <c r="AX45" i="2"/>
  <c r="AX35" i="2"/>
  <c r="AW27" i="2"/>
  <c r="AW23" i="2"/>
  <c r="AW19" i="2"/>
  <c r="AS16" i="2"/>
  <c r="AR14" i="2"/>
  <c r="AW11" i="2"/>
  <c r="AW9" i="2"/>
  <c r="AW7" i="2"/>
  <c r="AX26" i="2"/>
  <c r="AX18" i="2"/>
  <c r="AS9" i="2"/>
  <c r="AS7" i="2"/>
  <c r="AX43" i="2"/>
  <c r="AW31" i="2"/>
  <c r="AX25" i="2"/>
  <c r="AX21" i="2"/>
  <c r="AX17" i="2"/>
  <c r="AW15" i="2"/>
  <c r="AW12" i="2"/>
  <c r="AW10" i="2"/>
  <c r="AW8" i="2"/>
  <c r="AX46" i="2"/>
  <c r="AX32" i="2"/>
  <c r="AX22" i="2"/>
  <c r="AU13" i="2"/>
  <c r="AX39" i="2"/>
  <c r="AX28" i="2"/>
  <c r="AV24" i="2"/>
  <c r="AV20" i="2"/>
  <c r="AW14" i="2"/>
  <c r="AS12" i="2"/>
  <c r="AS10" i="2"/>
  <c r="AS8" i="2"/>
  <c r="AS11" i="2"/>
  <c r="AR8" i="2"/>
  <c r="AV19" i="2"/>
  <c r="AV11" i="2"/>
  <c r="AX37" i="2"/>
  <c r="AX15" i="2"/>
  <c r="AX23" i="2"/>
  <c r="AQ7" i="2"/>
  <c r="AX16" i="2"/>
  <c r="AX24" i="2"/>
  <c r="AX36" i="2"/>
  <c r="AR9" i="2"/>
  <c r="AS13" i="2"/>
  <c r="AS21" i="2"/>
  <c r="AX29" i="2"/>
  <c r="AV8" i="2"/>
  <c r="AV12" i="2"/>
  <c r="AW18" i="2"/>
  <c r="AW26" i="2"/>
  <c r="AT7" i="2"/>
  <c r="AT9" i="2"/>
  <c r="AT11" i="2"/>
  <c r="AV13" i="2"/>
  <c r="AW16" i="2"/>
  <c r="AW20" i="2"/>
  <c r="AW24" i="2"/>
  <c r="AW30" i="2"/>
  <c r="AU7" i="2"/>
  <c r="AU9" i="2"/>
  <c r="AU11" i="2"/>
  <c r="AW13" i="2"/>
  <c r="AW17" i="2"/>
  <c r="AW21" i="2"/>
  <c r="AW25" i="2"/>
  <c r="AX30" i="2"/>
  <c r="AX38" i="2"/>
  <c r="AR7" i="2"/>
  <c r="AR11" i="2"/>
  <c r="AS17" i="2"/>
  <c r="AS25" i="2"/>
  <c r="AX41" i="2"/>
  <c r="AV10" i="2"/>
  <c r="AV15" i="2"/>
  <c r="AW22" i="2"/>
  <c r="AW32" i="2"/>
  <c r="AT8" i="2"/>
  <c r="AT10" i="2"/>
  <c r="AT12" i="2"/>
  <c r="AX14" i="2"/>
  <c r="AS18" i="2"/>
  <c r="AS22" i="2"/>
  <c r="AS26" i="2"/>
  <c r="AW34" i="2"/>
  <c r="AU8" i="2"/>
  <c r="AU10" i="2"/>
  <c r="AU12" i="2"/>
  <c r="AS15" i="2"/>
  <c r="AS19" i="2"/>
  <c r="AS23" i="2"/>
  <c r="AS27" i="2"/>
  <c r="AX34" i="2"/>
  <c r="AX42" i="2"/>
  <c r="AR12" i="2"/>
  <c r="AV27" i="2"/>
  <c r="AV7" i="2"/>
  <c r="AV16" i="2"/>
  <c r="AS24" i="2"/>
  <c r="AX8" i="2"/>
  <c r="AX10" i="2"/>
  <c r="AX12" i="2"/>
  <c r="AX19" i="2"/>
  <c r="AX27" i="2"/>
  <c r="AQ9" i="2"/>
  <c r="AQ11" i="2"/>
  <c r="AR13" i="2"/>
  <c r="AX20" i="2"/>
  <c r="AW29" i="2"/>
  <c r="AX44" i="2"/>
  <c r="AX33" i="2"/>
  <c r="AX13" i="2"/>
  <c r="AR10" i="2"/>
  <c r="AV9" i="2"/>
  <c r="AX7" i="2"/>
  <c r="AV17" i="2"/>
  <c r="AQ8" i="2"/>
  <c r="AV18" i="2"/>
  <c r="AX40" i="2"/>
  <c r="AV21" i="2"/>
  <c r="AV23" i="2"/>
  <c r="AS20" i="2"/>
  <c r="AX11" i="2"/>
  <c r="AV25" i="2"/>
  <c r="AQ12" i="2"/>
  <c r="AV26" i="2"/>
  <c r="AW28" i="2"/>
  <c r="AS14" i="2"/>
  <c r="AX31" i="2"/>
  <c r="AU14" i="2"/>
  <c r="AW33" i="2"/>
  <c r="AV14" i="2"/>
  <c r="AX9" i="2"/>
  <c r="AQ10" i="2"/>
  <c r="AV22" i="2"/>
  <c r="AN31" i="2"/>
  <c r="AN23" i="2"/>
  <c r="AI18" i="2"/>
  <c r="AN15" i="2"/>
  <c r="AJ12" i="2"/>
  <c r="AJ9" i="2"/>
  <c r="AJ7" i="2"/>
  <c r="AL21" i="2"/>
  <c r="AJ11" i="2"/>
  <c r="AN8" i="2"/>
  <c r="AI26" i="2"/>
  <c r="AM20" i="2"/>
  <c r="AL13" i="2"/>
  <c r="AN10" i="2"/>
  <c r="AJ8" i="2"/>
  <c r="AM24" i="2"/>
  <c r="AN19" i="2"/>
  <c r="AN12" i="2"/>
  <c r="AJ10" i="2"/>
  <c r="AL7" i="2"/>
  <c r="AN27" i="2"/>
  <c r="AL17" i="2"/>
  <c r="AN14" i="2"/>
  <c r="AH7" i="2"/>
  <c r="AN44" i="2"/>
  <c r="AN24" i="2"/>
  <c r="AN16" i="2"/>
  <c r="AG9" i="2"/>
  <c r="AN39" i="2"/>
  <c r="AI25" i="2"/>
  <c r="AI17" i="2"/>
  <c r="AM11" i="2"/>
  <c r="AM7" i="2"/>
  <c r="AM30" i="2"/>
  <c r="AN42" i="2"/>
  <c r="AN34" i="2"/>
  <c r="AI27" i="2"/>
  <c r="AI23" i="2"/>
  <c r="AI19" i="2"/>
  <c r="AI15" i="2"/>
  <c r="AK12" i="2"/>
  <c r="AK10" i="2"/>
  <c r="AK8" i="2"/>
  <c r="AN45" i="2"/>
  <c r="AN37" i="2"/>
  <c r="AN28" i="2"/>
  <c r="AL24" i="2"/>
  <c r="AL20" i="2"/>
  <c r="AL16" i="2"/>
  <c r="AK13" i="2"/>
  <c r="AI11" i="2"/>
  <c r="AI9" i="2"/>
  <c r="AI7" i="2"/>
  <c r="AM28" i="2"/>
  <c r="AI24" i="2"/>
  <c r="AI20" i="2"/>
  <c r="AI16" i="2"/>
  <c r="AI13" i="2"/>
  <c r="AH11" i="2"/>
  <c r="AH9" i="2"/>
  <c r="AN9" i="2"/>
  <c r="AI22" i="2"/>
  <c r="AN46" i="2"/>
  <c r="AN38" i="2"/>
  <c r="AN30" i="2"/>
  <c r="AM25" i="2"/>
  <c r="AM21" i="2"/>
  <c r="AM17" i="2"/>
  <c r="AM13" i="2"/>
  <c r="AK11" i="2"/>
  <c r="AK9" i="2"/>
  <c r="AK7" i="2"/>
  <c r="AN41" i="2"/>
  <c r="AN32" i="2"/>
  <c r="AN26" i="2"/>
  <c r="AN22" i="2"/>
  <c r="AN18" i="2"/>
  <c r="AM14" i="2"/>
  <c r="AI12" i="2"/>
  <c r="AI10" i="2"/>
  <c r="AI8" i="2"/>
  <c r="AM32" i="2"/>
  <c r="AM26" i="2"/>
  <c r="AM22" i="2"/>
  <c r="AM18" i="2"/>
  <c r="AL14" i="2"/>
  <c r="AH12" i="2"/>
  <c r="AH10" i="2"/>
  <c r="AH8" i="2"/>
  <c r="AI14" i="2"/>
  <c r="AM34" i="2"/>
  <c r="AN36" i="2"/>
  <c r="AM29" i="2"/>
  <c r="AN20" i="2"/>
  <c r="AH13" i="2"/>
  <c r="AG11" i="2"/>
  <c r="AG7" i="2"/>
  <c r="AG47" i="2" s="1"/>
  <c r="O23" i="5" s="1"/>
  <c r="AM31" i="2"/>
  <c r="AI21" i="2"/>
  <c r="AH14" i="2"/>
  <c r="AM9" i="2"/>
  <c r="AN29" i="2"/>
  <c r="AM19" i="2"/>
  <c r="AN13" i="2"/>
  <c r="AG12" i="2"/>
  <c r="AN33" i="2"/>
  <c r="AM16" i="2"/>
  <c r="AL22" i="2"/>
  <c r="AM27" i="2"/>
  <c r="AL27" i="2"/>
  <c r="AL12" i="2"/>
  <c r="AN40" i="2"/>
  <c r="AL18" i="2"/>
  <c r="AG8" i="2"/>
  <c r="AM23" i="2"/>
  <c r="AM10" i="2"/>
  <c r="AN25" i="2"/>
  <c r="AN17" i="2"/>
  <c r="AL11" i="2"/>
  <c r="AN7" i="2"/>
  <c r="AM33" i="2"/>
  <c r="AK14" i="2"/>
  <c r="AN43" i="2"/>
  <c r="AM8" i="2"/>
  <c r="AL23" i="2"/>
  <c r="AL15" i="2"/>
  <c r="AL10" i="2"/>
  <c r="AN11" i="2"/>
  <c r="AL26" i="2"/>
  <c r="AN35" i="2"/>
  <c r="AM15" i="2"/>
  <c r="AN21" i="2"/>
  <c r="AL9" i="2"/>
  <c r="AG10" i="2"/>
  <c r="AM12" i="2"/>
  <c r="AL19" i="2"/>
  <c r="AL8" i="2"/>
  <c r="AL25" i="2"/>
  <c r="G47" i="2"/>
  <c r="Q47" i="2"/>
  <c r="X24" i="5"/>
  <c r="X28" i="5" s="1"/>
  <c r="Y24" i="5"/>
  <c r="Y28" i="5" s="1"/>
  <c r="W24" i="5"/>
  <c r="W28" i="5" s="1"/>
  <c r="U27" i="5"/>
  <c r="V27" i="5"/>
  <c r="AQ47" i="2" l="1"/>
  <c r="U23" i="5" s="1"/>
  <c r="AI47" i="2"/>
  <c r="AM47" i="2"/>
  <c r="R23" i="5" s="1"/>
  <c r="AU47" i="2"/>
  <c r="AV47" i="2"/>
  <c r="AT47" i="2"/>
  <c r="AN47" i="2"/>
  <c r="S23" i="5" s="1"/>
  <c r="AK47" i="2"/>
  <c r="AH47" i="2"/>
  <c r="P23" i="5" s="1"/>
  <c r="AL47" i="2"/>
  <c r="Q23" i="5" s="1"/>
  <c r="AX47" i="2"/>
  <c r="Y23" i="5" s="1"/>
  <c r="Y32" i="5" s="1"/>
  <c r="AR47" i="2"/>
  <c r="V23" i="5" s="1"/>
  <c r="AS47" i="2"/>
  <c r="AW47" i="2"/>
  <c r="X23" i="5" s="1"/>
  <c r="X32" i="5" s="1"/>
  <c r="AJ47" i="2"/>
  <c r="D32" i="5"/>
  <c r="U24" i="5"/>
  <c r="U28" i="5" s="1"/>
  <c r="V24" i="5"/>
  <c r="V28" i="5" s="1"/>
  <c r="C32" i="5"/>
  <c r="C35" i="5"/>
  <c r="W23" i="5" l="1"/>
  <c r="W32" i="5" s="1"/>
  <c r="W37" i="5" s="1"/>
  <c r="I21" i="6" s="1"/>
  <c r="X35" i="5"/>
  <c r="Y35" i="5"/>
  <c r="S32" i="5"/>
  <c r="S35" i="5"/>
  <c r="R32" i="5"/>
  <c r="R35" i="5"/>
  <c r="Q32" i="5"/>
  <c r="Q35" i="5"/>
  <c r="Y37" i="5"/>
  <c r="K21" i="6" s="1"/>
  <c r="Y33" i="5"/>
  <c r="Y36" i="5" s="1"/>
  <c r="K22" i="6" s="1"/>
  <c r="X37" i="5"/>
  <c r="J21" i="6" s="1"/>
  <c r="AA21" i="6" s="1"/>
  <c r="X33" i="5"/>
  <c r="X36" i="5" s="1"/>
  <c r="J22" i="6" s="1"/>
  <c r="AA22" i="6" s="1"/>
  <c r="D35" i="5"/>
  <c r="AB35" i="5"/>
  <c r="AB32" i="5"/>
  <c r="O35" i="5"/>
  <c r="O32" i="5"/>
  <c r="AA32" i="5"/>
  <c r="AA35" i="5"/>
  <c r="P32" i="5"/>
  <c r="P35" i="5"/>
  <c r="AG32" i="5"/>
  <c r="AG35" i="5"/>
  <c r="AH35" i="5"/>
  <c r="AH32" i="5"/>
  <c r="J32" i="5"/>
  <c r="J33" i="5" s="1"/>
  <c r="J36" i="5" s="1"/>
  <c r="C22" i="6" s="1"/>
  <c r="J35" i="5"/>
  <c r="I35" i="5"/>
  <c r="I32" i="5"/>
  <c r="I33" i="5" s="1"/>
  <c r="I36" i="5" s="1"/>
  <c r="B22" i="6" s="1"/>
  <c r="V32" i="5"/>
  <c r="V35" i="5"/>
  <c r="U35" i="5"/>
  <c r="U32" i="5"/>
  <c r="C33" i="5"/>
  <c r="C36" i="5" s="1"/>
  <c r="B16" i="6" s="1"/>
  <c r="C37" i="5"/>
  <c r="B15" i="6" s="1"/>
  <c r="D33" i="5"/>
  <c r="D36" i="5" s="1"/>
  <c r="C16" i="6" s="1"/>
  <c r="D37" i="5"/>
  <c r="C15" i="6" s="1"/>
  <c r="Y21" i="6" l="1"/>
  <c r="W33" i="5"/>
  <c r="W36" i="5" s="1"/>
  <c r="I22" i="6" s="1"/>
  <c r="Y22" i="6" s="1"/>
  <c r="W35" i="5"/>
  <c r="S22" i="6"/>
  <c r="U22" i="6"/>
  <c r="R33" i="5"/>
  <c r="R36" i="5" s="1"/>
  <c r="R37" i="5"/>
  <c r="Q33" i="5"/>
  <c r="Q36" i="5" s="1"/>
  <c r="Q37" i="5"/>
  <c r="S37" i="5"/>
  <c r="K15" i="6" s="1"/>
  <c r="F27" i="6" s="1"/>
  <c r="S33" i="5"/>
  <c r="S36" i="5" s="1"/>
  <c r="K16" i="6" s="1"/>
  <c r="AH37" i="5"/>
  <c r="M21" i="6" s="1"/>
  <c r="AH33" i="5"/>
  <c r="AH36" i="5" s="1"/>
  <c r="M22" i="6" s="1"/>
  <c r="O33" i="5"/>
  <c r="O36" i="5" s="1"/>
  <c r="O37" i="5"/>
  <c r="P33" i="5"/>
  <c r="P36" i="5" s="1"/>
  <c r="H16" i="6" s="1"/>
  <c r="P37" i="5"/>
  <c r="H15" i="6" s="1"/>
  <c r="AB33" i="5"/>
  <c r="AB36" i="5" s="1"/>
  <c r="M16" i="6" s="1"/>
  <c r="AB37" i="5"/>
  <c r="M15" i="6" s="1"/>
  <c r="AG33" i="5"/>
  <c r="AG36" i="5" s="1"/>
  <c r="L22" i="6" s="1"/>
  <c r="AG37" i="5"/>
  <c r="L21" i="6" s="1"/>
  <c r="AA37" i="5"/>
  <c r="AA33" i="5"/>
  <c r="AA36" i="5" s="1"/>
  <c r="U33" i="5"/>
  <c r="U36" i="5" s="1"/>
  <c r="G22" i="6" s="1"/>
  <c r="U37" i="5"/>
  <c r="G21" i="6" s="1"/>
  <c r="V37" i="5"/>
  <c r="H21" i="6" s="1"/>
  <c r="V33" i="5"/>
  <c r="V36" i="5" s="1"/>
  <c r="H22" i="6" s="1"/>
  <c r="I37" i="5"/>
  <c r="B21" i="6" s="1"/>
  <c r="J37" i="5"/>
  <c r="C21" i="6" s="1"/>
  <c r="C26" i="6" s="1"/>
  <c r="L16" i="6" l="1"/>
  <c r="L15" i="6"/>
  <c r="J16" i="6"/>
  <c r="AA16" i="6" s="1"/>
  <c r="I15" i="6"/>
  <c r="J15" i="6"/>
  <c r="I16" i="6"/>
  <c r="Y16" i="6" s="1"/>
  <c r="G15" i="6"/>
  <c r="B27" i="6" s="1"/>
  <c r="G16" i="6"/>
  <c r="X21" i="6"/>
  <c r="Z21" i="6"/>
  <c r="X22" i="6"/>
  <c r="Z22" i="6"/>
  <c r="W22" i="6"/>
  <c r="AC21" i="6"/>
  <c r="AE21" i="6"/>
  <c r="B26" i="6"/>
  <c r="G26" i="6" s="1"/>
  <c r="S21" i="6"/>
  <c r="U21" i="6"/>
  <c r="AE22" i="6"/>
  <c r="AC22" i="6"/>
  <c r="C27" i="6"/>
  <c r="B28" i="6"/>
  <c r="C28" i="6"/>
  <c r="AG22" i="6" l="1"/>
  <c r="AG21" i="6"/>
  <c r="I26" i="6"/>
  <c r="J16" i="15"/>
  <c r="J15" i="15"/>
  <c r="J14" i="15"/>
  <c r="AC15" i="6"/>
  <c r="AG15" i="6" s="1"/>
  <c r="AE15" i="6"/>
  <c r="AC16" i="6"/>
  <c r="AG16" i="6" s="1"/>
  <c r="AE16" i="6"/>
  <c r="D27" i="6"/>
  <c r="H27" i="6" s="1"/>
  <c r="H29" i="6" s="1"/>
  <c r="Y15" i="6"/>
  <c r="E27" i="6"/>
  <c r="J27" i="6" s="1"/>
  <c r="J29" i="6" s="1"/>
  <c r="AA15" i="6"/>
  <c r="X16" i="6"/>
  <c r="Z16" i="6"/>
  <c r="X15" i="6"/>
  <c r="Z15" i="6"/>
  <c r="AB22" i="6"/>
  <c r="AB21" i="6"/>
  <c r="W21" i="6"/>
  <c r="G27" i="6"/>
  <c r="G28" i="6"/>
  <c r="I27" i="6"/>
  <c r="I28" i="6"/>
  <c r="AB16" i="6" l="1"/>
  <c r="G29" i="6"/>
  <c r="S2" i="14"/>
  <c r="S21" i="14" s="1"/>
  <c r="U2" i="14"/>
  <c r="U184" i="14" s="1"/>
  <c r="AB15" i="6"/>
  <c r="I29" i="6"/>
  <c r="U20" i="14" l="1"/>
  <c r="U108" i="14"/>
  <c r="R2" i="14"/>
  <c r="R24" i="14" s="1"/>
  <c r="U66" i="14"/>
  <c r="U250" i="14"/>
  <c r="U76" i="14"/>
  <c r="U85" i="14"/>
  <c r="U43" i="14"/>
  <c r="U246" i="14"/>
  <c r="U34" i="14"/>
  <c r="U36" i="14"/>
  <c r="U124" i="14"/>
  <c r="U132" i="14"/>
  <c r="U122" i="14"/>
  <c r="U121" i="14"/>
  <c r="U73" i="14"/>
  <c r="U18" i="14"/>
  <c r="U100" i="14"/>
  <c r="U68" i="14"/>
  <c r="U32" i="14"/>
  <c r="U70" i="14"/>
  <c r="U89" i="14"/>
  <c r="U253" i="14"/>
  <c r="U187" i="14"/>
  <c r="U175" i="14"/>
  <c r="U233" i="14"/>
  <c r="U106" i="14"/>
  <c r="U109" i="14"/>
  <c r="U61" i="14"/>
  <c r="U181" i="14"/>
  <c r="U92" i="14"/>
  <c r="U60" i="14"/>
  <c r="U16" i="14"/>
  <c r="U24" i="14"/>
  <c r="U41" i="14"/>
  <c r="U229" i="14"/>
  <c r="U251" i="14"/>
  <c r="U239" i="14"/>
  <c r="U86" i="14"/>
  <c r="U97" i="14"/>
  <c r="U49" i="14"/>
  <c r="U116" i="14"/>
  <c r="U84" i="14"/>
  <c r="U52" i="14"/>
  <c r="U107" i="14"/>
  <c r="U91" i="14"/>
  <c r="U148" i="14"/>
  <c r="U186" i="14"/>
  <c r="U182" i="14"/>
  <c r="T2" i="14"/>
  <c r="T251" i="14" s="1"/>
  <c r="J30" i="6"/>
  <c r="U99" i="14"/>
  <c r="U94" i="14"/>
  <c r="U58" i="14"/>
  <c r="U105" i="14"/>
  <c r="U77" i="14"/>
  <c r="U53" i="14"/>
  <c r="U23" i="14"/>
  <c r="U120" i="14"/>
  <c r="U104" i="14"/>
  <c r="U88" i="14"/>
  <c r="U72" i="14"/>
  <c r="U56" i="14"/>
  <c r="U38" i="14"/>
  <c r="U220" i="14"/>
  <c r="U245" i="14"/>
  <c r="U149" i="14"/>
  <c r="U90" i="14"/>
  <c r="U25" i="14"/>
  <c r="U125" i="14"/>
  <c r="U154" i="14"/>
  <c r="U155" i="14"/>
  <c r="U150" i="14"/>
  <c r="U143" i="14"/>
  <c r="U136" i="14"/>
  <c r="U118" i="14"/>
  <c r="U78" i="14"/>
  <c r="U117" i="14"/>
  <c r="U93" i="14"/>
  <c r="U65" i="14"/>
  <c r="U39" i="14"/>
  <c r="U188" i="14"/>
  <c r="U112" i="14"/>
  <c r="U96" i="14"/>
  <c r="U80" i="14"/>
  <c r="U64" i="14"/>
  <c r="U48" i="14"/>
  <c r="U27" i="14"/>
  <c r="U71" i="14"/>
  <c r="U46" i="14"/>
  <c r="U59" i="14"/>
  <c r="U44" i="14"/>
  <c r="U141" i="14"/>
  <c r="U236" i="14"/>
  <c r="U218" i="14"/>
  <c r="U219" i="14"/>
  <c r="U214" i="14"/>
  <c r="U207" i="14"/>
  <c r="U224" i="14"/>
  <c r="S184" i="14"/>
  <c r="S13" i="14"/>
  <c r="U22" i="14"/>
  <c r="U213" i="14"/>
  <c r="U95" i="14"/>
  <c r="U63" i="14"/>
  <c r="U26" i="14"/>
  <c r="U110" i="14"/>
  <c r="U62" i="14"/>
  <c r="U40" i="14"/>
  <c r="U19" i="14"/>
  <c r="U119" i="14"/>
  <c r="U83" i="14"/>
  <c r="U51" i="14"/>
  <c r="U10" i="14"/>
  <c r="Q11" i="14" s="1"/>
  <c r="U74" i="14"/>
  <c r="U81" i="14"/>
  <c r="U28" i="14"/>
  <c r="U37" i="14"/>
  <c r="U21" i="14"/>
  <c r="U180" i="14"/>
  <c r="U173" i="14"/>
  <c r="U164" i="14"/>
  <c r="U157" i="14"/>
  <c r="U140" i="14"/>
  <c r="U133" i="14"/>
  <c r="U130" i="14"/>
  <c r="U162" i="14"/>
  <c r="U194" i="14"/>
  <c r="U226" i="14"/>
  <c r="U131" i="14"/>
  <c r="U163" i="14"/>
  <c r="U195" i="14"/>
  <c r="U227" i="14"/>
  <c r="U126" i="14"/>
  <c r="U158" i="14"/>
  <c r="U190" i="14"/>
  <c r="U222" i="14"/>
  <c r="U254" i="14"/>
  <c r="U151" i="14"/>
  <c r="U183" i="14"/>
  <c r="U215" i="14"/>
  <c r="U247" i="14"/>
  <c r="U152" i="14"/>
  <c r="U192" i="14"/>
  <c r="U232" i="14"/>
  <c r="U123" i="14"/>
  <c r="U87" i="14"/>
  <c r="U55" i="14"/>
  <c r="U15" i="14"/>
  <c r="U98" i="14"/>
  <c r="U54" i="14"/>
  <c r="U35" i="14"/>
  <c r="U14" i="14"/>
  <c r="U111" i="14"/>
  <c r="U75" i="14"/>
  <c r="U42" i="14"/>
  <c r="U114" i="14"/>
  <c r="U113" i="14"/>
  <c r="U69" i="14"/>
  <c r="U12" i="14"/>
  <c r="U33" i="14"/>
  <c r="U17" i="14"/>
  <c r="U212" i="14"/>
  <c r="U205" i="14"/>
  <c r="U196" i="14"/>
  <c r="U189" i="14"/>
  <c r="U172" i="14"/>
  <c r="U165" i="14"/>
  <c r="U138" i="14"/>
  <c r="U170" i="14"/>
  <c r="U202" i="14"/>
  <c r="U234" i="14"/>
  <c r="U139" i="14"/>
  <c r="U171" i="14"/>
  <c r="U203" i="14"/>
  <c r="U235" i="14"/>
  <c r="U134" i="14"/>
  <c r="U166" i="14"/>
  <c r="U198" i="14"/>
  <c r="U230" i="14"/>
  <c r="U127" i="14"/>
  <c r="U159" i="14"/>
  <c r="U191" i="14"/>
  <c r="U223" i="14"/>
  <c r="U255" i="14"/>
  <c r="U160" i="14"/>
  <c r="U200" i="14"/>
  <c r="U129" i="14"/>
  <c r="U11" i="14"/>
  <c r="U115" i="14"/>
  <c r="U79" i="14"/>
  <c r="U47" i="14"/>
  <c r="U252" i="14"/>
  <c r="U82" i="14"/>
  <c r="U50" i="14"/>
  <c r="U30" i="14"/>
  <c r="U156" i="14"/>
  <c r="U103" i="14"/>
  <c r="U67" i="14"/>
  <c r="U31" i="14"/>
  <c r="U102" i="14"/>
  <c r="U101" i="14"/>
  <c r="U57" i="14"/>
  <c r="U45" i="14"/>
  <c r="U29" i="14"/>
  <c r="U13" i="14"/>
  <c r="U244" i="14"/>
  <c r="U237" i="14"/>
  <c r="U228" i="14"/>
  <c r="U221" i="14"/>
  <c r="U204" i="14"/>
  <c r="U197" i="14"/>
  <c r="U146" i="14"/>
  <c r="U178" i="14"/>
  <c r="U210" i="14"/>
  <c r="U242" i="14"/>
  <c r="U147" i="14"/>
  <c r="U179" i="14"/>
  <c r="U211" i="14"/>
  <c r="U243" i="14"/>
  <c r="U142" i="14"/>
  <c r="U174" i="14"/>
  <c r="U206" i="14"/>
  <c r="U238" i="14"/>
  <c r="U135" i="14"/>
  <c r="U167" i="14"/>
  <c r="U199" i="14"/>
  <c r="U231" i="14"/>
  <c r="U128" i="14"/>
  <c r="U168" i="14"/>
  <c r="U216" i="14"/>
  <c r="U137" i="14"/>
  <c r="S198" i="14"/>
  <c r="S226" i="14"/>
  <c r="S213" i="14"/>
  <c r="S203" i="14"/>
  <c r="S27" i="14"/>
  <c r="S48" i="14"/>
  <c r="S50" i="14"/>
  <c r="S149" i="14"/>
  <c r="S121" i="14"/>
  <c r="S116" i="14"/>
  <c r="S248" i="14"/>
  <c r="S179" i="14"/>
  <c r="S199" i="14"/>
  <c r="S77" i="14"/>
  <c r="T98" i="14"/>
  <c r="S159" i="14"/>
  <c r="S119" i="14"/>
  <c r="S232" i="14"/>
  <c r="S168" i="14"/>
  <c r="S96" i="14"/>
  <c r="S32" i="14"/>
  <c r="S131" i="14"/>
  <c r="S170" i="14"/>
  <c r="S98" i="14"/>
  <c r="S34" i="14"/>
  <c r="S151" i="14"/>
  <c r="S115" i="14"/>
  <c r="S197" i="14"/>
  <c r="S133" i="14"/>
  <c r="S61" i="14"/>
  <c r="T34" i="14"/>
  <c r="S103" i="14"/>
  <c r="S222" i="14"/>
  <c r="S216" i="14"/>
  <c r="S152" i="14"/>
  <c r="S80" i="14"/>
  <c r="S16" i="14"/>
  <c r="S67" i="14"/>
  <c r="S154" i="14"/>
  <c r="S82" i="14"/>
  <c r="S18" i="14"/>
  <c r="S99" i="14"/>
  <c r="S245" i="14"/>
  <c r="S181" i="14"/>
  <c r="S109" i="14"/>
  <c r="S45" i="14"/>
  <c r="T238" i="14"/>
  <c r="S243" i="14"/>
  <c r="S63" i="14"/>
  <c r="S178" i="14"/>
  <c r="S200" i="14"/>
  <c r="S136" i="14"/>
  <c r="S64" i="14"/>
  <c r="S231" i="14"/>
  <c r="S11" i="14"/>
  <c r="S138" i="14"/>
  <c r="S66" i="14"/>
  <c r="S251" i="14"/>
  <c r="S39" i="14"/>
  <c r="S229" i="14"/>
  <c r="S165" i="14"/>
  <c r="S93" i="14"/>
  <c r="S29" i="14"/>
  <c r="U144" i="14"/>
  <c r="U176" i="14"/>
  <c r="U208" i="14"/>
  <c r="U240" i="14"/>
  <c r="T102" i="14"/>
  <c r="T254" i="14"/>
  <c r="S255" i="14"/>
  <c r="S215" i="14"/>
  <c r="S171" i="14"/>
  <c r="S120" i="14"/>
  <c r="S75" i="14"/>
  <c r="S31" i="14"/>
  <c r="S15" i="14"/>
  <c r="S230" i="14"/>
  <c r="S194" i="14"/>
  <c r="S252" i="14"/>
  <c r="S236" i="14"/>
  <c r="S220" i="14"/>
  <c r="S204" i="14"/>
  <c r="S188" i="14"/>
  <c r="S172" i="14"/>
  <c r="S156" i="14"/>
  <c r="S140" i="14"/>
  <c r="S124" i="14"/>
  <c r="S100" i="14"/>
  <c r="S84" i="14"/>
  <c r="S68" i="14"/>
  <c r="S52" i="14"/>
  <c r="S36" i="14"/>
  <c r="S20" i="14"/>
  <c r="S247" i="14"/>
  <c r="S195" i="14"/>
  <c r="S143" i="14"/>
  <c r="S79" i="14"/>
  <c r="S35" i="14"/>
  <c r="S214" i="14"/>
  <c r="S174" i="14"/>
  <c r="S158" i="14"/>
  <c r="S142" i="14"/>
  <c r="S126" i="14"/>
  <c r="S102" i="14"/>
  <c r="S86" i="14"/>
  <c r="S70" i="14"/>
  <c r="S54" i="14"/>
  <c r="S38" i="14"/>
  <c r="S22" i="14"/>
  <c r="S122" i="14"/>
  <c r="S211" i="14"/>
  <c r="S163" i="14"/>
  <c r="S107" i="14"/>
  <c r="S55" i="14"/>
  <c r="S238" i="14"/>
  <c r="S186" i="14"/>
  <c r="S249" i="14"/>
  <c r="S233" i="14"/>
  <c r="S217" i="14"/>
  <c r="S201" i="14"/>
  <c r="S185" i="14"/>
  <c r="S169" i="14"/>
  <c r="S153" i="14"/>
  <c r="S137" i="14"/>
  <c r="S112" i="14"/>
  <c r="S97" i="14"/>
  <c r="S81" i="14"/>
  <c r="S65" i="14"/>
  <c r="S49" i="14"/>
  <c r="S33" i="14"/>
  <c r="S17" i="14"/>
  <c r="T92" i="14"/>
  <c r="T18" i="14"/>
  <c r="S235" i="14"/>
  <c r="S191" i="14"/>
  <c r="S147" i="14"/>
  <c r="S91" i="14"/>
  <c r="S51" i="14"/>
  <c r="S23" i="14"/>
  <c r="S250" i="14"/>
  <c r="S210" i="14"/>
  <c r="S111" i="14"/>
  <c r="S244" i="14"/>
  <c r="S228" i="14"/>
  <c r="S212" i="14"/>
  <c r="S196" i="14"/>
  <c r="S180" i="14"/>
  <c r="S164" i="14"/>
  <c r="S148" i="14"/>
  <c r="S132" i="14"/>
  <c r="S108" i="14"/>
  <c r="S92" i="14"/>
  <c r="S76" i="14"/>
  <c r="S60" i="14"/>
  <c r="S44" i="14"/>
  <c r="S28" i="14"/>
  <c r="S12" i="14"/>
  <c r="S219" i="14"/>
  <c r="S167" i="14"/>
  <c r="S117" i="14"/>
  <c r="S59" i="14"/>
  <c r="S254" i="14"/>
  <c r="S190" i="14"/>
  <c r="S166" i="14"/>
  <c r="S150" i="14"/>
  <c r="S134" i="14"/>
  <c r="S113" i="14"/>
  <c r="S94" i="14"/>
  <c r="S78" i="14"/>
  <c r="S62" i="14"/>
  <c r="S46" i="14"/>
  <c r="S30" i="14"/>
  <c r="S14" i="14"/>
  <c r="S239" i="14"/>
  <c r="S187" i="14"/>
  <c r="S139" i="14"/>
  <c r="S87" i="14"/>
  <c r="S118" i="14"/>
  <c r="S218" i="14"/>
  <c r="S114" i="14"/>
  <c r="S241" i="14"/>
  <c r="S225" i="14"/>
  <c r="S209" i="14"/>
  <c r="S193" i="14"/>
  <c r="S177" i="14"/>
  <c r="S161" i="14"/>
  <c r="S145" i="14"/>
  <c r="S129" i="14"/>
  <c r="S105" i="14"/>
  <c r="S89" i="14"/>
  <c r="S73" i="14"/>
  <c r="S57" i="14"/>
  <c r="S41" i="14"/>
  <c r="S25" i="14"/>
  <c r="T144" i="14"/>
  <c r="T76" i="14"/>
  <c r="S227" i="14"/>
  <c r="S183" i="14"/>
  <c r="S135" i="14"/>
  <c r="S83" i="14"/>
  <c r="S43" i="14"/>
  <c r="S19" i="14"/>
  <c r="S242" i="14"/>
  <c r="S202" i="14"/>
  <c r="S110" i="14"/>
  <c r="S240" i="14"/>
  <c r="S224" i="14"/>
  <c r="S208" i="14"/>
  <c r="S192" i="14"/>
  <c r="S176" i="14"/>
  <c r="S160" i="14"/>
  <c r="S144" i="14"/>
  <c r="S128" i="14"/>
  <c r="S104" i="14"/>
  <c r="S88" i="14"/>
  <c r="S72" i="14"/>
  <c r="S56" i="14"/>
  <c r="S40" i="14"/>
  <c r="S24" i="14"/>
  <c r="S123" i="14"/>
  <c r="S207" i="14"/>
  <c r="S155" i="14"/>
  <c r="S95" i="14"/>
  <c r="S47" i="14"/>
  <c r="S234" i="14"/>
  <c r="S182" i="14"/>
  <c r="S162" i="14"/>
  <c r="S146" i="14"/>
  <c r="S130" i="14"/>
  <c r="S106" i="14"/>
  <c r="S90" i="14"/>
  <c r="S74" i="14"/>
  <c r="S58" i="14"/>
  <c r="S42" i="14"/>
  <c r="S26" i="14"/>
  <c r="S10" i="14"/>
  <c r="O11" i="14" s="1"/>
  <c r="W11" i="14" s="1"/>
  <c r="S223" i="14"/>
  <c r="S175" i="14"/>
  <c r="S127" i="14"/>
  <c r="S71" i="14"/>
  <c r="S246" i="14"/>
  <c r="S206" i="14"/>
  <c r="S253" i="14"/>
  <c r="S237" i="14"/>
  <c r="S221" i="14"/>
  <c r="S205" i="14"/>
  <c r="S189" i="14"/>
  <c r="S173" i="14"/>
  <c r="S157" i="14"/>
  <c r="S141" i="14"/>
  <c r="S125" i="14"/>
  <c r="S101" i="14"/>
  <c r="S85" i="14"/>
  <c r="S69" i="14"/>
  <c r="S53" i="14"/>
  <c r="S37" i="14"/>
  <c r="U193" i="14"/>
  <c r="U225" i="14"/>
  <c r="U161" i="14"/>
  <c r="T160" i="14"/>
  <c r="T115" i="14"/>
  <c r="T72" i="14"/>
  <c r="T117" i="14"/>
  <c r="T129" i="14"/>
  <c r="T193" i="14"/>
  <c r="T210" i="14"/>
  <c r="T242" i="14"/>
  <c r="T71" i="14"/>
  <c r="T70" i="14"/>
  <c r="T36" i="14"/>
  <c r="T155" i="14"/>
  <c r="T165" i="14"/>
  <c r="T229" i="14"/>
  <c r="T109" i="14"/>
  <c r="T85" i="14"/>
  <c r="T86" i="14"/>
  <c r="T110" i="14"/>
  <c r="T143" i="14"/>
  <c r="T207" i="14"/>
  <c r="T217" i="14"/>
  <c r="T21" i="14"/>
  <c r="U145" i="14"/>
  <c r="U177" i="14"/>
  <c r="U209" i="14"/>
  <c r="U241" i="14"/>
  <c r="U248" i="14"/>
  <c r="U153" i="14"/>
  <c r="U185" i="14"/>
  <c r="U217" i="14"/>
  <c r="U249" i="14"/>
  <c r="U169" i="14"/>
  <c r="U201" i="14"/>
  <c r="R25" i="14" l="1"/>
  <c r="R114" i="14"/>
  <c r="R93" i="14"/>
  <c r="R99" i="14"/>
  <c r="R59" i="14"/>
  <c r="R145" i="14"/>
  <c r="T170" i="14"/>
  <c r="T38" i="14"/>
  <c r="T204" i="14"/>
  <c r="T83" i="14"/>
  <c r="T113" i="14"/>
  <c r="T219" i="14"/>
  <c r="T77" i="14"/>
  <c r="T51" i="14"/>
  <c r="T45" i="14"/>
  <c r="T183" i="14"/>
  <c r="T152" i="14"/>
  <c r="T125" i="14"/>
  <c r="T190" i="14"/>
  <c r="T131" i="14"/>
  <c r="R197" i="14"/>
  <c r="R162" i="14"/>
  <c r="R83" i="14"/>
  <c r="R13" i="14"/>
  <c r="R51" i="14"/>
  <c r="R94" i="14"/>
  <c r="R210" i="14"/>
  <c r="R142" i="14"/>
  <c r="R61" i="14"/>
  <c r="R36" i="14"/>
  <c r="T234" i="14"/>
  <c r="T153" i="14"/>
  <c r="T48" i="14"/>
  <c r="T103" i="14"/>
  <c r="T182" i="14"/>
  <c r="T26" i="14"/>
  <c r="T100" i="14"/>
  <c r="T67" i="14"/>
  <c r="T146" i="14"/>
  <c r="T62" i="14"/>
  <c r="T118" i="14"/>
  <c r="T236" i="14"/>
  <c r="T206" i="14"/>
  <c r="T47" i="14"/>
  <c r="T205" i="14"/>
  <c r="R146" i="14"/>
  <c r="R195" i="14"/>
  <c r="R117" i="14"/>
  <c r="R222" i="14"/>
  <c r="R112" i="14"/>
  <c r="R215" i="14"/>
  <c r="R84" i="14"/>
  <c r="R103" i="14"/>
  <c r="R225" i="14"/>
  <c r="R157" i="14"/>
  <c r="R55" i="14"/>
  <c r="R214" i="14"/>
  <c r="R74" i="14"/>
  <c r="R47" i="14"/>
  <c r="R173" i="14"/>
  <c r="R60" i="14"/>
  <c r="R244" i="14"/>
  <c r="R254" i="14"/>
  <c r="R33" i="14"/>
  <c r="R182" i="14"/>
  <c r="R208" i="14"/>
  <c r="R133" i="14"/>
  <c r="R58" i="14"/>
  <c r="R96" i="14"/>
  <c r="R201" i="14"/>
  <c r="R174" i="14"/>
  <c r="R45" i="14"/>
  <c r="R207" i="14"/>
  <c r="R203" i="14"/>
  <c r="R62" i="14"/>
  <c r="R31" i="14"/>
  <c r="R184" i="14"/>
  <c r="R190" i="14"/>
  <c r="R116" i="14"/>
  <c r="R127" i="14"/>
  <c r="R242" i="14"/>
  <c r="R135" i="14"/>
  <c r="R164" i="14"/>
  <c r="R34" i="14"/>
  <c r="R136" i="14"/>
  <c r="R23" i="14"/>
  <c r="R20" i="14"/>
  <c r="R148" i="14"/>
  <c r="R189" i="14"/>
  <c r="R154" i="14"/>
  <c r="R245" i="14"/>
  <c r="R53" i="14"/>
  <c r="R66" i="14"/>
  <c r="R129" i="14"/>
  <c r="R49" i="14"/>
  <c r="R187" i="14"/>
  <c r="R82" i="14"/>
  <c r="R227" i="14"/>
  <c r="R206" i="14"/>
  <c r="R166" i="14"/>
  <c r="R115" i="14"/>
  <c r="R113" i="14"/>
  <c r="R247" i="14"/>
  <c r="R119" i="14"/>
  <c r="R233" i="14"/>
  <c r="R11" i="14"/>
  <c r="R248" i="14"/>
  <c r="R70" i="14"/>
  <c r="R91" i="14"/>
  <c r="R168" i="14"/>
  <c r="R150" i="14"/>
  <c r="R171" i="14"/>
  <c r="R72" i="14"/>
  <c r="R101" i="14"/>
  <c r="R35" i="14"/>
  <c r="R250" i="14"/>
  <c r="R122" i="14"/>
  <c r="R105" i="14"/>
  <c r="R138" i="14"/>
  <c r="R108" i="14"/>
  <c r="R185" i="14"/>
  <c r="R218" i="14"/>
  <c r="R28" i="14"/>
  <c r="R22" i="14"/>
  <c r="R43" i="14"/>
  <c r="R216" i="14"/>
  <c r="R69" i="14"/>
  <c r="R178" i="14"/>
  <c r="R230" i="14"/>
  <c r="R102" i="14"/>
  <c r="R159" i="14"/>
  <c r="R205" i="14"/>
  <c r="R64" i="14"/>
  <c r="R239" i="14"/>
  <c r="R26" i="14"/>
  <c r="R220" i="14"/>
  <c r="R73" i="14"/>
  <c r="R106" i="14"/>
  <c r="R152" i="14"/>
  <c r="R253" i="14"/>
  <c r="R52" i="14"/>
  <c r="R191" i="14"/>
  <c r="R85" i="14"/>
  <c r="R54" i="14"/>
  <c r="R155" i="14"/>
  <c r="R12" i="14"/>
  <c r="R30" i="14"/>
  <c r="R151" i="14"/>
  <c r="R56" i="14"/>
  <c r="R149" i="14"/>
  <c r="R252" i="14"/>
  <c r="R121" i="14"/>
  <c r="R67" i="14"/>
  <c r="R194" i="14"/>
  <c r="R21" i="14"/>
  <c r="R161" i="14"/>
  <c r="R143" i="14"/>
  <c r="R165" i="14"/>
  <c r="R147" i="14"/>
  <c r="R50" i="14"/>
  <c r="R163" i="14"/>
  <c r="R217" i="14"/>
  <c r="R226" i="14"/>
  <c r="R14" i="14"/>
  <c r="R132" i="14"/>
  <c r="R209" i="14"/>
  <c r="R246" i="14"/>
  <c r="R240" i="14"/>
  <c r="R46" i="14"/>
  <c r="R87" i="14"/>
  <c r="R32" i="14"/>
  <c r="R126" i="14"/>
  <c r="R167" i="14"/>
  <c r="R212" i="14"/>
  <c r="R131" i="14"/>
  <c r="R213" i="14"/>
  <c r="R186" i="14"/>
  <c r="R160" i="14"/>
  <c r="R124" i="14"/>
  <c r="R118" i="14"/>
  <c r="R139" i="14"/>
  <c r="R120" i="14"/>
  <c r="R198" i="14"/>
  <c r="R219" i="14"/>
  <c r="R241" i="14"/>
  <c r="R39" i="14"/>
  <c r="R176" i="14"/>
  <c r="R40" i="14"/>
  <c r="R130" i="14"/>
  <c r="R17" i="14"/>
  <c r="R251" i="14"/>
  <c r="R123" i="14"/>
  <c r="R169" i="14"/>
  <c r="R202" i="14"/>
  <c r="R44" i="14"/>
  <c r="R249" i="14"/>
  <c r="R27" i="14"/>
  <c r="R232" i="14"/>
  <c r="R86" i="14"/>
  <c r="R107" i="14"/>
  <c r="R88" i="14"/>
  <c r="R125" i="14"/>
  <c r="R111" i="14"/>
  <c r="R237" i="14"/>
  <c r="R38" i="14"/>
  <c r="R75" i="14"/>
  <c r="R104" i="14"/>
  <c r="R79" i="14"/>
  <c r="R71" i="14"/>
  <c r="R228" i="14"/>
  <c r="R15" i="14"/>
  <c r="R41" i="14"/>
  <c r="R172" i="14"/>
  <c r="R18" i="14"/>
  <c r="R243" i="14"/>
  <c r="R211" i="14"/>
  <c r="R193" i="14"/>
  <c r="R153" i="14"/>
  <c r="R98" i="14"/>
  <c r="R179" i="14"/>
  <c r="R78" i="14"/>
  <c r="R81" i="14"/>
  <c r="R181" i="14"/>
  <c r="R97" i="14"/>
  <c r="R196" i="14"/>
  <c r="R68" i="14"/>
  <c r="R223" i="14"/>
  <c r="R10" i="14"/>
  <c r="N11" i="14" s="1"/>
  <c r="R236" i="14"/>
  <c r="R57" i="14"/>
  <c r="R90" i="14"/>
  <c r="R156" i="14"/>
  <c r="R137" i="14"/>
  <c r="R170" i="14"/>
  <c r="R76" i="14"/>
  <c r="R229" i="14"/>
  <c r="R89" i="14"/>
  <c r="R80" i="14"/>
  <c r="R200" i="14"/>
  <c r="R95" i="14"/>
  <c r="R141" i="14"/>
  <c r="R192" i="14"/>
  <c r="R175" i="14"/>
  <c r="R221" i="14"/>
  <c r="R48" i="14"/>
  <c r="R255" i="14"/>
  <c r="R42" i="14"/>
  <c r="R204" i="14"/>
  <c r="R19" i="14"/>
  <c r="R65" i="14"/>
  <c r="R183" i="14"/>
  <c r="R128" i="14"/>
  <c r="R158" i="14"/>
  <c r="R199" i="14"/>
  <c r="R180" i="14"/>
  <c r="R238" i="14"/>
  <c r="R29" i="14"/>
  <c r="R100" i="14"/>
  <c r="R63" i="14"/>
  <c r="R109" i="14"/>
  <c r="R140" i="14"/>
  <c r="R177" i="14"/>
  <c r="R77" i="14"/>
  <c r="R144" i="14"/>
  <c r="R37" i="14"/>
  <c r="R224" i="14"/>
  <c r="R134" i="14"/>
  <c r="R235" i="14"/>
  <c r="R188" i="14"/>
  <c r="R110" i="14"/>
  <c r="R231" i="14"/>
  <c r="R92" i="14"/>
  <c r="R16" i="14"/>
  <c r="R234" i="14"/>
  <c r="T250" i="14"/>
  <c r="T218" i="14"/>
  <c r="T154" i="14"/>
  <c r="T37" i="14"/>
  <c r="T201" i="14"/>
  <c r="T137" i="14"/>
  <c r="T54" i="14"/>
  <c r="T191" i="14"/>
  <c r="T127" i="14"/>
  <c r="T64" i="14"/>
  <c r="T79" i="14"/>
  <c r="T184" i="14"/>
  <c r="T107" i="14"/>
  <c r="T192" i="14"/>
  <c r="T105" i="14"/>
  <c r="T247" i="14"/>
  <c r="T230" i="14"/>
  <c r="T166" i="14"/>
  <c r="T25" i="14"/>
  <c r="T213" i="14"/>
  <c r="T149" i="14"/>
  <c r="T42" i="14"/>
  <c r="T203" i="14"/>
  <c r="T139" i="14"/>
  <c r="T52" i="14"/>
  <c r="T140" i="14"/>
  <c r="T232" i="14"/>
  <c r="T91" i="14"/>
  <c r="T241" i="14"/>
  <c r="T89" i="14"/>
  <c r="T90" i="14"/>
  <c r="T248" i="14"/>
  <c r="T194" i="14"/>
  <c r="T130" i="14"/>
  <c r="T245" i="14"/>
  <c r="T177" i="14"/>
  <c r="T14" i="14"/>
  <c r="T231" i="14"/>
  <c r="T167" i="14"/>
  <c r="T24" i="14"/>
  <c r="T88" i="14"/>
  <c r="T11" i="14"/>
  <c r="T39" i="14"/>
  <c r="T148" i="14"/>
  <c r="T31" i="14"/>
  <c r="T156" i="14"/>
  <c r="T142" i="14"/>
  <c r="T253" i="14"/>
  <c r="T212" i="14"/>
  <c r="T220" i="14"/>
  <c r="T126" i="14"/>
  <c r="T227" i="14"/>
  <c r="T43" i="14"/>
  <c r="T124" i="14"/>
  <c r="T222" i="14"/>
  <c r="T141" i="14"/>
  <c r="T60" i="14"/>
  <c r="T208" i="14"/>
  <c r="T157" i="14"/>
  <c r="T108" i="14"/>
  <c r="T74" i="14"/>
  <c r="T221" i="14"/>
  <c r="T111" i="14"/>
  <c r="T202" i="14"/>
  <c r="T138" i="14"/>
  <c r="T53" i="14"/>
  <c r="T185" i="14"/>
  <c r="T112" i="14"/>
  <c r="T239" i="14"/>
  <c r="T175" i="14"/>
  <c r="T16" i="14"/>
  <c r="T80" i="14"/>
  <c r="T164" i="14"/>
  <c r="T121" i="14"/>
  <c r="T196" i="14"/>
  <c r="T128" i="14"/>
  <c r="T188" i="14"/>
  <c r="T246" i="14"/>
  <c r="T214" i="14"/>
  <c r="T150" i="14"/>
  <c r="T41" i="14"/>
  <c r="T197" i="14"/>
  <c r="T133" i="14"/>
  <c r="T58" i="14"/>
  <c r="T187" i="14"/>
  <c r="T120" i="14"/>
  <c r="T68" i="14"/>
  <c r="T95" i="14"/>
  <c r="T168" i="14"/>
  <c r="T114" i="14"/>
  <c r="T176" i="14"/>
  <c r="T122" i="14"/>
  <c r="T119" i="14"/>
  <c r="T249" i="14"/>
  <c r="T178" i="14"/>
  <c r="T13" i="14"/>
  <c r="T225" i="14"/>
  <c r="T161" i="14"/>
  <c r="T30" i="14"/>
  <c r="T215" i="14"/>
  <c r="T151" i="14"/>
  <c r="T40" i="14"/>
  <c r="T104" i="14"/>
  <c r="T87" i="14"/>
  <c r="T75" i="14"/>
  <c r="T82" i="14"/>
  <c r="T73" i="14"/>
  <c r="T69" i="14"/>
  <c r="T49" i="14"/>
  <c r="T179" i="14"/>
  <c r="T136" i="14"/>
  <c r="T237" i="14"/>
  <c r="T163" i="14"/>
  <c r="T55" i="14"/>
  <c r="T158" i="14"/>
  <c r="T50" i="14"/>
  <c r="T63" i="14"/>
  <c r="T99" i="14"/>
  <c r="T44" i="14"/>
  <c r="T78" i="14"/>
  <c r="T17" i="14"/>
  <c r="T81" i="14"/>
  <c r="T255" i="14"/>
  <c r="T240" i="14"/>
  <c r="T186" i="14"/>
  <c r="T116" i="14"/>
  <c r="T233" i="14"/>
  <c r="T169" i="14"/>
  <c r="T22" i="14"/>
  <c r="T223" i="14"/>
  <c r="T159" i="14"/>
  <c r="T32" i="14"/>
  <c r="T96" i="14"/>
  <c r="T66" i="14"/>
  <c r="T65" i="14"/>
  <c r="T59" i="14"/>
  <c r="T61" i="14"/>
  <c r="T35" i="14"/>
  <c r="T252" i="14"/>
  <c r="T198" i="14"/>
  <c r="T134" i="14"/>
  <c r="T57" i="14"/>
  <c r="T181" i="14"/>
  <c r="T10" i="14"/>
  <c r="P11" i="14" s="1"/>
  <c r="T235" i="14"/>
  <c r="T171" i="14"/>
  <c r="T20" i="14"/>
  <c r="T84" i="14"/>
  <c r="T132" i="14"/>
  <c r="T23" i="14"/>
  <c r="T180" i="14"/>
  <c r="T15" i="14"/>
  <c r="T172" i="14"/>
  <c r="T243" i="14"/>
  <c r="T226" i="14"/>
  <c r="T162" i="14"/>
  <c r="T29" i="14"/>
  <c r="T209" i="14"/>
  <c r="T145" i="14"/>
  <c r="T46" i="14"/>
  <c r="T199" i="14"/>
  <c r="T135" i="14"/>
  <c r="T56" i="14"/>
  <c r="T19" i="14"/>
  <c r="T216" i="14"/>
  <c r="T97" i="14"/>
  <c r="T224" i="14"/>
  <c r="T94" i="14"/>
  <c r="T101" i="14"/>
  <c r="T123" i="14"/>
  <c r="T189" i="14"/>
  <c r="T12" i="14"/>
  <c r="T228" i="14"/>
  <c r="T244" i="14"/>
  <c r="T173" i="14"/>
  <c r="T28" i="14"/>
  <c r="T27" i="14"/>
  <c r="T33" i="14"/>
  <c r="T195" i="14"/>
  <c r="T200" i="14"/>
  <c r="T106" i="14"/>
  <c r="T93" i="14"/>
  <c r="T174" i="14"/>
  <c r="T211" i="14"/>
  <c r="T147" i="14"/>
  <c r="V11" i="14"/>
  <c r="Q12" i="14"/>
  <c r="Y12" i="14" s="1"/>
  <c r="Y11" i="14"/>
  <c r="O12" i="14"/>
  <c r="W12" i="14" s="1"/>
  <c r="P12" i="14" l="1"/>
  <c r="X12" i="14" s="1"/>
  <c r="N12" i="14"/>
  <c r="V12" i="14" s="1"/>
  <c r="X11" i="14"/>
  <c r="Z11" i="14" s="1"/>
  <c r="AC11" i="14" s="1"/>
  <c r="AD11" i="14" s="1"/>
  <c r="AE11" i="14" s="1"/>
  <c r="Q13" i="14"/>
  <c r="Q14" i="14" s="1"/>
  <c r="P13" i="14"/>
  <c r="X13" i="14" s="1"/>
  <c r="O13" i="14"/>
  <c r="O14" i="14" s="1"/>
  <c r="Z12" i="14" l="1"/>
  <c r="AC12" i="14" s="1"/>
  <c r="AD12" i="14" s="1"/>
  <c r="AE12" i="14" s="1"/>
  <c r="N13" i="14"/>
  <c r="N14" i="14" s="1"/>
  <c r="V14" i="14" s="1"/>
  <c r="Y13" i="14"/>
  <c r="D9" i="15"/>
  <c r="P14" i="14"/>
  <c r="X14" i="14" s="1"/>
  <c r="W13" i="14"/>
  <c r="Q15" i="14"/>
  <c r="Y14" i="14"/>
  <c r="O15" i="14"/>
  <c r="W14" i="14"/>
  <c r="F9" i="15" l="1"/>
  <c r="V13" i="14"/>
  <c r="Z13" i="14" s="1"/>
  <c r="AC13" i="14" s="1"/>
  <c r="AD13" i="14" s="1"/>
  <c r="AE13" i="14" s="1"/>
  <c r="N15" i="14"/>
  <c r="N16" i="14" s="1"/>
  <c r="N17" i="14" s="1"/>
  <c r="D10" i="15"/>
  <c r="P15" i="14"/>
  <c r="P16" i="14" s="1"/>
  <c r="E9" i="15"/>
  <c r="G9" i="15" s="1"/>
  <c r="Z14" i="14"/>
  <c r="Q16" i="14"/>
  <c r="Y15" i="14"/>
  <c r="O16" i="14"/>
  <c r="W15" i="14"/>
  <c r="F10" i="15" l="1"/>
  <c r="V16" i="14"/>
  <c r="V15" i="14"/>
  <c r="AC14" i="14"/>
  <c r="AD14" i="14" s="1"/>
  <c r="D12" i="15" s="1"/>
  <c r="E10" i="15"/>
  <c r="G10" i="15" s="1"/>
  <c r="X15" i="14"/>
  <c r="D11" i="15"/>
  <c r="O17" i="14"/>
  <c r="W16" i="14"/>
  <c r="N18" i="14"/>
  <c r="V17" i="14"/>
  <c r="Q17" i="14"/>
  <c r="Y16" i="14"/>
  <c r="P17" i="14"/>
  <c r="X16" i="14"/>
  <c r="F11" i="15" l="1"/>
  <c r="F12" i="15"/>
  <c r="Z15" i="14"/>
  <c r="AC15" i="14" s="1"/>
  <c r="AD15" i="14" s="1"/>
  <c r="AE15" i="14" s="1"/>
  <c r="E12" i="15"/>
  <c r="G12" i="15" s="1"/>
  <c r="AE14" i="14"/>
  <c r="E11" i="15"/>
  <c r="G11" i="15" s="1"/>
  <c r="Z16" i="14"/>
  <c r="P18" i="14"/>
  <c r="X17" i="14"/>
  <c r="Q18" i="14"/>
  <c r="Y17" i="14"/>
  <c r="O18" i="14"/>
  <c r="W17" i="14"/>
  <c r="N19" i="14"/>
  <c r="V18" i="14"/>
  <c r="AC16" i="14" l="1"/>
  <c r="AD16" i="14" s="1"/>
  <c r="D14" i="15" s="1"/>
  <c r="D13" i="15"/>
  <c r="Z17" i="14"/>
  <c r="N20" i="14"/>
  <c r="V19" i="14"/>
  <c r="O19" i="14"/>
  <c r="W18" i="14"/>
  <c r="Q19" i="14"/>
  <c r="Y18" i="14"/>
  <c r="P19" i="14"/>
  <c r="X18" i="14"/>
  <c r="E13" i="15" l="1"/>
  <c r="G13" i="15" s="1"/>
  <c r="E14" i="15"/>
  <c r="G14" i="15" s="1"/>
  <c r="AC17" i="14"/>
  <c r="AD17" i="14" s="1"/>
  <c r="AE17" i="14" s="1"/>
  <c r="F14" i="15"/>
  <c r="AE16" i="14"/>
  <c r="F13" i="15"/>
  <c r="Z18" i="14"/>
  <c r="P20" i="14"/>
  <c r="X19" i="14"/>
  <c r="O20" i="14"/>
  <c r="W19" i="14"/>
  <c r="N21" i="14"/>
  <c r="V20" i="14"/>
  <c r="Q20" i="14"/>
  <c r="Y19" i="14"/>
  <c r="AC18" i="14" l="1"/>
  <c r="AD18" i="14" s="1"/>
  <c r="AE18" i="14" s="1"/>
  <c r="D15" i="15"/>
  <c r="Z19" i="14"/>
  <c r="O21" i="14"/>
  <c r="W20" i="14"/>
  <c r="N22" i="14"/>
  <c r="V21" i="14"/>
  <c r="Q21" i="14"/>
  <c r="Y20" i="14"/>
  <c r="P21" i="14"/>
  <c r="X20" i="14"/>
  <c r="E15" i="15" l="1"/>
  <c r="G15" i="15" s="1"/>
  <c r="AC19" i="14"/>
  <c r="AD19" i="14" s="1"/>
  <c r="AE19" i="14" s="1"/>
  <c r="D16" i="15"/>
  <c r="F15" i="15"/>
  <c r="Z20" i="14"/>
  <c r="Q22" i="14"/>
  <c r="Y21" i="14"/>
  <c r="O22" i="14"/>
  <c r="W21" i="14"/>
  <c r="P22" i="14"/>
  <c r="X21" i="14"/>
  <c r="N23" i="14"/>
  <c r="V22" i="14"/>
  <c r="AC20" i="14" l="1"/>
  <c r="AD20" i="14" s="1"/>
  <c r="AE20" i="14" s="1"/>
  <c r="AB1" i="14" s="1"/>
  <c r="E16" i="15"/>
  <c r="G16" i="15" s="1"/>
  <c r="D17" i="15"/>
  <c r="F16" i="15"/>
  <c r="Z21" i="14"/>
  <c r="O23" i="14"/>
  <c r="W22" i="14"/>
  <c r="Q23" i="14"/>
  <c r="Y22" i="14"/>
  <c r="P23" i="14"/>
  <c r="X22" i="14"/>
  <c r="N24" i="14"/>
  <c r="V23" i="14"/>
  <c r="AC21" i="14" l="1"/>
  <c r="AD21" i="14" s="1"/>
  <c r="AE21" i="14" s="1"/>
  <c r="AB2" i="14"/>
  <c r="D18" i="15"/>
  <c r="F18" i="15" s="1"/>
  <c r="E17" i="15"/>
  <c r="G17" i="15" s="1"/>
  <c r="F17" i="15"/>
  <c r="Z22" i="14"/>
  <c r="V24" i="14"/>
  <c r="N25" i="14"/>
  <c r="Q24" i="14"/>
  <c r="Y23" i="14"/>
  <c r="P24" i="14"/>
  <c r="X23" i="14"/>
  <c r="O24" i="14"/>
  <c r="W23" i="14"/>
  <c r="E18" i="15" l="1"/>
  <c r="G18" i="15" s="1"/>
  <c r="AC22" i="14"/>
  <c r="AD22" i="14" s="1"/>
  <c r="AE22" i="14" s="1"/>
  <c r="Z23" i="14"/>
  <c r="W24" i="14"/>
  <c r="O25" i="14"/>
  <c r="Q25" i="14"/>
  <c r="Y24" i="14"/>
  <c r="N26" i="14"/>
  <c r="V25" i="14"/>
  <c r="P25" i="14"/>
  <c r="X24" i="14"/>
  <c r="AC23" i="14" l="1"/>
  <c r="AD23" i="14" s="1"/>
  <c r="AE23" i="14" s="1"/>
  <c r="Z24" i="14"/>
  <c r="Q26" i="14"/>
  <c r="Y25" i="14"/>
  <c r="P26" i="14"/>
  <c r="X25" i="14"/>
  <c r="O26" i="14"/>
  <c r="W25" i="14"/>
  <c r="N27" i="14"/>
  <c r="V26" i="14"/>
  <c r="AC24" i="14" l="1"/>
  <c r="AD24" i="14" s="1"/>
  <c r="AE24" i="14" s="1"/>
  <c r="Z25" i="14"/>
  <c r="N28" i="14"/>
  <c r="V27" i="14"/>
  <c r="P27" i="14"/>
  <c r="X26" i="14"/>
  <c r="O27" i="14"/>
  <c r="W26" i="14"/>
  <c r="Q27" i="14"/>
  <c r="Y26" i="14"/>
  <c r="AC25" i="14" l="1"/>
  <c r="AD25" i="14" s="1"/>
  <c r="AE25" i="14" s="1"/>
  <c r="Z26" i="14"/>
  <c r="Q28" i="14"/>
  <c r="Y27" i="14"/>
  <c r="P28" i="14"/>
  <c r="X27" i="14"/>
  <c r="O28" i="14"/>
  <c r="W27" i="14"/>
  <c r="N29" i="14"/>
  <c r="V28" i="14"/>
  <c r="AC26" i="14" l="1"/>
  <c r="AD26" i="14" s="1"/>
  <c r="AE26" i="14" s="1"/>
  <c r="Z27" i="14"/>
  <c r="N30" i="14"/>
  <c r="V29" i="14"/>
  <c r="P29" i="14"/>
  <c r="X28" i="14"/>
  <c r="O29" i="14"/>
  <c r="W28" i="14"/>
  <c r="Q29" i="14"/>
  <c r="Y28" i="14"/>
  <c r="AC27" i="14" l="1"/>
  <c r="AD27" i="14" s="1"/>
  <c r="AE27" i="14" s="1"/>
  <c r="Z28" i="14"/>
  <c r="Q30" i="14"/>
  <c r="Y29" i="14"/>
  <c r="P30" i="14"/>
  <c r="X29" i="14"/>
  <c r="O30" i="14"/>
  <c r="W29" i="14"/>
  <c r="N31" i="14"/>
  <c r="V30" i="14"/>
  <c r="AC28" i="14" l="1"/>
  <c r="AD28" i="14" s="1"/>
  <c r="AE28" i="14" s="1"/>
  <c r="Z29" i="14"/>
  <c r="AC29" i="14" s="1"/>
  <c r="AD29" i="14" s="1"/>
  <c r="AE29" i="14" s="1"/>
  <c r="N32" i="14"/>
  <c r="V31" i="14"/>
  <c r="P31" i="14"/>
  <c r="X30" i="14"/>
  <c r="O31" i="14"/>
  <c r="W30" i="14"/>
  <c r="Q31" i="14"/>
  <c r="Y30" i="14"/>
  <c r="Z30" i="14" l="1"/>
  <c r="AC30" i="14" s="1"/>
  <c r="AD30" i="14" s="1"/>
  <c r="AE30" i="14" s="1"/>
  <c r="Q32" i="14"/>
  <c r="Y31" i="14"/>
  <c r="X31" i="14"/>
  <c r="P32" i="14"/>
  <c r="O32" i="14"/>
  <c r="W31" i="14"/>
  <c r="N33" i="14"/>
  <c r="V32" i="14"/>
  <c r="Z31" i="14" l="1"/>
  <c r="AC31" i="14" s="1"/>
  <c r="AD31" i="14" s="1"/>
  <c r="AE31" i="14" s="1"/>
  <c r="N34" i="14"/>
  <c r="V33" i="14"/>
  <c r="P33" i="14"/>
  <c r="X32" i="14"/>
  <c r="O33" i="14"/>
  <c r="W32" i="14"/>
  <c r="Q33" i="14"/>
  <c r="Y32" i="14"/>
  <c r="Z32" i="14" l="1"/>
  <c r="AC32" i="14" s="1"/>
  <c r="AD32" i="14" s="1"/>
  <c r="AE32" i="14" s="1"/>
  <c r="N35" i="14"/>
  <c r="V34" i="14"/>
  <c r="O34" i="14"/>
  <c r="W33" i="14"/>
  <c r="Q34" i="14"/>
  <c r="Y33" i="14"/>
  <c r="P34" i="14"/>
  <c r="X33" i="14"/>
  <c r="Z33" i="14" l="1"/>
  <c r="AC33" i="14" s="1"/>
  <c r="AD33" i="14" s="1"/>
  <c r="AE33" i="14" s="1"/>
  <c r="P35" i="14"/>
  <c r="X34" i="14"/>
  <c r="O35" i="14"/>
  <c r="W34" i="14"/>
  <c r="Q35" i="14"/>
  <c r="Y34" i="14"/>
  <c r="N36" i="14"/>
  <c r="V35" i="14"/>
  <c r="Z34" i="14" l="1"/>
  <c r="AC34" i="14" s="1"/>
  <c r="AD34" i="14" s="1"/>
  <c r="AE34" i="14" s="1"/>
  <c r="V36" i="14"/>
  <c r="N37" i="14"/>
  <c r="O36" i="14"/>
  <c r="W35" i="14"/>
  <c r="Q36" i="14"/>
  <c r="Y35" i="14"/>
  <c r="P36" i="14"/>
  <c r="X35" i="14"/>
  <c r="Z35" i="14" l="1"/>
  <c r="AC35" i="14" s="1"/>
  <c r="AD35" i="14" s="1"/>
  <c r="AE35" i="14" s="1"/>
  <c r="P37" i="14"/>
  <c r="X36" i="14"/>
  <c r="O37" i="14"/>
  <c r="W36" i="14"/>
  <c r="N38" i="14"/>
  <c r="V37" i="14"/>
  <c r="Q37" i="14"/>
  <c r="Y36" i="14"/>
  <c r="Z36" i="14" l="1"/>
  <c r="AC36" i="14" s="1"/>
  <c r="AD36" i="14" s="1"/>
  <c r="AE36" i="14" s="1"/>
  <c r="O38" i="14"/>
  <c r="W37" i="14"/>
  <c r="Q38" i="14"/>
  <c r="Y37" i="14"/>
  <c r="N39" i="14"/>
  <c r="V38" i="14"/>
  <c r="P38" i="14"/>
  <c r="X37" i="14"/>
  <c r="Z37" i="14" l="1"/>
  <c r="AC37" i="14" s="1"/>
  <c r="AD37" i="14" s="1"/>
  <c r="AE37" i="14" s="1"/>
  <c r="P39" i="14"/>
  <c r="X38" i="14"/>
  <c r="Q39" i="14"/>
  <c r="Y38" i="14"/>
  <c r="N40" i="14"/>
  <c r="V39" i="14"/>
  <c r="O39" i="14"/>
  <c r="W38" i="14"/>
  <c r="Z38" i="14" l="1"/>
  <c r="AC38" i="14" s="1"/>
  <c r="AD38" i="14" s="1"/>
  <c r="AE38" i="14" s="1"/>
  <c r="Q40" i="14"/>
  <c r="Y39" i="14"/>
  <c r="O40" i="14"/>
  <c r="W39" i="14"/>
  <c r="N41" i="14"/>
  <c r="V40" i="14"/>
  <c r="P40" i="14"/>
  <c r="X39" i="14"/>
  <c r="Z39" i="14" l="1"/>
  <c r="AC39" i="14" s="1"/>
  <c r="AD39" i="14" s="1"/>
  <c r="AE39" i="14" s="1"/>
  <c r="P41" i="14"/>
  <c r="X40" i="14"/>
  <c r="O41" i="14"/>
  <c r="W40" i="14"/>
  <c r="N42" i="14"/>
  <c r="V41" i="14"/>
  <c r="Q41" i="14"/>
  <c r="Y40" i="14"/>
  <c r="Z40" i="14" l="1"/>
  <c r="AC40" i="14" s="1"/>
  <c r="AD40" i="14" s="1"/>
  <c r="AE40" i="14" s="1"/>
  <c r="O42" i="14"/>
  <c r="W41" i="14"/>
  <c r="Q42" i="14"/>
  <c r="Y41" i="14"/>
  <c r="N43" i="14"/>
  <c r="V42" i="14"/>
  <c r="P42" i="14"/>
  <c r="X41" i="14"/>
  <c r="Z41" i="14" l="1"/>
  <c r="AC41" i="14" s="1"/>
  <c r="AD41" i="14" s="1"/>
  <c r="AE41" i="14" s="1"/>
  <c r="Q43" i="14"/>
  <c r="Y42" i="14"/>
  <c r="X42" i="14"/>
  <c r="P43" i="14"/>
  <c r="V43" i="14"/>
  <c r="N44" i="14"/>
  <c r="O43" i="14"/>
  <c r="W42" i="14"/>
  <c r="Z42" i="14" l="1"/>
  <c r="AC42" i="14" s="1"/>
  <c r="AD42" i="14" s="1"/>
  <c r="AE42" i="14" s="1"/>
  <c r="O44" i="14"/>
  <c r="W43" i="14"/>
  <c r="P44" i="14"/>
  <c r="X43" i="14"/>
  <c r="N45" i="14"/>
  <c r="V44" i="14"/>
  <c r="Q44" i="14"/>
  <c r="Y43" i="14"/>
  <c r="Z43" i="14" l="1"/>
  <c r="AC43" i="14" s="1"/>
  <c r="AD43" i="14" s="1"/>
  <c r="AE43" i="14" s="1"/>
  <c r="Q45" i="14"/>
  <c r="Y44" i="14"/>
  <c r="X44" i="14"/>
  <c r="P45" i="14"/>
  <c r="N46" i="14"/>
  <c r="V45" i="14"/>
  <c r="O45" i="14"/>
  <c r="W44" i="14"/>
  <c r="Z44" i="14" l="1"/>
  <c r="AC44" i="14" s="1"/>
  <c r="AD44" i="14" s="1"/>
  <c r="AE44" i="14" s="1"/>
  <c r="P46" i="14"/>
  <c r="X45" i="14"/>
  <c r="O46" i="14"/>
  <c r="W45" i="14"/>
  <c r="V46" i="14"/>
  <c r="N47" i="14"/>
  <c r="Q46" i="14"/>
  <c r="Y45" i="14"/>
  <c r="Z45" i="14" l="1"/>
  <c r="AC45" i="14" s="1"/>
  <c r="AD45" i="14" s="1"/>
  <c r="AE45" i="14" s="1"/>
  <c r="Q47" i="14"/>
  <c r="Y46" i="14"/>
  <c r="O47" i="14"/>
  <c r="W46" i="14"/>
  <c r="N48" i="14"/>
  <c r="V47" i="14"/>
  <c r="P47" i="14"/>
  <c r="X46" i="14"/>
  <c r="Z46" i="14" l="1"/>
  <c r="AC46" i="14" s="1"/>
  <c r="AD46" i="14" s="1"/>
  <c r="AE46" i="14" s="1"/>
  <c r="P48" i="14"/>
  <c r="X47" i="14"/>
  <c r="W47" i="14"/>
  <c r="O48" i="14"/>
  <c r="N49" i="14"/>
  <c r="V48" i="14"/>
  <c r="Q48" i="14"/>
  <c r="Y47" i="14"/>
  <c r="Z47" i="14" l="1"/>
  <c r="AC47" i="14" s="1"/>
  <c r="AD47" i="14" s="1"/>
  <c r="AE47" i="14" s="1"/>
  <c r="Q49" i="14"/>
  <c r="Y48" i="14"/>
  <c r="O49" i="14"/>
  <c r="W48" i="14"/>
  <c r="N50" i="14"/>
  <c r="V49" i="14"/>
  <c r="X48" i="14"/>
  <c r="P49" i="14"/>
  <c r="Z48" i="14" l="1"/>
  <c r="AC48" i="14" s="1"/>
  <c r="AD48" i="14" s="1"/>
  <c r="AE48" i="14" s="1"/>
  <c r="O50" i="14"/>
  <c r="W49" i="14"/>
  <c r="P50" i="14"/>
  <c r="X49" i="14"/>
  <c r="N51" i="14"/>
  <c r="V50" i="14"/>
  <c r="Q50" i="14"/>
  <c r="Y49" i="14"/>
  <c r="Z49" i="14" l="1"/>
  <c r="AC49" i="14" s="1"/>
  <c r="AD49" i="14" s="1"/>
  <c r="AE49" i="14" s="1"/>
  <c r="Q51" i="14"/>
  <c r="Y50" i="14"/>
  <c r="P51" i="14"/>
  <c r="X50" i="14"/>
  <c r="N52" i="14"/>
  <c r="V51" i="14"/>
  <c r="O51" i="14"/>
  <c r="W50" i="14"/>
  <c r="Z50" i="14" l="1"/>
  <c r="AC50" i="14" s="1"/>
  <c r="AD50" i="14" s="1"/>
  <c r="AE50" i="14" s="1"/>
  <c r="P52" i="14"/>
  <c r="X51" i="14"/>
  <c r="O52" i="14"/>
  <c r="W51" i="14"/>
  <c r="N53" i="14"/>
  <c r="V52" i="14"/>
  <c r="Q52" i="14"/>
  <c r="Y51" i="14"/>
  <c r="Z51" i="14" l="1"/>
  <c r="AC51" i="14" s="1"/>
  <c r="AD51" i="14" s="1"/>
  <c r="AE51" i="14" s="1"/>
  <c r="Q53" i="14"/>
  <c r="Y52" i="14"/>
  <c r="O53" i="14"/>
  <c r="W52" i="14"/>
  <c r="N54" i="14"/>
  <c r="V53" i="14"/>
  <c r="P53" i="14"/>
  <c r="X52" i="14"/>
  <c r="Z52" i="14" l="1"/>
  <c r="AC52" i="14" s="1"/>
  <c r="AD52" i="14" s="1"/>
  <c r="AE52" i="14" s="1"/>
  <c r="O54" i="14"/>
  <c r="W53" i="14"/>
  <c r="P54" i="14"/>
  <c r="X53" i="14"/>
  <c r="N55" i="14"/>
  <c r="V54" i="14"/>
  <c r="Q54" i="14"/>
  <c r="Y53" i="14"/>
  <c r="Z53" i="14" l="1"/>
  <c r="AC53" i="14" s="1"/>
  <c r="AD53" i="14" s="1"/>
  <c r="AE53" i="14" s="1"/>
  <c r="P55" i="14"/>
  <c r="X54" i="14"/>
  <c r="Q55" i="14"/>
  <c r="Y54" i="14"/>
  <c r="N56" i="14"/>
  <c r="V55" i="14"/>
  <c r="O55" i="14"/>
  <c r="W54" i="14"/>
  <c r="Z54" i="14" l="1"/>
  <c r="AC54" i="14" s="1"/>
  <c r="AD54" i="14" s="1"/>
  <c r="AE54" i="14" s="1"/>
  <c r="Q56" i="14"/>
  <c r="Y55" i="14"/>
  <c r="O56" i="14"/>
  <c r="W55" i="14"/>
  <c r="N57" i="14"/>
  <c r="V56" i="14"/>
  <c r="P56" i="14"/>
  <c r="X55" i="14"/>
  <c r="Z55" i="14" l="1"/>
  <c r="AC55" i="14" s="1"/>
  <c r="AD55" i="14" s="1"/>
  <c r="AE55" i="14" s="1"/>
  <c r="O57" i="14"/>
  <c r="W56" i="14"/>
  <c r="P57" i="14"/>
  <c r="X56" i="14"/>
  <c r="N58" i="14"/>
  <c r="V57" i="14"/>
  <c r="Q57" i="14"/>
  <c r="Y56" i="14"/>
  <c r="Z56" i="14" l="1"/>
  <c r="AC56" i="14" s="1"/>
  <c r="AD56" i="14" s="1"/>
  <c r="AE56" i="14" s="1"/>
  <c r="P58" i="14"/>
  <c r="X57" i="14"/>
  <c r="Q58" i="14"/>
  <c r="Y57" i="14"/>
  <c r="N59" i="14"/>
  <c r="V58" i="14"/>
  <c r="O58" i="14"/>
  <c r="W57" i="14"/>
  <c r="Z57" i="14" l="1"/>
  <c r="AC57" i="14" s="1"/>
  <c r="AD57" i="14" s="1"/>
  <c r="AE57" i="14" s="1"/>
  <c r="O59" i="14"/>
  <c r="W58" i="14"/>
  <c r="Q59" i="14"/>
  <c r="Y58" i="14"/>
  <c r="N60" i="14"/>
  <c r="V59" i="14"/>
  <c r="P59" i="14"/>
  <c r="X58" i="14"/>
  <c r="Z58" i="14" l="1"/>
  <c r="AC58" i="14" s="1"/>
  <c r="AD58" i="14" s="1"/>
  <c r="AE58" i="14" s="1"/>
  <c r="P60" i="14"/>
  <c r="X59" i="14"/>
  <c r="Q60" i="14"/>
  <c r="Y59" i="14"/>
  <c r="N61" i="14"/>
  <c r="V60" i="14"/>
  <c r="O60" i="14"/>
  <c r="W59" i="14"/>
  <c r="Z59" i="14" l="1"/>
  <c r="AC59" i="14" s="1"/>
  <c r="AD59" i="14" s="1"/>
  <c r="AE59" i="14" s="1"/>
  <c r="Q61" i="14"/>
  <c r="Y60" i="14"/>
  <c r="O61" i="14"/>
  <c r="W60" i="14"/>
  <c r="N62" i="14"/>
  <c r="V61" i="14"/>
  <c r="P61" i="14"/>
  <c r="X60" i="14"/>
  <c r="Z60" i="14" l="1"/>
  <c r="AC60" i="14" s="1"/>
  <c r="AD60" i="14" s="1"/>
  <c r="AE60" i="14" s="1"/>
  <c r="P62" i="14"/>
  <c r="X61" i="14"/>
  <c r="O62" i="14"/>
  <c r="W61" i="14"/>
  <c r="N63" i="14"/>
  <c r="V62" i="14"/>
  <c r="Q62" i="14"/>
  <c r="Y61" i="14"/>
  <c r="Z61" i="14" l="1"/>
  <c r="AC61" i="14" s="1"/>
  <c r="AD61" i="14" s="1"/>
  <c r="AE61" i="14" s="1"/>
  <c r="Q63" i="14"/>
  <c r="Y62" i="14"/>
  <c r="O63" i="14"/>
  <c r="W62" i="14"/>
  <c r="N64" i="14"/>
  <c r="V63" i="14"/>
  <c r="P63" i="14"/>
  <c r="X62" i="14"/>
  <c r="Z62" i="14" l="1"/>
  <c r="AC62" i="14" s="1"/>
  <c r="AD62" i="14" s="1"/>
  <c r="AE62" i="14" s="1"/>
  <c r="O64" i="14"/>
  <c r="W63" i="14"/>
  <c r="P64" i="14"/>
  <c r="X63" i="14"/>
  <c r="V64" i="14"/>
  <c r="N65" i="14"/>
  <c r="Y63" i="14"/>
  <c r="Q64" i="14"/>
  <c r="Z63" i="14" l="1"/>
  <c r="AC63" i="14" s="1"/>
  <c r="AD63" i="14" s="1"/>
  <c r="AE63" i="14" s="1"/>
  <c r="P65" i="14"/>
  <c r="X64" i="14"/>
  <c r="N66" i="14"/>
  <c r="V65" i="14"/>
  <c r="Q65" i="14"/>
  <c r="Y64" i="14"/>
  <c r="O65" i="14"/>
  <c r="W64" i="14"/>
  <c r="Z64" i="14" l="1"/>
  <c r="AC64" i="14" s="1"/>
  <c r="AD64" i="14" s="1"/>
  <c r="AE64" i="14" s="1"/>
  <c r="O66" i="14"/>
  <c r="W65" i="14"/>
  <c r="N67" i="14"/>
  <c r="V66" i="14"/>
  <c r="Q66" i="14"/>
  <c r="Y65" i="14"/>
  <c r="P66" i="14"/>
  <c r="X65" i="14"/>
  <c r="Z65" i="14" l="1"/>
  <c r="AC65" i="14" s="1"/>
  <c r="AD65" i="14" s="1"/>
  <c r="AE65" i="14" s="1"/>
  <c r="P67" i="14"/>
  <c r="X66" i="14"/>
  <c r="N68" i="14"/>
  <c r="V67" i="14"/>
  <c r="Q67" i="14"/>
  <c r="Y66" i="14"/>
  <c r="O67" i="14"/>
  <c r="W66" i="14"/>
  <c r="Z66" i="14" l="1"/>
  <c r="AC66" i="14" s="1"/>
  <c r="AD66" i="14" s="1"/>
  <c r="AE66" i="14" s="1"/>
  <c r="O68" i="14"/>
  <c r="W67" i="14"/>
  <c r="N69" i="14"/>
  <c r="V68" i="14"/>
  <c r="Q68" i="14"/>
  <c r="Y67" i="14"/>
  <c r="P68" i="14"/>
  <c r="X67" i="14"/>
  <c r="Z67" i="14" l="1"/>
  <c r="AC67" i="14" s="1"/>
  <c r="AD67" i="14" s="1"/>
  <c r="AE67" i="14" s="1"/>
  <c r="P69" i="14"/>
  <c r="X68" i="14"/>
  <c r="V69" i="14"/>
  <c r="N70" i="14"/>
  <c r="Q69" i="14"/>
  <c r="Y68" i="14"/>
  <c r="O69" i="14"/>
  <c r="W68" i="14"/>
  <c r="Z68" i="14" l="1"/>
  <c r="AC68" i="14" s="1"/>
  <c r="AD68" i="14" s="1"/>
  <c r="AE68" i="14" s="1"/>
  <c r="N71" i="14"/>
  <c r="V70" i="14"/>
  <c r="O70" i="14"/>
  <c r="W69" i="14"/>
  <c r="Q70" i="14"/>
  <c r="Y69" i="14"/>
  <c r="P70" i="14"/>
  <c r="X69" i="14"/>
  <c r="Z69" i="14" l="1"/>
  <c r="AC69" i="14" s="1"/>
  <c r="AD69" i="14" s="1"/>
  <c r="AE69" i="14" s="1"/>
  <c r="P71" i="14"/>
  <c r="X70" i="14"/>
  <c r="O71" i="14"/>
  <c r="W70" i="14"/>
  <c r="Q71" i="14"/>
  <c r="Y70" i="14"/>
  <c r="N72" i="14"/>
  <c r="V71" i="14"/>
  <c r="Z70" i="14" l="1"/>
  <c r="AC70" i="14" s="1"/>
  <c r="AD70" i="14" s="1"/>
  <c r="AE70" i="14" s="1"/>
  <c r="N73" i="14"/>
  <c r="V72" i="14"/>
  <c r="Q72" i="14"/>
  <c r="Y71" i="14"/>
  <c r="O72" i="14"/>
  <c r="W71" i="14"/>
  <c r="P72" i="14"/>
  <c r="X71" i="14"/>
  <c r="Z71" i="14" l="1"/>
  <c r="AC71" i="14" s="1"/>
  <c r="AD71" i="14" s="1"/>
  <c r="AE71" i="14" s="1"/>
  <c r="P73" i="14"/>
  <c r="X72" i="14"/>
  <c r="Q73" i="14"/>
  <c r="Y72" i="14"/>
  <c r="O73" i="14"/>
  <c r="W72" i="14"/>
  <c r="N74" i="14"/>
  <c r="V73" i="14"/>
  <c r="Z72" i="14" l="1"/>
  <c r="AC72" i="14" s="1"/>
  <c r="AD72" i="14" s="1"/>
  <c r="AE72" i="14" s="1"/>
  <c r="N75" i="14"/>
  <c r="V74" i="14"/>
  <c r="Q74" i="14"/>
  <c r="Y73" i="14"/>
  <c r="O74" i="14"/>
  <c r="W73" i="14"/>
  <c r="P74" i="14"/>
  <c r="X73" i="14"/>
  <c r="Z73" i="14" l="1"/>
  <c r="AC73" i="14" s="1"/>
  <c r="AD73" i="14" s="1"/>
  <c r="AE73" i="14" s="1"/>
  <c r="P75" i="14"/>
  <c r="X74" i="14"/>
  <c r="Q75" i="14"/>
  <c r="Y74" i="14"/>
  <c r="O75" i="14"/>
  <c r="W74" i="14"/>
  <c r="N76" i="14"/>
  <c r="V75" i="14"/>
  <c r="Z74" i="14" l="1"/>
  <c r="AC74" i="14" s="1"/>
  <c r="AD74" i="14" s="1"/>
  <c r="AE74" i="14" s="1"/>
  <c r="O76" i="14"/>
  <c r="W75" i="14"/>
  <c r="P76" i="14"/>
  <c r="X75" i="14"/>
  <c r="N77" i="14"/>
  <c r="V76" i="14"/>
  <c r="Y75" i="14"/>
  <c r="Q76" i="14"/>
  <c r="Z75" i="14" l="1"/>
  <c r="AC75" i="14" s="1"/>
  <c r="AD75" i="14" s="1"/>
  <c r="AE75" i="14" s="1"/>
  <c r="P77" i="14"/>
  <c r="X76" i="14"/>
  <c r="N78" i="14"/>
  <c r="V77" i="14"/>
  <c r="Q77" i="14"/>
  <c r="Y76" i="14"/>
  <c r="O77" i="14"/>
  <c r="W76" i="14"/>
  <c r="Z76" i="14" l="1"/>
  <c r="AC76" i="14" s="1"/>
  <c r="AD76" i="14" s="1"/>
  <c r="AE76" i="14" s="1"/>
  <c r="W77" i="14"/>
  <c r="O78" i="14"/>
  <c r="N79" i="14"/>
  <c r="V78" i="14"/>
  <c r="Q78" i="14"/>
  <c r="Y77" i="14"/>
  <c r="P78" i="14"/>
  <c r="X77" i="14"/>
  <c r="Z77" i="14" l="1"/>
  <c r="AC77" i="14" s="1"/>
  <c r="AD77" i="14" s="1"/>
  <c r="AE77" i="14" s="1"/>
  <c r="P79" i="14"/>
  <c r="X78" i="14"/>
  <c r="N80" i="14"/>
  <c r="V79" i="14"/>
  <c r="O79" i="14"/>
  <c r="W78" i="14"/>
  <c r="Q79" i="14"/>
  <c r="Y78" i="14"/>
  <c r="Z78" i="14" l="1"/>
  <c r="AC78" i="14" s="1"/>
  <c r="AD78" i="14" s="1"/>
  <c r="AE78" i="14" s="1"/>
  <c r="Q80" i="14"/>
  <c r="Y79" i="14"/>
  <c r="N81" i="14"/>
  <c r="V80" i="14"/>
  <c r="O80" i="14"/>
  <c r="W79" i="14"/>
  <c r="P80" i="14"/>
  <c r="X79" i="14"/>
  <c r="Z79" i="14" l="1"/>
  <c r="AC79" i="14" s="1"/>
  <c r="AD79" i="14" s="1"/>
  <c r="AE79" i="14" s="1"/>
  <c r="P81" i="14"/>
  <c r="X80" i="14"/>
  <c r="N82" i="14"/>
  <c r="V81" i="14"/>
  <c r="O81" i="14"/>
  <c r="W80" i="14"/>
  <c r="Q81" i="14"/>
  <c r="Y80" i="14"/>
  <c r="Z80" i="14" l="1"/>
  <c r="AC80" i="14" s="1"/>
  <c r="AD80" i="14" s="1"/>
  <c r="AE80" i="14" s="1"/>
  <c r="Q82" i="14"/>
  <c r="Y81" i="14"/>
  <c r="N83" i="14"/>
  <c r="V82" i="14"/>
  <c r="O82" i="14"/>
  <c r="W81" i="14"/>
  <c r="P82" i="14"/>
  <c r="X81" i="14"/>
  <c r="Z81" i="14" l="1"/>
  <c r="AC81" i="14" s="1"/>
  <c r="AD81" i="14" s="1"/>
  <c r="AE81" i="14" s="1"/>
  <c r="P83" i="14"/>
  <c r="X82" i="14"/>
  <c r="N84" i="14"/>
  <c r="V83" i="14"/>
  <c r="O83" i="14"/>
  <c r="W82" i="14"/>
  <c r="Q83" i="14"/>
  <c r="Y82" i="14"/>
  <c r="Z82" i="14" l="1"/>
  <c r="AC82" i="14" s="1"/>
  <c r="AD82" i="14" s="1"/>
  <c r="AE82" i="14" s="1"/>
  <c r="N85" i="14"/>
  <c r="V84" i="14"/>
  <c r="O84" i="14"/>
  <c r="W83" i="14"/>
  <c r="P84" i="14"/>
  <c r="X83" i="14"/>
  <c r="Q84" i="14"/>
  <c r="Y83" i="14"/>
  <c r="Z83" i="14" l="1"/>
  <c r="AC83" i="14" s="1"/>
  <c r="AD83" i="14" s="1"/>
  <c r="AE83" i="14" s="1"/>
  <c r="O85" i="14"/>
  <c r="W84" i="14"/>
  <c r="Q85" i="14"/>
  <c r="Y84" i="14"/>
  <c r="P85" i="14"/>
  <c r="X84" i="14"/>
  <c r="N86" i="14"/>
  <c r="V85" i="14"/>
  <c r="Z84" i="14" l="1"/>
  <c r="AC84" i="14" s="1"/>
  <c r="AD84" i="14" s="1"/>
  <c r="AE84" i="14" s="1"/>
  <c r="N87" i="14"/>
  <c r="V86" i="14"/>
  <c r="Q86" i="14"/>
  <c r="Y85" i="14"/>
  <c r="P86" i="14"/>
  <c r="X85" i="14"/>
  <c r="O86" i="14"/>
  <c r="W85" i="14"/>
  <c r="Z85" i="14" l="1"/>
  <c r="AC85" i="14" s="1"/>
  <c r="AD85" i="14" s="1"/>
  <c r="AE85" i="14" s="1"/>
  <c r="O87" i="14"/>
  <c r="W86" i="14"/>
  <c r="Q87" i="14"/>
  <c r="Y86" i="14"/>
  <c r="P87" i="14"/>
  <c r="X86" i="14"/>
  <c r="N88" i="14"/>
  <c r="V87" i="14"/>
  <c r="Z86" i="14" l="1"/>
  <c r="AC86" i="14" s="1"/>
  <c r="AD86" i="14" s="1"/>
  <c r="AE86" i="14" s="1"/>
  <c r="N89" i="14"/>
  <c r="V88" i="14"/>
  <c r="Q88" i="14"/>
  <c r="Y87" i="14"/>
  <c r="P88" i="14"/>
  <c r="X87" i="14"/>
  <c r="O88" i="14"/>
  <c r="W87" i="14"/>
  <c r="Z87" i="14" l="1"/>
  <c r="AC87" i="14" s="1"/>
  <c r="AD87" i="14" s="1"/>
  <c r="AE87" i="14" s="1"/>
  <c r="Q89" i="14"/>
  <c r="Y88" i="14"/>
  <c r="O89" i="14"/>
  <c r="W88" i="14"/>
  <c r="P89" i="14"/>
  <c r="X88" i="14"/>
  <c r="V89" i="14"/>
  <c r="N90" i="14"/>
  <c r="Z88" i="14" l="1"/>
  <c r="AC88" i="14" s="1"/>
  <c r="AD88" i="14" s="1"/>
  <c r="AE88" i="14" s="1"/>
  <c r="O90" i="14"/>
  <c r="W89" i="14"/>
  <c r="P90" i="14"/>
  <c r="X89" i="14"/>
  <c r="N91" i="14"/>
  <c r="V90" i="14"/>
  <c r="Q90" i="14"/>
  <c r="Y89" i="14"/>
  <c r="Z89" i="14" l="1"/>
  <c r="AC89" i="14" s="1"/>
  <c r="AD89" i="14" s="1"/>
  <c r="AE89" i="14" s="1"/>
  <c r="Q91" i="14"/>
  <c r="Y90" i="14"/>
  <c r="P91" i="14"/>
  <c r="X90" i="14"/>
  <c r="N92" i="14"/>
  <c r="V91" i="14"/>
  <c r="O91" i="14"/>
  <c r="W90" i="14"/>
  <c r="Z90" i="14" l="1"/>
  <c r="AC90" i="14" s="1"/>
  <c r="AD90" i="14" s="1"/>
  <c r="AE90" i="14" s="1"/>
  <c r="N93" i="14"/>
  <c r="V92" i="14"/>
  <c r="O92" i="14"/>
  <c r="W91" i="14"/>
  <c r="P92" i="14"/>
  <c r="X91" i="14"/>
  <c r="Q92" i="14"/>
  <c r="Y91" i="14"/>
  <c r="Z91" i="14" l="1"/>
  <c r="AC91" i="14" s="1"/>
  <c r="AD91" i="14" s="1"/>
  <c r="AE91" i="14" s="1"/>
  <c r="O93" i="14"/>
  <c r="W92" i="14"/>
  <c r="Q93" i="14"/>
  <c r="Y92" i="14"/>
  <c r="P93" i="14"/>
  <c r="X92" i="14"/>
  <c r="V93" i="14"/>
  <c r="N94" i="14"/>
  <c r="Z92" i="14" l="1"/>
  <c r="AC92" i="14" s="1"/>
  <c r="AD92" i="14" s="1"/>
  <c r="AE92" i="14" s="1"/>
  <c r="N95" i="14"/>
  <c r="V94" i="14"/>
  <c r="Q94" i="14"/>
  <c r="Y93" i="14"/>
  <c r="P94" i="14"/>
  <c r="X93" i="14"/>
  <c r="O94" i="14"/>
  <c r="W93" i="14"/>
  <c r="Z93" i="14" l="1"/>
  <c r="AC93" i="14" s="1"/>
  <c r="AD93" i="14" s="1"/>
  <c r="AE93" i="14" s="1"/>
  <c r="O95" i="14"/>
  <c r="W94" i="14"/>
  <c r="Q95" i="14"/>
  <c r="Y94" i="14"/>
  <c r="P95" i="14"/>
  <c r="X94" i="14"/>
  <c r="N96" i="14"/>
  <c r="V95" i="14"/>
  <c r="Z94" i="14" l="1"/>
  <c r="AC94" i="14" s="1"/>
  <c r="AD94" i="14" s="1"/>
  <c r="AE94" i="14" s="1"/>
  <c r="Q96" i="14"/>
  <c r="Y95" i="14"/>
  <c r="N97" i="14"/>
  <c r="V96" i="14"/>
  <c r="P96" i="14"/>
  <c r="X95" i="14"/>
  <c r="W95" i="14"/>
  <c r="O96" i="14"/>
  <c r="Z95" i="14" l="1"/>
  <c r="AC95" i="14" s="1"/>
  <c r="AD95" i="14" s="1"/>
  <c r="AE95" i="14" s="1"/>
  <c r="N98" i="14"/>
  <c r="V97" i="14"/>
  <c r="P97" i="14"/>
  <c r="X96" i="14"/>
  <c r="O97" i="14"/>
  <c r="W96" i="14"/>
  <c r="Q97" i="14"/>
  <c r="Y96" i="14"/>
  <c r="Z96" i="14" l="1"/>
  <c r="AC96" i="14" s="1"/>
  <c r="AD96" i="14" s="1"/>
  <c r="AE96" i="14" s="1"/>
  <c r="Q98" i="14"/>
  <c r="Y97" i="14"/>
  <c r="P98" i="14"/>
  <c r="X97" i="14"/>
  <c r="O98" i="14"/>
  <c r="W97" i="14"/>
  <c r="N99" i="14"/>
  <c r="V98" i="14"/>
  <c r="Z97" i="14" l="1"/>
  <c r="AC97" i="14" s="1"/>
  <c r="AD97" i="14" s="1"/>
  <c r="AE97" i="14" s="1"/>
  <c r="N100" i="14"/>
  <c r="V99" i="14"/>
  <c r="O99" i="14"/>
  <c r="W98" i="14"/>
  <c r="P99" i="14"/>
  <c r="X98" i="14"/>
  <c r="Y98" i="14"/>
  <c r="Q99" i="14"/>
  <c r="Z98" i="14" l="1"/>
  <c r="AC98" i="14" s="1"/>
  <c r="AD98" i="14" s="1"/>
  <c r="AE98" i="14" s="1"/>
  <c r="W99" i="14"/>
  <c r="O100" i="14"/>
  <c r="Q100" i="14"/>
  <c r="Y99" i="14"/>
  <c r="P100" i="14"/>
  <c r="X99" i="14"/>
  <c r="N101" i="14"/>
  <c r="V100" i="14"/>
  <c r="Z99" i="14" l="1"/>
  <c r="AC99" i="14" s="1"/>
  <c r="AD99" i="14" s="1"/>
  <c r="AE99" i="14" s="1"/>
  <c r="N102" i="14"/>
  <c r="V101" i="14"/>
  <c r="Q101" i="14"/>
  <c r="Y100" i="14"/>
  <c r="P101" i="14"/>
  <c r="X100" i="14"/>
  <c r="O101" i="14"/>
  <c r="W100" i="14"/>
  <c r="Z100" i="14" l="1"/>
  <c r="AC100" i="14" s="1"/>
  <c r="AD100" i="14" s="1"/>
  <c r="AE100" i="14" s="1"/>
  <c r="Q102" i="14"/>
  <c r="Y101" i="14"/>
  <c r="O102" i="14"/>
  <c r="W101" i="14"/>
  <c r="P102" i="14"/>
  <c r="X101" i="14"/>
  <c r="N103" i="14"/>
  <c r="V102" i="14"/>
  <c r="Z101" i="14" l="1"/>
  <c r="AC101" i="14" s="1"/>
  <c r="AD101" i="14" s="1"/>
  <c r="AE101" i="14" s="1"/>
  <c r="V103" i="14"/>
  <c r="N104" i="14"/>
  <c r="O103" i="14"/>
  <c r="W102" i="14"/>
  <c r="P103" i="14"/>
  <c r="X102" i="14"/>
  <c r="Q103" i="14"/>
  <c r="Y102" i="14"/>
  <c r="Z102" i="14" l="1"/>
  <c r="AC102" i="14" s="1"/>
  <c r="AD102" i="14" s="1"/>
  <c r="AE102" i="14" s="1"/>
  <c r="Q104" i="14"/>
  <c r="Y103" i="14"/>
  <c r="O104" i="14"/>
  <c r="W103" i="14"/>
  <c r="N105" i="14"/>
  <c r="V104" i="14"/>
  <c r="P104" i="14"/>
  <c r="X103" i="14"/>
  <c r="Z103" i="14" l="1"/>
  <c r="AC103" i="14" s="1"/>
  <c r="AD103" i="14" s="1"/>
  <c r="AE103" i="14" s="1"/>
  <c r="P105" i="14"/>
  <c r="X104" i="14"/>
  <c r="W104" i="14"/>
  <c r="O105" i="14"/>
  <c r="N106" i="14"/>
  <c r="V105" i="14"/>
  <c r="Q105" i="14"/>
  <c r="Y104" i="14"/>
  <c r="Z104" i="14" l="1"/>
  <c r="AC104" i="14" s="1"/>
  <c r="AD104" i="14" s="1"/>
  <c r="AE104" i="14" s="1"/>
  <c r="N107" i="14"/>
  <c r="V106" i="14"/>
  <c r="P106" i="14"/>
  <c r="X105" i="14"/>
  <c r="Q106" i="14"/>
  <c r="Y105" i="14"/>
  <c r="O106" i="14"/>
  <c r="W105" i="14"/>
  <c r="Z105" i="14" l="1"/>
  <c r="AC105" i="14" s="1"/>
  <c r="AD105" i="14" s="1"/>
  <c r="AE105" i="14" s="1"/>
  <c r="O107" i="14"/>
  <c r="W106" i="14"/>
  <c r="P107" i="14"/>
  <c r="X106" i="14"/>
  <c r="Q107" i="14"/>
  <c r="Y106" i="14"/>
  <c r="N108" i="14"/>
  <c r="V107" i="14"/>
  <c r="Z106" i="14" l="1"/>
  <c r="AC106" i="14" s="1"/>
  <c r="AD106" i="14" s="1"/>
  <c r="AE106" i="14" s="1"/>
  <c r="N109" i="14"/>
  <c r="V108" i="14"/>
  <c r="P108" i="14"/>
  <c r="X107" i="14"/>
  <c r="Q108" i="14"/>
  <c r="Y107" i="14"/>
  <c r="O108" i="14"/>
  <c r="W107" i="14"/>
  <c r="Z107" i="14" l="1"/>
  <c r="AC107" i="14" s="1"/>
  <c r="AD107" i="14" s="1"/>
  <c r="AE107" i="14" s="1"/>
  <c r="O109" i="14"/>
  <c r="W108" i="14"/>
  <c r="P109" i="14"/>
  <c r="X108" i="14"/>
  <c r="Q109" i="14"/>
  <c r="Y108" i="14"/>
  <c r="N110" i="14"/>
  <c r="V109" i="14"/>
  <c r="Z108" i="14" l="1"/>
  <c r="AC108" i="14" s="1"/>
  <c r="AD108" i="14" s="1"/>
  <c r="AE108" i="14" s="1"/>
  <c r="P110" i="14"/>
  <c r="X109" i="14"/>
  <c r="Q110" i="14"/>
  <c r="Y109" i="14"/>
  <c r="N111" i="14"/>
  <c r="V110" i="14"/>
  <c r="O110" i="14"/>
  <c r="W109" i="14"/>
  <c r="Z109" i="14" l="1"/>
  <c r="AC109" i="14" s="1"/>
  <c r="AD109" i="14" s="1"/>
  <c r="AE109" i="14" s="1"/>
  <c r="O111" i="14"/>
  <c r="W110" i="14"/>
  <c r="Q111" i="14"/>
  <c r="Y110" i="14"/>
  <c r="N112" i="14"/>
  <c r="V111" i="14"/>
  <c r="P111" i="14"/>
  <c r="X110" i="14"/>
  <c r="Z110" i="14" l="1"/>
  <c r="AC110" i="14" s="1"/>
  <c r="AD110" i="14" s="1"/>
  <c r="AE110" i="14" s="1"/>
  <c r="P112" i="14"/>
  <c r="X111" i="14"/>
  <c r="Q112" i="14"/>
  <c r="Y111" i="14"/>
  <c r="N113" i="14"/>
  <c r="V112" i="14"/>
  <c r="O112" i="14"/>
  <c r="W111" i="14"/>
  <c r="Z111" i="14" l="1"/>
  <c r="AC111" i="14" s="1"/>
  <c r="AD111" i="14" s="1"/>
  <c r="AE111" i="14" s="1"/>
  <c r="Q113" i="14"/>
  <c r="Y112" i="14"/>
  <c r="N114" i="14"/>
  <c r="V113" i="14"/>
  <c r="O113" i="14"/>
  <c r="W112" i="14"/>
  <c r="P113" i="14"/>
  <c r="X112" i="14"/>
  <c r="Z112" i="14" l="1"/>
  <c r="AC112" i="14" s="1"/>
  <c r="AD112" i="14" s="1"/>
  <c r="AE112" i="14" s="1"/>
  <c r="P114" i="14"/>
  <c r="X113" i="14"/>
  <c r="N115" i="14"/>
  <c r="V114" i="14"/>
  <c r="O114" i="14"/>
  <c r="W113" i="14"/>
  <c r="Q114" i="14"/>
  <c r="Y113" i="14"/>
  <c r="Z113" i="14" l="1"/>
  <c r="AC113" i="14" s="1"/>
  <c r="AD113" i="14" s="1"/>
  <c r="AE113" i="14" s="1"/>
  <c r="Q115" i="14"/>
  <c r="Y114" i="14"/>
  <c r="N116" i="14"/>
  <c r="V115" i="14"/>
  <c r="O115" i="14"/>
  <c r="W114" i="14"/>
  <c r="P115" i="14"/>
  <c r="X114" i="14"/>
  <c r="Z114" i="14" l="1"/>
  <c r="AC114" i="14" s="1"/>
  <c r="AD114" i="14" s="1"/>
  <c r="AE114" i="14" s="1"/>
  <c r="N117" i="14"/>
  <c r="V116" i="14"/>
  <c r="P116" i="14"/>
  <c r="X115" i="14"/>
  <c r="O116" i="14"/>
  <c r="W115" i="14"/>
  <c r="Y115" i="14"/>
  <c r="Q116" i="14"/>
  <c r="Z115" i="14" l="1"/>
  <c r="AC115" i="14" s="1"/>
  <c r="AD115" i="14" s="1"/>
  <c r="AE115" i="14" s="1"/>
  <c r="Q117" i="14"/>
  <c r="Y116" i="14"/>
  <c r="P117" i="14"/>
  <c r="X116" i="14"/>
  <c r="W116" i="14"/>
  <c r="O117" i="14"/>
  <c r="N118" i="14"/>
  <c r="V117" i="14"/>
  <c r="Z116" i="14" l="1"/>
  <c r="AC116" i="14" s="1"/>
  <c r="AD116" i="14" s="1"/>
  <c r="AE116" i="14" s="1"/>
  <c r="N119" i="14"/>
  <c r="V118" i="14"/>
  <c r="O118" i="14"/>
  <c r="W117" i="14"/>
  <c r="P118" i="14"/>
  <c r="X117" i="14"/>
  <c r="Y117" i="14"/>
  <c r="Q118" i="14"/>
  <c r="Z117" i="14" l="1"/>
  <c r="AC117" i="14" s="1"/>
  <c r="AD117" i="14" s="1"/>
  <c r="AE117" i="14" s="1"/>
  <c r="O119" i="14"/>
  <c r="W118" i="14"/>
  <c r="Q119" i="14"/>
  <c r="Y118" i="14"/>
  <c r="P119" i="14"/>
  <c r="X118" i="14"/>
  <c r="N120" i="14"/>
  <c r="V119" i="14"/>
  <c r="Z118" i="14" l="1"/>
  <c r="AC118" i="14" s="1"/>
  <c r="AD118" i="14" s="1"/>
  <c r="AE118" i="14" s="1"/>
  <c r="N121" i="14"/>
  <c r="V120" i="14"/>
  <c r="Q120" i="14"/>
  <c r="Y119" i="14"/>
  <c r="P120" i="14"/>
  <c r="X119" i="14"/>
  <c r="O120" i="14"/>
  <c r="W119" i="14"/>
  <c r="Z119" i="14" l="1"/>
  <c r="AC119" i="14" s="1"/>
  <c r="AD119" i="14" s="1"/>
  <c r="AE119" i="14" s="1"/>
  <c r="O121" i="14"/>
  <c r="W120" i="14"/>
  <c r="Q121" i="14"/>
  <c r="Y120" i="14"/>
  <c r="P121" i="14"/>
  <c r="X120" i="14"/>
  <c r="N122" i="14"/>
  <c r="V121" i="14"/>
  <c r="Z120" i="14" l="1"/>
  <c r="AC120" i="14" s="1"/>
  <c r="AD120" i="14" s="1"/>
  <c r="AE120" i="14" s="1"/>
  <c r="N123" i="14"/>
  <c r="V122" i="14"/>
  <c r="Q122" i="14"/>
  <c r="Y121" i="14"/>
  <c r="P122" i="14"/>
  <c r="X121" i="14"/>
  <c r="O122" i="14"/>
  <c r="W121" i="14"/>
  <c r="Z121" i="14" l="1"/>
  <c r="AC121" i="14" s="1"/>
  <c r="AD121" i="14" s="1"/>
  <c r="AE121" i="14" s="1"/>
  <c r="Q123" i="14"/>
  <c r="Y122" i="14"/>
  <c r="O123" i="14"/>
  <c r="W122" i="14"/>
  <c r="P123" i="14"/>
  <c r="X122" i="14"/>
  <c r="N124" i="14"/>
  <c r="V123" i="14"/>
  <c r="Z122" i="14" l="1"/>
  <c r="AC122" i="14" s="1"/>
  <c r="AD122" i="14" s="1"/>
  <c r="AE122" i="14" s="1"/>
  <c r="N125" i="14"/>
  <c r="V124" i="14"/>
  <c r="O124" i="14"/>
  <c r="W123" i="14"/>
  <c r="P124" i="14"/>
  <c r="X123" i="14"/>
  <c r="Q124" i="14"/>
  <c r="Y123" i="14"/>
  <c r="Z123" i="14" l="1"/>
  <c r="AC123" i="14" s="1"/>
  <c r="AD123" i="14" s="1"/>
  <c r="AE123" i="14" s="1"/>
  <c r="Q125" i="14"/>
  <c r="Y124" i="14"/>
  <c r="O125" i="14"/>
  <c r="W124" i="14"/>
  <c r="P125" i="14"/>
  <c r="X124" i="14"/>
  <c r="N126" i="14"/>
  <c r="V125" i="14"/>
  <c r="Z124" i="14" l="1"/>
  <c r="AC124" i="14" s="1"/>
  <c r="AD124" i="14" s="1"/>
  <c r="AE124" i="14" s="1"/>
  <c r="V126" i="14"/>
  <c r="N127" i="14"/>
  <c r="O126" i="14"/>
  <c r="W125" i="14"/>
  <c r="P126" i="14"/>
  <c r="X125" i="14"/>
  <c r="Q126" i="14"/>
  <c r="Y125" i="14"/>
  <c r="Z125" i="14" l="1"/>
  <c r="AC125" i="14" s="1"/>
  <c r="AD125" i="14" s="1"/>
  <c r="AE125" i="14" s="1"/>
  <c r="O127" i="14"/>
  <c r="W126" i="14"/>
  <c r="Q127" i="14"/>
  <c r="Y126" i="14"/>
  <c r="N128" i="14"/>
  <c r="V127" i="14"/>
  <c r="P127" i="14"/>
  <c r="X126" i="14"/>
  <c r="Z126" i="14" l="1"/>
  <c r="AC126" i="14" s="1"/>
  <c r="AD126" i="14" s="1"/>
  <c r="AE126" i="14" s="1"/>
  <c r="P128" i="14"/>
  <c r="X127" i="14"/>
  <c r="Q128" i="14"/>
  <c r="Y127" i="14"/>
  <c r="N129" i="14"/>
  <c r="V128" i="14"/>
  <c r="O128" i="14"/>
  <c r="W127" i="14"/>
  <c r="Z127" i="14" l="1"/>
  <c r="AC127" i="14" s="1"/>
  <c r="AD127" i="14" s="1"/>
  <c r="AE127" i="14" s="1"/>
  <c r="O129" i="14"/>
  <c r="W128" i="14"/>
  <c r="N130" i="14"/>
  <c r="V129" i="14"/>
  <c r="Q129" i="14"/>
  <c r="Y128" i="14"/>
  <c r="P129" i="14"/>
  <c r="X128" i="14"/>
  <c r="Z128" i="14" l="1"/>
  <c r="AC128" i="14" s="1"/>
  <c r="AD128" i="14" s="1"/>
  <c r="AE128" i="14" s="1"/>
  <c r="P130" i="14"/>
  <c r="X129" i="14"/>
  <c r="N131" i="14"/>
  <c r="V130" i="14"/>
  <c r="Q130" i="14"/>
  <c r="Y129" i="14"/>
  <c r="O130" i="14"/>
  <c r="W129" i="14"/>
  <c r="Z129" i="14" l="1"/>
  <c r="AC129" i="14" s="1"/>
  <c r="AD129" i="14" s="1"/>
  <c r="AE129" i="14" s="1"/>
  <c r="W130" i="14"/>
  <c r="O131" i="14"/>
  <c r="N132" i="14"/>
  <c r="V131" i="14"/>
  <c r="Q131" i="14"/>
  <c r="Y130" i="14"/>
  <c r="P131" i="14"/>
  <c r="X130" i="14"/>
  <c r="Z130" i="14" l="1"/>
  <c r="AC130" i="14" s="1"/>
  <c r="AD130" i="14" s="1"/>
  <c r="AE130" i="14" s="1"/>
  <c r="N133" i="14"/>
  <c r="V132" i="14"/>
  <c r="O132" i="14"/>
  <c r="W131" i="14"/>
  <c r="P132" i="14"/>
  <c r="X131" i="14"/>
  <c r="Y131" i="14"/>
  <c r="Q132" i="14"/>
  <c r="Z131" i="14" l="1"/>
  <c r="AC131" i="14" s="1"/>
  <c r="AD131" i="14" s="1"/>
  <c r="AE131" i="14" s="1"/>
  <c r="Q133" i="14"/>
  <c r="Y132" i="14"/>
  <c r="O133" i="14"/>
  <c r="W132" i="14"/>
  <c r="P133" i="14"/>
  <c r="X132" i="14"/>
  <c r="N134" i="14"/>
  <c r="V133" i="14"/>
  <c r="Z132" i="14" l="1"/>
  <c r="AC132" i="14" s="1"/>
  <c r="AD132" i="14" s="1"/>
  <c r="AE132" i="14" s="1"/>
  <c r="N135" i="14"/>
  <c r="V134" i="14"/>
  <c r="O134" i="14"/>
  <c r="W133" i="14"/>
  <c r="P134" i="14"/>
  <c r="X133" i="14"/>
  <c r="Q134" i="14"/>
  <c r="Y133" i="14"/>
  <c r="Z133" i="14" l="1"/>
  <c r="AC133" i="14" s="1"/>
  <c r="AD133" i="14" s="1"/>
  <c r="AE133" i="14" s="1"/>
  <c r="Q135" i="14"/>
  <c r="Y134" i="14"/>
  <c r="O135" i="14"/>
  <c r="W134" i="14"/>
  <c r="P135" i="14"/>
  <c r="X134" i="14"/>
  <c r="N136" i="14"/>
  <c r="V135" i="14"/>
  <c r="Z134" i="14" l="1"/>
  <c r="AC134" i="14" s="1"/>
  <c r="AD134" i="14" s="1"/>
  <c r="AE134" i="14" s="1"/>
  <c r="O136" i="14"/>
  <c r="W135" i="14"/>
  <c r="P136" i="14"/>
  <c r="X135" i="14"/>
  <c r="N137" i="14"/>
  <c r="V136" i="14"/>
  <c r="Q136" i="14"/>
  <c r="Y135" i="14"/>
  <c r="Z135" i="14" l="1"/>
  <c r="AC135" i="14" s="1"/>
  <c r="AD135" i="14" s="1"/>
  <c r="AE135" i="14" s="1"/>
  <c r="Q137" i="14"/>
  <c r="Y136" i="14"/>
  <c r="P137" i="14"/>
  <c r="X136" i="14"/>
  <c r="N138" i="14"/>
  <c r="V137" i="14"/>
  <c r="O137" i="14"/>
  <c r="W136" i="14"/>
  <c r="Z136" i="14" l="1"/>
  <c r="AC136" i="14" s="1"/>
  <c r="AD136" i="14" s="1"/>
  <c r="AE136" i="14" s="1"/>
  <c r="O138" i="14"/>
  <c r="W137" i="14"/>
  <c r="P138" i="14"/>
  <c r="X137" i="14"/>
  <c r="N139" i="14"/>
  <c r="V138" i="14"/>
  <c r="Q138" i="14"/>
  <c r="Y137" i="14"/>
  <c r="Z137" i="14" l="1"/>
  <c r="AC137" i="14" s="1"/>
  <c r="AD137" i="14" s="1"/>
  <c r="AE137" i="14" s="1"/>
  <c r="Q139" i="14"/>
  <c r="Y138" i="14"/>
  <c r="N140" i="14"/>
  <c r="V139" i="14"/>
  <c r="P139" i="14"/>
  <c r="X138" i="14"/>
  <c r="O139" i="14"/>
  <c r="W138" i="14"/>
  <c r="Z138" i="14" l="1"/>
  <c r="AC138" i="14" s="1"/>
  <c r="AD138" i="14" s="1"/>
  <c r="AE138" i="14" s="1"/>
  <c r="O140" i="14"/>
  <c r="W139" i="14"/>
  <c r="N141" i="14"/>
  <c r="V140" i="14"/>
  <c r="P140" i="14"/>
  <c r="X139" i="14"/>
  <c r="Q140" i="14"/>
  <c r="Y139" i="14"/>
  <c r="Z139" i="14" l="1"/>
  <c r="AC139" i="14" s="1"/>
  <c r="AD139" i="14" s="1"/>
  <c r="AE139" i="14" s="1"/>
  <c r="Q141" i="14"/>
  <c r="Y140" i="14"/>
  <c r="V141" i="14"/>
  <c r="N142" i="14"/>
  <c r="P141" i="14"/>
  <c r="X140" i="14"/>
  <c r="O141" i="14"/>
  <c r="W140" i="14"/>
  <c r="Z140" i="14" l="1"/>
  <c r="AC140" i="14" s="1"/>
  <c r="AD140" i="14" s="1"/>
  <c r="AE140" i="14" s="1"/>
  <c r="P142" i="14"/>
  <c r="X141" i="14"/>
  <c r="O142" i="14"/>
  <c r="W141" i="14"/>
  <c r="N143" i="14"/>
  <c r="V142" i="14"/>
  <c r="Q142" i="14"/>
  <c r="Y141" i="14"/>
  <c r="Z141" i="14" l="1"/>
  <c r="AC141" i="14" s="1"/>
  <c r="AD141" i="14" s="1"/>
  <c r="AE141" i="14" s="1"/>
  <c r="O143" i="14"/>
  <c r="W142" i="14"/>
  <c r="N144" i="14"/>
  <c r="V143" i="14"/>
  <c r="P143" i="14"/>
  <c r="X142" i="14"/>
  <c r="Q143" i="14"/>
  <c r="Y142" i="14"/>
  <c r="Z142" i="14" l="1"/>
  <c r="AC142" i="14" s="1"/>
  <c r="AD142" i="14" s="1"/>
  <c r="AE142" i="14" s="1"/>
  <c r="N145" i="14"/>
  <c r="V144" i="14"/>
  <c r="Q144" i="14"/>
  <c r="Y143" i="14"/>
  <c r="P144" i="14"/>
  <c r="X143" i="14"/>
  <c r="O144" i="14"/>
  <c r="W143" i="14"/>
  <c r="Z143" i="14" l="1"/>
  <c r="AC143" i="14" s="1"/>
  <c r="AD143" i="14" s="1"/>
  <c r="AE143" i="14" s="1"/>
  <c r="O145" i="14"/>
  <c r="W144" i="14"/>
  <c r="Q145" i="14"/>
  <c r="Y144" i="14"/>
  <c r="P145" i="14"/>
  <c r="X144" i="14"/>
  <c r="N146" i="14"/>
  <c r="V145" i="14"/>
  <c r="Z144" i="14" l="1"/>
  <c r="AC144" i="14" s="1"/>
  <c r="AD144" i="14" s="1"/>
  <c r="AE144" i="14" s="1"/>
  <c r="N147" i="14"/>
  <c r="V146" i="14"/>
  <c r="Q146" i="14"/>
  <c r="Y145" i="14"/>
  <c r="P146" i="14"/>
  <c r="X145" i="14"/>
  <c r="O146" i="14"/>
  <c r="W145" i="14"/>
  <c r="Z145" i="14" l="1"/>
  <c r="AC145" i="14" s="1"/>
  <c r="AD145" i="14" s="1"/>
  <c r="AE145" i="14" s="1"/>
  <c r="O147" i="14"/>
  <c r="W146" i="14"/>
  <c r="Q147" i="14"/>
  <c r="Y146" i="14"/>
  <c r="P147" i="14"/>
  <c r="X146" i="14"/>
  <c r="N148" i="14"/>
  <c r="V147" i="14"/>
  <c r="Z146" i="14" l="1"/>
  <c r="AC146" i="14" s="1"/>
  <c r="AD146" i="14" s="1"/>
  <c r="AE146" i="14" s="1"/>
  <c r="N149" i="14"/>
  <c r="V148" i="14"/>
  <c r="Q148" i="14"/>
  <c r="Y147" i="14"/>
  <c r="P148" i="14"/>
  <c r="X147" i="14"/>
  <c r="O148" i="14"/>
  <c r="W147" i="14"/>
  <c r="Z147" i="14" l="1"/>
  <c r="AC147" i="14" s="1"/>
  <c r="AD147" i="14" s="1"/>
  <c r="AE147" i="14" s="1"/>
  <c r="O149" i="14"/>
  <c r="W148" i="14"/>
  <c r="Q149" i="14"/>
  <c r="Y148" i="14"/>
  <c r="P149" i="14"/>
  <c r="X148" i="14"/>
  <c r="N150" i="14"/>
  <c r="V149" i="14"/>
  <c r="Z148" i="14" l="1"/>
  <c r="AC148" i="14" s="1"/>
  <c r="AD148" i="14" s="1"/>
  <c r="AE148" i="14" s="1"/>
  <c r="Q150" i="14"/>
  <c r="Y149" i="14"/>
  <c r="P150" i="14"/>
  <c r="X149" i="14"/>
  <c r="N151" i="14"/>
  <c r="V150" i="14"/>
  <c r="O150" i="14"/>
  <c r="W149" i="14"/>
  <c r="Z149" i="14" l="1"/>
  <c r="AC149" i="14" s="1"/>
  <c r="AD149" i="14" s="1"/>
  <c r="AE149" i="14" s="1"/>
  <c r="O151" i="14"/>
  <c r="W150" i="14"/>
  <c r="P151" i="14"/>
  <c r="X150" i="14"/>
  <c r="N152" i="14"/>
  <c r="V151" i="14"/>
  <c r="Q151" i="14"/>
  <c r="Y150" i="14"/>
  <c r="Z150" i="14" l="1"/>
  <c r="AC150" i="14" s="1"/>
  <c r="AD150" i="14" s="1"/>
  <c r="AE150" i="14" s="1"/>
  <c r="Q152" i="14"/>
  <c r="Y151" i="14"/>
  <c r="P152" i="14"/>
  <c r="X151" i="14"/>
  <c r="N153" i="14"/>
  <c r="V152" i="14"/>
  <c r="O152" i="14"/>
  <c r="W151" i="14"/>
  <c r="Z151" i="14" l="1"/>
  <c r="AC151" i="14" s="1"/>
  <c r="AD151" i="14" s="1"/>
  <c r="AE151" i="14" s="1"/>
  <c r="P153" i="14"/>
  <c r="X152" i="14"/>
  <c r="O153" i="14"/>
  <c r="W152" i="14"/>
  <c r="N154" i="14"/>
  <c r="V153" i="14"/>
  <c r="Q153" i="14"/>
  <c r="Y152" i="14"/>
  <c r="Z152" i="14" l="1"/>
  <c r="AC152" i="14" s="1"/>
  <c r="AD152" i="14" s="1"/>
  <c r="AE152" i="14" s="1"/>
  <c r="Q154" i="14"/>
  <c r="Y153" i="14"/>
  <c r="O154" i="14"/>
  <c r="W153" i="14"/>
  <c r="N155" i="14"/>
  <c r="V154" i="14"/>
  <c r="P154" i="14"/>
  <c r="X153" i="14"/>
  <c r="Z153" i="14" l="1"/>
  <c r="AC153" i="14" s="1"/>
  <c r="AD153" i="14" s="1"/>
  <c r="AE153" i="14" s="1"/>
  <c r="P155" i="14"/>
  <c r="X154" i="14"/>
  <c r="O155" i="14"/>
  <c r="W154" i="14"/>
  <c r="V155" i="14"/>
  <c r="N156" i="14"/>
  <c r="Q155" i="14"/>
  <c r="Y154" i="14"/>
  <c r="Z154" i="14" l="1"/>
  <c r="AC154" i="14" s="1"/>
  <c r="AD154" i="14" s="1"/>
  <c r="AE154" i="14" s="1"/>
  <c r="N157" i="14"/>
  <c r="V156" i="14"/>
  <c r="Q156" i="14"/>
  <c r="Y155" i="14"/>
  <c r="O156" i="14"/>
  <c r="W155" i="14"/>
  <c r="P156" i="14"/>
  <c r="X155" i="14"/>
  <c r="Z155" i="14" l="1"/>
  <c r="AC155" i="14" s="1"/>
  <c r="AD155" i="14" s="1"/>
  <c r="AE155" i="14" s="1"/>
  <c r="P157" i="14"/>
  <c r="X156" i="14"/>
  <c r="Q157" i="14"/>
  <c r="Y156" i="14"/>
  <c r="O157" i="14"/>
  <c r="W156" i="14"/>
  <c r="N158" i="14"/>
  <c r="V157" i="14"/>
  <c r="Z156" i="14" l="1"/>
  <c r="AC156" i="14" s="1"/>
  <c r="AD156" i="14" s="1"/>
  <c r="AE156" i="14" s="1"/>
  <c r="Q158" i="14"/>
  <c r="Y157" i="14"/>
  <c r="O158" i="14"/>
  <c r="W157" i="14"/>
  <c r="N159" i="14"/>
  <c r="V158" i="14"/>
  <c r="P158" i="14"/>
  <c r="X157" i="14"/>
  <c r="Z157" i="14" l="1"/>
  <c r="AC157" i="14" s="1"/>
  <c r="AD157" i="14" s="1"/>
  <c r="AE157" i="14" s="1"/>
  <c r="O159" i="14"/>
  <c r="W158" i="14"/>
  <c r="P159" i="14"/>
  <c r="X158" i="14"/>
  <c r="N160" i="14"/>
  <c r="V159" i="14"/>
  <c r="Q159" i="14"/>
  <c r="Y158" i="14"/>
  <c r="Z158" i="14" l="1"/>
  <c r="AC158" i="14" s="1"/>
  <c r="AD158" i="14" s="1"/>
  <c r="AE158" i="14" s="1"/>
  <c r="P160" i="14"/>
  <c r="X159" i="14"/>
  <c r="Q160" i="14"/>
  <c r="Y159" i="14"/>
  <c r="N161" i="14"/>
  <c r="V160" i="14"/>
  <c r="O160" i="14"/>
  <c r="W159" i="14"/>
  <c r="Z159" i="14" l="1"/>
  <c r="AC159" i="14" s="1"/>
  <c r="AD159" i="14" s="1"/>
  <c r="AE159" i="14" s="1"/>
  <c r="O161" i="14"/>
  <c r="W160" i="14"/>
  <c r="Q161" i="14"/>
  <c r="Y160" i="14"/>
  <c r="N162" i="14"/>
  <c r="V161" i="14"/>
  <c r="P161" i="14"/>
  <c r="X160" i="14"/>
  <c r="Z160" i="14" l="1"/>
  <c r="AC160" i="14" s="1"/>
  <c r="AD160" i="14" s="1"/>
  <c r="AE160" i="14" s="1"/>
  <c r="X161" i="14"/>
  <c r="P162" i="14"/>
  <c r="Q162" i="14"/>
  <c r="Y161" i="14"/>
  <c r="N163" i="14"/>
  <c r="V162" i="14"/>
  <c r="O162" i="14"/>
  <c r="W161" i="14"/>
  <c r="Z161" i="14" l="1"/>
  <c r="AC161" i="14" s="1"/>
  <c r="AD161" i="14" s="1"/>
  <c r="AE161" i="14" s="1"/>
  <c r="O163" i="14"/>
  <c r="W162" i="14"/>
  <c r="Q163" i="14"/>
  <c r="Y162" i="14"/>
  <c r="P163" i="14"/>
  <c r="X162" i="14"/>
  <c r="N164" i="14"/>
  <c r="V163" i="14"/>
  <c r="Z162" i="14" l="1"/>
  <c r="AC162" i="14" s="1"/>
  <c r="AD162" i="14" s="1"/>
  <c r="AE162" i="14" s="1"/>
  <c r="N165" i="14"/>
  <c r="V164" i="14"/>
  <c r="Q164" i="14"/>
  <c r="Y163" i="14"/>
  <c r="P164" i="14"/>
  <c r="X163" i="14"/>
  <c r="O164" i="14"/>
  <c r="W163" i="14"/>
  <c r="Z163" i="14" l="1"/>
  <c r="AC163" i="14" s="1"/>
  <c r="AD163" i="14" s="1"/>
  <c r="AE163" i="14" s="1"/>
  <c r="O165" i="14"/>
  <c r="W164" i="14"/>
  <c r="Q165" i="14"/>
  <c r="Y164" i="14"/>
  <c r="P165" i="14"/>
  <c r="X164" i="14"/>
  <c r="N166" i="14"/>
  <c r="V165" i="14"/>
  <c r="Z164" i="14" l="1"/>
  <c r="AC164" i="14" s="1"/>
  <c r="AD164" i="14" s="1"/>
  <c r="AE164" i="14" s="1"/>
  <c r="N167" i="14"/>
  <c r="V166" i="14"/>
  <c r="Q166" i="14"/>
  <c r="Y165" i="14"/>
  <c r="P166" i="14"/>
  <c r="X165" i="14"/>
  <c r="O166" i="14"/>
  <c r="W165" i="14"/>
  <c r="Z165" i="14" l="1"/>
  <c r="AC165" i="14" s="1"/>
  <c r="AD165" i="14" s="1"/>
  <c r="AE165" i="14" s="1"/>
  <c r="O167" i="14"/>
  <c r="W166" i="14"/>
  <c r="Q167" i="14"/>
  <c r="Y166" i="14"/>
  <c r="P167" i="14"/>
  <c r="X166" i="14"/>
  <c r="V167" i="14"/>
  <c r="N168" i="14"/>
  <c r="Z166" i="14" l="1"/>
  <c r="AC166" i="14" s="1"/>
  <c r="AD166" i="14" s="1"/>
  <c r="AE166" i="14" s="1"/>
  <c r="Y167" i="14"/>
  <c r="Q168" i="14"/>
  <c r="P168" i="14"/>
  <c r="X167" i="14"/>
  <c r="N169" i="14"/>
  <c r="V168" i="14"/>
  <c r="O168" i="14"/>
  <c r="W167" i="14"/>
  <c r="Z167" i="14" l="1"/>
  <c r="AC167" i="14" s="1"/>
  <c r="AD167" i="14" s="1"/>
  <c r="AE167" i="14" s="1"/>
  <c r="O169" i="14"/>
  <c r="W168" i="14"/>
  <c r="P169" i="14"/>
  <c r="X168" i="14"/>
  <c r="Q169" i="14"/>
  <c r="Y168" i="14"/>
  <c r="N170" i="14"/>
  <c r="V169" i="14"/>
  <c r="Z168" i="14" l="1"/>
  <c r="AC168" i="14" s="1"/>
  <c r="AD168" i="14" s="1"/>
  <c r="AE168" i="14" s="1"/>
  <c r="N171" i="14"/>
  <c r="V170" i="14"/>
  <c r="P170" i="14"/>
  <c r="X169" i="14"/>
  <c r="Q170" i="14"/>
  <c r="Y169" i="14"/>
  <c r="O170" i="14"/>
  <c r="W169" i="14"/>
  <c r="Z169" i="14" l="1"/>
  <c r="AC169" i="14" s="1"/>
  <c r="AD169" i="14" s="1"/>
  <c r="AE169" i="14" s="1"/>
  <c r="O171" i="14"/>
  <c r="W170" i="14"/>
  <c r="P171" i="14"/>
  <c r="X170" i="14"/>
  <c r="Q171" i="14"/>
  <c r="Y170" i="14"/>
  <c r="N172" i="14"/>
  <c r="V171" i="14"/>
  <c r="Z170" i="14" l="1"/>
  <c r="AC170" i="14" s="1"/>
  <c r="AD170" i="14" s="1"/>
  <c r="AE170" i="14" s="1"/>
  <c r="P172" i="14"/>
  <c r="X171" i="14"/>
  <c r="N173" i="14"/>
  <c r="V172" i="14"/>
  <c r="Q172" i="14"/>
  <c r="Y171" i="14"/>
  <c r="O172" i="14"/>
  <c r="W171" i="14"/>
  <c r="Z171" i="14" l="1"/>
  <c r="AC171" i="14" s="1"/>
  <c r="AD171" i="14" s="1"/>
  <c r="AE171" i="14" s="1"/>
  <c r="P173" i="14"/>
  <c r="X172" i="14"/>
  <c r="Q173" i="14"/>
  <c r="Y172" i="14"/>
  <c r="O173" i="14"/>
  <c r="W172" i="14"/>
  <c r="N174" i="14"/>
  <c r="V173" i="14"/>
  <c r="Z172" i="14" l="1"/>
  <c r="AC172" i="14" s="1"/>
  <c r="AD172" i="14" s="1"/>
  <c r="AE172" i="14" s="1"/>
  <c r="V174" i="14"/>
  <c r="N175" i="14"/>
  <c r="Y173" i="14"/>
  <c r="Q174" i="14"/>
  <c r="O174" i="14"/>
  <c r="W173" i="14"/>
  <c r="P174" i="14"/>
  <c r="X173" i="14"/>
  <c r="Z173" i="14" l="1"/>
  <c r="AC173" i="14" s="1"/>
  <c r="AD173" i="14" s="1"/>
  <c r="AE173" i="14" s="1"/>
  <c r="P175" i="14"/>
  <c r="X174" i="14"/>
  <c r="Q175" i="14"/>
  <c r="Y174" i="14"/>
  <c r="N176" i="14"/>
  <c r="V175" i="14"/>
  <c r="O175" i="14"/>
  <c r="W174" i="14"/>
  <c r="Z174" i="14" l="1"/>
  <c r="AC174" i="14" s="1"/>
  <c r="AD174" i="14" s="1"/>
  <c r="AE174" i="14" s="1"/>
  <c r="Y175" i="14"/>
  <c r="Q176" i="14"/>
  <c r="O176" i="14"/>
  <c r="W175" i="14"/>
  <c r="N177" i="14"/>
  <c r="V176" i="14"/>
  <c r="P176" i="14"/>
  <c r="X175" i="14"/>
  <c r="Z175" i="14" l="1"/>
  <c r="AC175" i="14" s="1"/>
  <c r="AD175" i="14" s="1"/>
  <c r="AE175" i="14" s="1"/>
  <c r="P177" i="14"/>
  <c r="X176" i="14"/>
  <c r="O177" i="14"/>
  <c r="W176" i="14"/>
  <c r="N178" i="14"/>
  <c r="V177" i="14"/>
  <c r="Q177" i="14"/>
  <c r="Y176" i="14"/>
  <c r="Z176" i="14" l="1"/>
  <c r="AC176" i="14" s="1"/>
  <c r="AD176" i="14" s="1"/>
  <c r="AE176" i="14" s="1"/>
  <c r="Q178" i="14"/>
  <c r="Y177" i="14"/>
  <c r="O178" i="14"/>
  <c r="W177" i="14"/>
  <c r="N179" i="14"/>
  <c r="V178" i="14"/>
  <c r="P178" i="14"/>
  <c r="X177" i="14"/>
  <c r="Z177" i="14" l="1"/>
  <c r="AC177" i="14" s="1"/>
  <c r="AD177" i="14" s="1"/>
  <c r="AE177" i="14" s="1"/>
  <c r="P179" i="14"/>
  <c r="X178" i="14"/>
  <c r="O179" i="14"/>
  <c r="W178" i="14"/>
  <c r="N180" i="14"/>
  <c r="V179" i="14"/>
  <c r="Q179" i="14"/>
  <c r="Y178" i="14"/>
  <c r="Z178" i="14" l="1"/>
  <c r="AC178" i="14" s="1"/>
  <c r="AD178" i="14" s="1"/>
  <c r="AE178" i="14" s="1"/>
  <c r="O180" i="14"/>
  <c r="W179" i="14"/>
  <c r="N181" i="14"/>
  <c r="V180" i="14"/>
  <c r="Q180" i="14"/>
  <c r="Y179" i="14"/>
  <c r="P180" i="14"/>
  <c r="X179" i="14"/>
  <c r="Z179" i="14" l="1"/>
  <c r="AC179" i="14" s="1"/>
  <c r="AD179" i="14" s="1"/>
  <c r="AE179" i="14" s="1"/>
  <c r="N182" i="14"/>
  <c r="V181" i="14"/>
  <c r="Q181" i="14"/>
  <c r="Y180" i="14"/>
  <c r="O181" i="14"/>
  <c r="W180" i="14"/>
  <c r="P181" i="14"/>
  <c r="X180" i="14"/>
  <c r="Z180" i="14" l="1"/>
  <c r="AC180" i="14" s="1"/>
  <c r="AD180" i="14" s="1"/>
  <c r="AE180" i="14" s="1"/>
  <c r="Q182" i="14"/>
  <c r="Y181" i="14"/>
  <c r="P182" i="14"/>
  <c r="X181" i="14"/>
  <c r="O182" i="14"/>
  <c r="W181" i="14"/>
  <c r="N183" i="14"/>
  <c r="V182" i="14"/>
  <c r="Z181" i="14" l="1"/>
  <c r="AC181" i="14" s="1"/>
  <c r="AD181" i="14" s="1"/>
  <c r="AE181" i="14" s="1"/>
  <c r="P183" i="14"/>
  <c r="X182" i="14"/>
  <c r="N184" i="14"/>
  <c r="V183" i="14"/>
  <c r="O183" i="14"/>
  <c r="W182" i="14"/>
  <c r="Q183" i="14"/>
  <c r="Y182" i="14"/>
  <c r="Z182" i="14" l="1"/>
  <c r="AC182" i="14" s="1"/>
  <c r="AD182" i="14" s="1"/>
  <c r="AE182" i="14" s="1"/>
  <c r="N185" i="14"/>
  <c r="V184" i="14"/>
  <c r="Q184" i="14"/>
  <c r="Y183" i="14"/>
  <c r="O184" i="14"/>
  <c r="W183" i="14"/>
  <c r="P184" i="14"/>
  <c r="X183" i="14"/>
  <c r="Z183" i="14" l="1"/>
  <c r="AC183" i="14" s="1"/>
  <c r="AD183" i="14" s="1"/>
  <c r="AE183" i="14" s="1"/>
  <c r="Q185" i="14"/>
  <c r="Y184" i="14"/>
  <c r="N186" i="14"/>
  <c r="V185" i="14"/>
  <c r="P185" i="14"/>
  <c r="X184" i="14"/>
  <c r="O185" i="14"/>
  <c r="W184" i="14"/>
  <c r="Z184" i="14" l="1"/>
  <c r="AC184" i="14" s="1"/>
  <c r="AD184" i="14" s="1"/>
  <c r="AE184" i="14" s="1"/>
  <c r="N187" i="14"/>
  <c r="V186" i="14"/>
  <c r="O186" i="14"/>
  <c r="W185" i="14"/>
  <c r="P186" i="14"/>
  <c r="X185" i="14"/>
  <c r="Q186" i="14"/>
  <c r="Y185" i="14"/>
  <c r="Z185" i="14" l="1"/>
  <c r="AC185" i="14" s="1"/>
  <c r="AD185" i="14" s="1"/>
  <c r="AE185" i="14" s="1"/>
  <c r="O187" i="14"/>
  <c r="W186" i="14"/>
  <c r="Q187" i="14"/>
  <c r="Y186" i="14"/>
  <c r="P187" i="14"/>
  <c r="X186" i="14"/>
  <c r="N188" i="14"/>
  <c r="V187" i="14"/>
  <c r="Z186" i="14" l="1"/>
  <c r="AC186" i="14" s="1"/>
  <c r="AD186" i="14" s="1"/>
  <c r="AE186" i="14" s="1"/>
  <c r="N189" i="14"/>
  <c r="V188" i="14"/>
  <c r="Q188" i="14"/>
  <c r="Y187" i="14"/>
  <c r="P188" i="14"/>
  <c r="X187" i="14"/>
  <c r="O188" i="14"/>
  <c r="W187" i="14"/>
  <c r="Z187" i="14" l="1"/>
  <c r="AC187" i="14" s="1"/>
  <c r="AD187" i="14" s="1"/>
  <c r="AE187" i="14" s="1"/>
  <c r="O189" i="14"/>
  <c r="W188" i="14"/>
  <c r="Q189" i="14"/>
  <c r="Y188" i="14"/>
  <c r="P189" i="14"/>
  <c r="X188" i="14"/>
  <c r="N190" i="14"/>
  <c r="V189" i="14"/>
  <c r="Z188" i="14" l="1"/>
  <c r="AC188" i="14" s="1"/>
  <c r="AD188" i="14" s="1"/>
  <c r="AE188" i="14" s="1"/>
  <c r="N191" i="14"/>
  <c r="V190" i="14"/>
  <c r="Q190" i="14"/>
  <c r="Y189" i="14"/>
  <c r="P190" i="14"/>
  <c r="X189" i="14"/>
  <c r="O190" i="14"/>
  <c r="W189" i="14"/>
  <c r="Z189" i="14" l="1"/>
  <c r="AC189" i="14" s="1"/>
  <c r="AD189" i="14" s="1"/>
  <c r="AE189" i="14" s="1"/>
  <c r="O191" i="14"/>
  <c r="W190" i="14"/>
  <c r="Q191" i="14"/>
  <c r="Y190" i="14"/>
  <c r="P191" i="14"/>
  <c r="X190" i="14"/>
  <c r="N192" i="14"/>
  <c r="V191" i="14"/>
  <c r="Z190" i="14" l="1"/>
  <c r="AC190" i="14" s="1"/>
  <c r="AD190" i="14" s="1"/>
  <c r="AE190" i="14" s="1"/>
  <c r="N193" i="14"/>
  <c r="V192" i="14"/>
  <c r="Q192" i="14"/>
  <c r="Y191" i="14"/>
  <c r="P192" i="14"/>
  <c r="X191" i="14"/>
  <c r="O192" i="14"/>
  <c r="W191" i="14"/>
  <c r="Z191" i="14" l="1"/>
  <c r="AC191" i="14" s="1"/>
  <c r="AD191" i="14" s="1"/>
  <c r="AE191" i="14" s="1"/>
  <c r="O193" i="14"/>
  <c r="W192" i="14"/>
  <c r="Q193" i="14"/>
  <c r="Y192" i="14"/>
  <c r="P193" i="14"/>
  <c r="X192" i="14"/>
  <c r="N194" i="14"/>
  <c r="V193" i="14"/>
  <c r="Z192" i="14" l="1"/>
  <c r="AC192" i="14" s="1"/>
  <c r="AD192" i="14" s="1"/>
  <c r="AE192" i="14" s="1"/>
  <c r="N195" i="14"/>
  <c r="V194" i="14"/>
  <c r="Q194" i="14"/>
  <c r="Y193" i="14"/>
  <c r="P194" i="14"/>
  <c r="X193" i="14"/>
  <c r="O194" i="14"/>
  <c r="W193" i="14"/>
  <c r="Z193" i="14" l="1"/>
  <c r="AC193" i="14" s="1"/>
  <c r="AD193" i="14" s="1"/>
  <c r="AE193" i="14" s="1"/>
  <c r="O195" i="14"/>
  <c r="W194" i="14"/>
  <c r="Q195" i="14"/>
  <c r="Y194" i="14"/>
  <c r="P195" i="14"/>
  <c r="X194" i="14"/>
  <c r="N196" i="14"/>
  <c r="V195" i="14"/>
  <c r="Z194" i="14" l="1"/>
  <c r="AC194" i="14" s="1"/>
  <c r="AD194" i="14" s="1"/>
  <c r="AE194" i="14" s="1"/>
  <c r="Q196" i="14"/>
  <c r="Y195" i="14"/>
  <c r="P196" i="14"/>
  <c r="X195" i="14"/>
  <c r="N197" i="14"/>
  <c r="V196" i="14"/>
  <c r="O196" i="14"/>
  <c r="W195" i="14"/>
  <c r="Z195" i="14" l="1"/>
  <c r="AC195" i="14" s="1"/>
  <c r="AD195" i="14" s="1"/>
  <c r="AE195" i="14" s="1"/>
  <c r="P197" i="14"/>
  <c r="X196" i="14"/>
  <c r="O197" i="14"/>
  <c r="W196" i="14"/>
  <c r="N198" i="14"/>
  <c r="V197" i="14"/>
  <c r="Q197" i="14"/>
  <c r="Y196" i="14"/>
  <c r="Z196" i="14" l="1"/>
  <c r="AC196" i="14" s="1"/>
  <c r="AD196" i="14" s="1"/>
  <c r="AE196" i="14" s="1"/>
  <c r="O198" i="14"/>
  <c r="W197" i="14"/>
  <c r="N199" i="14"/>
  <c r="V198" i="14"/>
  <c r="Q198" i="14"/>
  <c r="Y197" i="14"/>
  <c r="P198" i="14"/>
  <c r="X197" i="14"/>
  <c r="Z197" i="14" l="1"/>
  <c r="AC197" i="14" s="1"/>
  <c r="AD197" i="14" s="1"/>
  <c r="AE197" i="14" s="1"/>
  <c r="N200" i="14"/>
  <c r="V199" i="14"/>
  <c r="Q199" i="14"/>
  <c r="Y198" i="14"/>
  <c r="O199" i="14"/>
  <c r="W198" i="14"/>
  <c r="P199" i="14"/>
  <c r="X198" i="14"/>
  <c r="Z198" i="14" l="1"/>
  <c r="AC198" i="14" s="1"/>
  <c r="AD198" i="14" s="1"/>
  <c r="AE198" i="14" s="1"/>
  <c r="Q200" i="14"/>
  <c r="Y199" i="14"/>
  <c r="P200" i="14"/>
  <c r="X199" i="14"/>
  <c r="O200" i="14"/>
  <c r="W199" i="14"/>
  <c r="N201" i="14"/>
  <c r="V200" i="14"/>
  <c r="Z199" i="14" l="1"/>
  <c r="AC199" i="14" s="1"/>
  <c r="AD199" i="14" s="1"/>
  <c r="AE199" i="14" s="1"/>
  <c r="P201" i="14"/>
  <c r="X200" i="14"/>
  <c r="N202" i="14"/>
  <c r="V201" i="14"/>
  <c r="O201" i="14"/>
  <c r="W200" i="14"/>
  <c r="Q201" i="14"/>
  <c r="Y200" i="14"/>
  <c r="Z200" i="14" l="1"/>
  <c r="AC200" i="14" s="1"/>
  <c r="AD200" i="14" s="1"/>
  <c r="AE200" i="14" s="1"/>
  <c r="N203" i="14"/>
  <c r="V202" i="14"/>
  <c r="Q202" i="14"/>
  <c r="Y201" i="14"/>
  <c r="O202" i="14"/>
  <c r="W201" i="14"/>
  <c r="P202" i="14"/>
  <c r="X201" i="14"/>
  <c r="Z201" i="14" l="1"/>
  <c r="AC201" i="14" s="1"/>
  <c r="AD201" i="14" s="1"/>
  <c r="AE201" i="14" s="1"/>
  <c r="P203" i="14"/>
  <c r="X202" i="14"/>
  <c r="Q203" i="14"/>
  <c r="Y202" i="14"/>
  <c r="O203" i="14"/>
  <c r="W202" i="14"/>
  <c r="V203" i="14"/>
  <c r="N204" i="14"/>
  <c r="Z202" i="14" l="1"/>
  <c r="AC202" i="14" s="1"/>
  <c r="AD202" i="14" s="1"/>
  <c r="AE202" i="14" s="1"/>
  <c r="Q204" i="14"/>
  <c r="Y203" i="14"/>
  <c r="O204" i="14"/>
  <c r="W203" i="14"/>
  <c r="N205" i="14"/>
  <c r="V204" i="14"/>
  <c r="P204" i="14"/>
  <c r="X203" i="14"/>
  <c r="Z203" i="14" l="1"/>
  <c r="AC203" i="14" s="1"/>
  <c r="AD203" i="14" s="1"/>
  <c r="AE203" i="14" s="1"/>
  <c r="O205" i="14"/>
  <c r="W204" i="14"/>
  <c r="P205" i="14"/>
  <c r="X204" i="14"/>
  <c r="N206" i="14"/>
  <c r="V205" i="14"/>
  <c r="Y204" i="14"/>
  <c r="Q205" i="14"/>
  <c r="Z204" i="14" l="1"/>
  <c r="AC204" i="14" s="1"/>
  <c r="AD204" i="14" s="1"/>
  <c r="AE204" i="14" s="1"/>
  <c r="X205" i="14"/>
  <c r="P206" i="14"/>
  <c r="N207" i="14"/>
  <c r="V206" i="14"/>
  <c r="Q206" i="14"/>
  <c r="Y205" i="14"/>
  <c r="O206" i="14"/>
  <c r="W205" i="14"/>
  <c r="Z205" i="14" l="1"/>
  <c r="AC205" i="14" s="1"/>
  <c r="AD205" i="14" s="1"/>
  <c r="AE205" i="14" s="1"/>
  <c r="O207" i="14"/>
  <c r="W206" i="14"/>
  <c r="N208" i="14"/>
  <c r="V207" i="14"/>
  <c r="Y206" i="14"/>
  <c r="Q207" i="14"/>
  <c r="P207" i="14"/>
  <c r="X206" i="14"/>
  <c r="Z206" i="14" l="1"/>
  <c r="AC206" i="14" s="1"/>
  <c r="AD206" i="14" s="1"/>
  <c r="AE206" i="14" s="1"/>
  <c r="V208" i="14"/>
  <c r="N209" i="14"/>
  <c r="Q208" i="14"/>
  <c r="Y207" i="14"/>
  <c r="P208" i="14"/>
  <c r="X207" i="14"/>
  <c r="O208" i="14"/>
  <c r="W207" i="14"/>
  <c r="Z207" i="14" l="1"/>
  <c r="AC207" i="14" s="1"/>
  <c r="AD207" i="14" s="1"/>
  <c r="AE207" i="14" s="1"/>
  <c r="Q209" i="14"/>
  <c r="Y208" i="14"/>
  <c r="O209" i="14"/>
  <c r="W208" i="14"/>
  <c r="N210" i="14"/>
  <c r="V209" i="14"/>
  <c r="P209" i="14"/>
  <c r="X208" i="14"/>
  <c r="Z208" i="14" l="1"/>
  <c r="AC208" i="14" s="1"/>
  <c r="AD208" i="14" s="1"/>
  <c r="AE208" i="14" s="1"/>
  <c r="O210" i="14"/>
  <c r="W209" i="14"/>
  <c r="P210" i="14"/>
  <c r="X209" i="14"/>
  <c r="N211" i="14"/>
  <c r="V210" i="14"/>
  <c r="Q210" i="14"/>
  <c r="Y209" i="14"/>
  <c r="Z209" i="14" l="1"/>
  <c r="AC209" i="14" s="1"/>
  <c r="AD209" i="14" s="1"/>
  <c r="AE209" i="14" s="1"/>
  <c r="Q211" i="14"/>
  <c r="Y210" i="14"/>
  <c r="P211" i="14"/>
  <c r="X210" i="14"/>
  <c r="N212" i="14"/>
  <c r="V211" i="14"/>
  <c r="O211" i="14"/>
  <c r="W210" i="14"/>
  <c r="Z210" i="14" l="1"/>
  <c r="AC210" i="14" s="1"/>
  <c r="AD210" i="14" s="1"/>
  <c r="AE210" i="14" s="1"/>
  <c r="O212" i="14"/>
  <c r="W211" i="14"/>
  <c r="P212" i="14"/>
  <c r="X211" i="14"/>
  <c r="N213" i="14"/>
  <c r="V212" i="14"/>
  <c r="Q212" i="14"/>
  <c r="Y211" i="14"/>
  <c r="Z211" i="14" l="1"/>
  <c r="AC211" i="14" s="1"/>
  <c r="AD211" i="14" s="1"/>
  <c r="AE211" i="14" s="1"/>
  <c r="Q213" i="14"/>
  <c r="Y212" i="14"/>
  <c r="X212" i="14"/>
  <c r="P213" i="14"/>
  <c r="N214" i="14"/>
  <c r="V213" i="14"/>
  <c r="O213" i="14"/>
  <c r="W212" i="14"/>
  <c r="Z212" i="14" l="1"/>
  <c r="AC212" i="14" s="1"/>
  <c r="AD212" i="14" s="1"/>
  <c r="AE212" i="14" s="1"/>
  <c r="O214" i="14"/>
  <c r="W213" i="14"/>
  <c r="P214" i="14"/>
  <c r="X213" i="14"/>
  <c r="N215" i="14"/>
  <c r="V214" i="14"/>
  <c r="Q214" i="14"/>
  <c r="Y213" i="14"/>
  <c r="Z213" i="14" l="1"/>
  <c r="AC213" i="14" s="1"/>
  <c r="AD213" i="14" s="1"/>
  <c r="AE213" i="14" s="1"/>
  <c r="P215" i="14"/>
  <c r="X214" i="14"/>
  <c r="Q215" i="14"/>
  <c r="Y214" i="14"/>
  <c r="N216" i="14"/>
  <c r="V215" i="14"/>
  <c r="O215" i="14"/>
  <c r="W214" i="14"/>
  <c r="Z214" i="14" l="1"/>
  <c r="AC214" i="14" s="1"/>
  <c r="AD214" i="14" s="1"/>
  <c r="AE214" i="14" s="1"/>
  <c r="O216" i="14"/>
  <c r="W215" i="14"/>
  <c r="Q216" i="14"/>
  <c r="Y215" i="14"/>
  <c r="N217" i="14"/>
  <c r="V216" i="14"/>
  <c r="P216" i="14"/>
  <c r="X215" i="14"/>
  <c r="Z215" i="14" l="1"/>
  <c r="AC215" i="14" s="1"/>
  <c r="AD215" i="14" s="1"/>
  <c r="AE215" i="14" s="1"/>
  <c r="P217" i="14"/>
  <c r="X216" i="14"/>
  <c r="Q217" i="14"/>
  <c r="Y216" i="14"/>
  <c r="V217" i="14"/>
  <c r="N218" i="14"/>
  <c r="O217" i="14"/>
  <c r="W216" i="14"/>
  <c r="Z216" i="14" l="1"/>
  <c r="AC216" i="14" s="1"/>
  <c r="AD216" i="14" s="1"/>
  <c r="AE216" i="14" s="1"/>
  <c r="O218" i="14"/>
  <c r="W217" i="14"/>
  <c r="Q218" i="14"/>
  <c r="Y217" i="14"/>
  <c r="N219" i="14"/>
  <c r="V218" i="14"/>
  <c r="P218" i="14"/>
  <c r="X217" i="14"/>
  <c r="Z217" i="14" l="1"/>
  <c r="AC217" i="14" s="1"/>
  <c r="AD217" i="14" s="1"/>
  <c r="AE217" i="14" s="1"/>
  <c r="P219" i="14"/>
  <c r="X218" i="14"/>
  <c r="Q219" i="14"/>
  <c r="Y218" i="14"/>
  <c r="V219" i="14"/>
  <c r="N220" i="14"/>
  <c r="O219" i="14"/>
  <c r="W218" i="14"/>
  <c r="Z218" i="14" l="1"/>
  <c r="AC218" i="14" s="1"/>
  <c r="AD218" i="14" s="1"/>
  <c r="AE218" i="14" s="1"/>
  <c r="N221" i="14"/>
  <c r="V220" i="14"/>
  <c r="Q220" i="14"/>
  <c r="Y219" i="14"/>
  <c r="O220" i="14"/>
  <c r="W219" i="14"/>
  <c r="P220" i="14"/>
  <c r="X219" i="14"/>
  <c r="Z219" i="14" l="1"/>
  <c r="AC219" i="14" s="1"/>
  <c r="AD219" i="14" s="1"/>
  <c r="AE219" i="14" s="1"/>
  <c r="X220" i="14"/>
  <c r="P221" i="14"/>
  <c r="Q221" i="14"/>
  <c r="Y220" i="14"/>
  <c r="O221" i="14"/>
  <c r="W220" i="14"/>
  <c r="N222" i="14"/>
  <c r="V221" i="14"/>
  <c r="Z220" i="14" l="1"/>
  <c r="AC220" i="14" s="1"/>
  <c r="AD220" i="14" s="1"/>
  <c r="AE220" i="14" s="1"/>
  <c r="N223" i="14"/>
  <c r="V222" i="14"/>
  <c r="Q222" i="14"/>
  <c r="Y221" i="14"/>
  <c r="O222" i="14"/>
  <c r="W221" i="14"/>
  <c r="P222" i="14"/>
  <c r="X221" i="14"/>
  <c r="Z221" i="14" l="1"/>
  <c r="AC221" i="14" s="1"/>
  <c r="AD221" i="14" s="1"/>
  <c r="AE221" i="14" s="1"/>
  <c r="Q223" i="14"/>
  <c r="Y222" i="14"/>
  <c r="P223" i="14"/>
  <c r="X222" i="14"/>
  <c r="O223" i="14"/>
  <c r="W222" i="14"/>
  <c r="N224" i="14"/>
  <c r="V223" i="14"/>
  <c r="Z222" i="14" l="1"/>
  <c r="AC222" i="14" s="1"/>
  <c r="AD222" i="14" s="1"/>
  <c r="AE222" i="14" s="1"/>
  <c r="P224" i="14"/>
  <c r="X223" i="14"/>
  <c r="N225" i="14"/>
  <c r="V224" i="14"/>
  <c r="O224" i="14"/>
  <c r="W223" i="14"/>
  <c r="Q224" i="14"/>
  <c r="Y223" i="14"/>
  <c r="Z223" i="14" l="1"/>
  <c r="AC223" i="14" s="1"/>
  <c r="AD223" i="14" s="1"/>
  <c r="AE223" i="14" s="1"/>
  <c r="N226" i="14"/>
  <c r="V225" i="14"/>
  <c r="Q225" i="14"/>
  <c r="Y224" i="14"/>
  <c r="O225" i="14"/>
  <c r="W224" i="14"/>
  <c r="P225" i="14"/>
  <c r="X224" i="14"/>
  <c r="Z224" i="14" l="1"/>
  <c r="AC224" i="14" s="1"/>
  <c r="AD224" i="14" s="1"/>
  <c r="AE224" i="14" s="1"/>
  <c r="Q226" i="14"/>
  <c r="Y225" i="14"/>
  <c r="V226" i="14"/>
  <c r="N227" i="14"/>
  <c r="P226" i="14"/>
  <c r="X225" i="14"/>
  <c r="O226" i="14"/>
  <c r="W225" i="14"/>
  <c r="Z225" i="14" l="1"/>
  <c r="AC225" i="14" s="1"/>
  <c r="AD225" i="14" s="1"/>
  <c r="AE225" i="14" s="1"/>
  <c r="O227" i="14"/>
  <c r="W226" i="14"/>
  <c r="P227" i="14"/>
  <c r="X226" i="14"/>
  <c r="N228" i="14"/>
  <c r="V227" i="14"/>
  <c r="Q227" i="14"/>
  <c r="Y226" i="14"/>
  <c r="Z226" i="14" l="1"/>
  <c r="AC226" i="14" s="1"/>
  <c r="AD226" i="14" s="1"/>
  <c r="AE226" i="14" s="1"/>
  <c r="P228" i="14"/>
  <c r="X227" i="14"/>
  <c r="O228" i="14"/>
  <c r="W227" i="14"/>
  <c r="Y227" i="14"/>
  <c r="Q228" i="14"/>
  <c r="V228" i="14"/>
  <c r="N229" i="14"/>
  <c r="Z227" i="14" l="1"/>
  <c r="AC227" i="14" s="1"/>
  <c r="AD227" i="14" s="1"/>
  <c r="AE227" i="14" s="1"/>
  <c r="O229" i="14"/>
  <c r="W228" i="14"/>
  <c r="Q229" i="14"/>
  <c r="Y228" i="14"/>
  <c r="N230" i="14"/>
  <c r="V229" i="14"/>
  <c r="P229" i="14"/>
  <c r="X228" i="14"/>
  <c r="Z228" i="14" l="1"/>
  <c r="AC228" i="14" s="1"/>
  <c r="AD228" i="14" s="1"/>
  <c r="AE228" i="14" s="1"/>
  <c r="Q230" i="14"/>
  <c r="Y229" i="14"/>
  <c r="P230" i="14"/>
  <c r="X229" i="14"/>
  <c r="N231" i="14"/>
  <c r="V230" i="14"/>
  <c r="O230" i="14"/>
  <c r="W229" i="14"/>
  <c r="Z229" i="14" l="1"/>
  <c r="AC229" i="14" s="1"/>
  <c r="AD229" i="14" s="1"/>
  <c r="AE229" i="14" s="1"/>
  <c r="O231" i="14"/>
  <c r="W230" i="14"/>
  <c r="P231" i="14"/>
  <c r="X230" i="14"/>
  <c r="N232" i="14"/>
  <c r="V231" i="14"/>
  <c r="Q231" i="14"/>
  <c r="Y230" i="14"/>
  <c r="Z230" i="14" l="1"/>
  <c r="AC230" i="14" s="1"/>
  <c r="AD230" i="14" s="1"/>
  <c r="AE230" i="14" s="1"/>
  <c r="Q232" i="14"/>
  <c r="Y231" i="14"/>
  <c r="P232" i="14"/>
  <c r="X231" i="14"/>
  <c r="N233" i="14"/>
  <c r="V232" i="14"/>
  <c r="O232" i="14"/>
  <c r="W231" i="14"/>
  <c r="Z231" i="14" l="1"/>
  <c r="AC231" i="14" s="1"/>
  <c r="AD231" i="14" s="1"/>
  <c r="AE231" i="14" s="1"/>
  <c r="O233" i="14"/>
  <c r="W232" i="14"/>
  <c r="P233" i="14"/>
  <c r="X232" i="14"/>
  <c r="V233" i="14"/>
  <c r="N234" i="14"/>
  <c r="Q233" i="14"/>
  <c r="Y232" i="14"/>
  <c r="Z232" i="14" l="1"/>
  <c r="AC232" i="14" s="1"/>
  <c r="AD232" i="14" s="1"/>
  <c r="AE232" i="14" s="1"/>
  <c r="Q234" i="14"/>
  <c r="Y233" i="14"/>
  <c r="P234" i="14"/>
  <c r="X233" i="14"/>
  <c r="N235" i="14"/>
  <c r="V234" i="14"/>
  <c r="O234" i="14"/>
  <c r="W233" i="14"/>
  <c r="Z233" i="14" l="1"/>
  <c r="AC233" i="14" s="1"/>
  <c r="AD233" i="14" s="1"/>
  <c r="AE233" i="14" s="1"/>
  <c r="O235" i="14"/>
  <c r="W234" i="14"/>
  <c r="X234" i="14"/>
  <c r="P235" i="14"/>
  <c r="N236" i="14"/>
  <c r="V235" i="14"/>
  <c r="Q235" i="14"/>
  <c r="Y234" i="14"/>
  <c r="Z234" i="14" l="1"/>
  <c r="AC234" i="14" s="1"/>
  <c r="AD234" i="14" s="1"/>
  <c r="AE234" i="14" s="1"/>
  <c r="P236" i="14"/>
  <c r="X235" i="14"/>
  <c r="Y235" i="14"/>
  <c r="Q236" i="14"/>
  <c r="N237" i="14"/>
  <c r="V236" i="14"/>
  <c r="O236" i="14"/>
  <c r="W235" i="14"/>
  <c r="Z235" i="14" l="1"/>
  <c r="AC235" i="14" s="1"/>
  <c r="AD235" i="14" s="1"/>
  <c r="AE235" i="14" s="1"/>
  <c r="O237" i="14"/>
  <c r="W236" i="14"/>
  <c r="N238" i="14"/>
  <c r="V237" i="14"/>
  <c r="Q237" i="14"/>
  <c r="Y236" i="14"/>
  <c r="P237" i="14"/>
  <c r="X236" i="14"/>
  <c r="Z236" i="14" l="1"/>
  <c r="AC236" i="14" s="1"/>
  <c r="AD236" i="14" s="1"/>
  <c r="AE236" i="14" s="1"/>
  <c r="P238" i="14"/>
  <c r="X237" i="14"/>
  <c r="N239" i="14"/>
  <c r="V238" i="14"/>
  <c r="Q238" i="14"/>
  <c r="Y237" i="14"/>
  <c r="O238" i="14"/>
  <c r="W237" i="14"/>
  <c r="Z237" i="14" l="1"/>
  <c r="AC237" i="14" s="1"/>
  <c r="AD237" i="14" s="1"/>
  <c r="AE237" i="14" s="1"/>
  <c r="N240" i="14"/>
  <c r="V239" i="14"/>
  <c r="O239" i="14"/>
  <c r="W238" i="14"/>
  <c r="Q239" i="14"/>
  <c r="Y238" i="14"/>
  <c r="X238" i="14"/>
  <c r="P239" i="14"/>
  <c r="Z238" i="14" l="1"/>
  <c r="AC238" i="14" s="1"/>
  <c r="AD238" i="14" s="1"/>
  <c r="AE238" i="14" s="1"/>
  <c r="O240" i="14"/>
  <c r="W239" i="14"/>
  <c r="Q240" i="14"/>
  <c r="Y239" i="14"/>
  <c r="N241" i="14"/>
  <c r="V240" i="14"/>
  <c r="P240" i="14"/>
  <c r="X239" i="14"/>
  <c r="Z239" i="14" l="1"/>
  <c r="AC239" i="14" s="1"/>
  <c r="AD239" i="14" s="1"/>
  <c r="AE239" i="14" s="1"/>
  <c r="Q241" i="14"/>
  <c r="Y240" i="14"/>
  <c r="X240" i="14"/>
  <c r="P241" i="14"/>
  <c r="N242" i="14"/>
  <c r="V241" i="14"/>
  <c r="O241" i="14"/>
  <c r="W240" i="14"/>
  <c r="Z240" i="14" l="1"/>
  <c r="AC240" i="14" s="1"/>
  <c r="AD240" i="14" s="1"/>
  <c r="AE240" i="14" s="1"/>
  <c r="O242" i="14"/>
  <c r="W241" i="14"/>
  <c r="N243" i="14"/>
  <c r="V242" i="14"/>
  <c r="P242" i="14"/>
  <c r="X241" i="14"/>
  <c r="Q242" i="14"/>
  <c r="Y241" i="14"/>
  <c r="Z241" i="14" l="1"/>
  <c r="AC241" i="14" s="1"/>
  <c r="AD241" i="14" s="1"/>
  <c r="AE241" i="14" s="1"/>
  <c r="Q243" i="14"/>
  <c r="Y242" i="14"/>
  <c r="N244" i="14"/>
  <c r="V243" i="14"/>
  <c r="P243" i="14"/>
  <c r="X242" i="14"/>
  <c r="O243" i="14"/>
  <c r="W242" i="14"/>
  <c r="Z242" i="14" l="1"/>
  <c r="AC242" i="14" s="1"/>
  <c r="AD242" i="14" s="1"/>
  <c r="AE242" i="14" s="1"/>
  <c r="N245" i="14"/>
  <c r="V244" i="14"/>
  <c r="O244" i="14"/>
  <c r="W243" i="14"/>
  <c r="P244" i="14"/>
  <c r="X243" i="14"/>
  <c r="Q244" i="14"/>
  <c r="Y243" i="14"/>
  <c r="Z243" i="14" l="1"/>
  <c r="AC243" i="14" s="1"/>
  <c r="AD243" i="14" s="1"/>
  <c r="AE243" i="14" s="1"/>
  <c r="O245" i="14"/>
  <c r="W244" i="14"/>
  <c r="Q245" i="14"/>
  <c r="Y244" i="14"/>
  <c r="P245" i="14"/>
  <c r="X244" i="14"/>
  <c r="N246" i="14"/>
  <c r="V245" i="14"/>
  <c r="Z244" i="14" l="1"/>
  <c r="AC244" i="14" s="1"/>
  <c r="AD244" i="14" s="1"/>
  <c r="AE244" i="14" s="1"/>
  <c r="N247" i="14"/>
  <c r="V246" i="14"/>
  <c r="Q246" i="14"/>
  <c r="Y245" i="14"/>
  <c r="P246" i="14"/>
  <c r="X245" i="14"/>
  <c r="O246" i="14"/>
  <c r="W245" i="14"/>
  <c r="Z245" i="14" l="1"/>
  <c r="AC245" i="14" s="1"/>
  <c r="AD245" i="14" s="1"/>
  <c r="AE245" i="14" s="1"/>
  <c r="Y246" i="14"/>
  <c r="Q247" i="14"/>
  <c r="O247" i="14"/>
  <c r="W246" i="14"/>
  <c r="P247" i="14"/>
  <c r="X246" i="14"/>
  <c r="N248" i="14"/>
  <c r="V247" i="14"/>
  <c r="Z246" i="14" l="1"/>
  <c r="AC246" i="14" s="1"/>
  <c r="AD246" i="14" s="1"/>
  <c r="AE246" i="14" s="1"/>
  <c r="N249" i="14"/>
  <c r="V248" i="14"/>
  <c r="O248" i="14"/>
  <c r="W247" i="14"/>
  <c r="P248" i="14"/>
  <c r="X247" i="14"/>
  <c r="Q248" i="14"/>
  <c r="Y247" i="14"/>
  <c r="Z247" i="14" l="1"/>
  <c r="AC247" i="14" s="1"/>
  <c r="AD247" i="14" s="1"/>
  <c r="AE247" i="14" s="1"/>
  <c r="O249" i="14"/>
  <c r="W248" i="14"/>
  <c r="Q249" i="14"/>
  <c r="Y248" i="14"/>
  <c r="X248" i="14"/>
  <c r="P249" i="14"/>
  <c r="N250" i="14"/>
  <c r="V249" i="14"/>
  <c r="Z248" i="14" l="1"/>
  <c r="AC248" i="14" s="1"/>
  <c r="AD248" i="14" s="1"/>
  <c r="AE248" i="14" s="1"/>
  <c r="N251" i="14"/>
  <c r="V250" i="14"/>
  <c r="Q250" i="14"/>
  <c r="Y249" i="14"/>
  <c r="P250" i="14"/>
  <c r="X249" i="14"/>
  <c r="O250" i="14"/>
  <c r="W249" i="14"/>
  <c r="Z249" i="14" l="1"/>
  <c r="AC249" i="14" s="1"/>
  <c r="AD249" i="14" s="1"/>
  <c r="AE249" i="14" s="1"/>
  <c r="O251" i="14"/>
  <c r="W250" i="14"/>
  <c r="Q251" i="14"/>
  <c r="Y250" i="14"/>
  <c r="P251" i="14"/>
  <c r="X250" i="14"/>
  <c r="N252" i="14"/>
  <c r="V251" i="14"/>
  <c r="Z250" i="14" l="1"/>
  <c r="AC250" i="14" s="1"/>
  <c r="AD250" i="14" s="1"/>
  <c r="AE250" i="14" s="1"/>
  <c r="N253" i="14"/>
  <c r="V252" i="14"/>
  <c r="Q252" i="14"/>
  <c r="Y251" i="14"/>
  <c r="X251" i="14"/>
  <c r="P252" i="14"/>
  <c r="O252" i="14"/>
  <c r="W251" i="14"/>
  <c r="Z251" i="14" l="1"/>
  <c r="AC251" i="14" s="1"/>
  <c r="AD251" i="14" s="1"/>
  <c r="AE251" i="14" s="1"/>
  <c r="O253" i="14"/>
  <c r="W252" i="14"/>
  <c r="Q253" i="14"/>
  <c r="Y252" i="14"/>
  <c r="P253" i="14"/>
  <c r="X252" i="14"/>
  <c r="N254" i="14"/>
  <c r="V253" i="14"/>
  <c r="Z252" i="14" l="1"/>
  <c r="AC252" i="14" s="1"/>
  <c r="AD252" i="14" s="1"/>
  <c r="AE252" i="14" s="1"/>
  <c r="N255" i="14"/>
  <c r="V255" i="14" s="1"/>
  <c r="V254" i="14"/>
  <c r="Q254" i="14"/>
  <c r="Y253" i="14"/>
  <c r="P254" i="14"/>
  <c r="X253" i="14"/>
  <c r="O254" i="14"/>
  <c r="W253" i="14"/>
  <c r="Z253" i="14" l="1"/>
  <c r="AC253" i="14" s="1"/>
  <c r="AD253" i="14" s="1"/>
  <c r="AE253" i="14" s="1"/>
  <c r="O255" i="14"/>
  <c r="W255" i="14" s="1"/>
  <c r="W254" i="14"/>
  <c r="Q255" i="14"/>
  <c r="Y255" i="14" s="1"/>
  <c r="Y254" i="14"/>
  <c r="P255" i="14"/>
  <c r="X255" i="14" s="1"/>
  <c r="X254" i="14"/>
  <c r="Z255" i="14" l="1"/>
  <c r="Z254" i="14"/>
  <c r="AC254" i="14" s="1"/>
  <c r="AD254" i="14" s="1"/>
  <c r="AE254" i="14" s="1"/>
  <c r="AC255" i="14" l="1"/>
  <c r="AD255" i="14" s="1"/>
  <c r="AE255" i="14" s="1"/>
  <c r="AB3" i="14" s="1"/>
  <c r="F19" i="15" l="1"/>
  <c r="G19" i="15" s="1"/>
  <c r="K14" i="15" l="1"/>
  <c r="M13" i="15"/>
  <c r="K11" i="15"/>
  <c r="L15" i="15"/>
  <c r="L12" i="15"/>
  <c r="M16" i="15"/>
</calcChain>
</file>

<file path=xl/sharedStrings.xml><?xml version="1.0" encoding="utf-8"?>
<sst xmlns="http://schemas.openxmlformats.org/spreadsheetml/2006/main" count="556" uniqueCount="232">
  <si>
    <t>A</t>
  </si>
  <si>
    <t>r</t>
  </si>
  <si>
    <t>pi</t>
  </si>
  <si>
    <t>i</t>
  </si>
  <si>
    <t>mi</t>
  </si>
  <si>
    <t xml:space="preserve">md </t>
  </si>
  <si>
    <t>z</t>
  </si>
  <si>
    <t>c</t>
  </si>
  <si>
    <t>p</t>
  </si>
  <si>
    <t>delta</t>
  </si>
  <si>
    <t>tau</t>
  </si>
  <si>
    <t>gamma</t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</si>
  <si>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deduct: fincl elem of NPV</t>
    </r>
  </si>
  <si>
    <t>p~: cost of capital</t>
  </si>
  <si>
    <t>((1-tau*A)/(1-tau))*(r+delta)-F(1+r)/(gamma*(1-tau))-delta</t>
  </si>
  <si>
    <t>R: post-tax rent</t>
  </si>
  <si>
    <t>(p-p~)*gamma*(1-tau)*((1+pi)/(1+row))</t>
  </si>
  <si>
    <t>R*: pre-tax rent</t>
  </si>
  <si>
    <t>(p-r)/(1+r))</t>
  </si>
  <si>
    <t>EMTR</t>
  </si>
  <si>
    <t>(((δ+r)*(τ-τ*A))-F*(1+r)/gamma)/(((δ+r)*(1-τ*A)-(δ*(1-τ)))-F*(1+r)/gamma)</t>
  </si>
  <si>
    <t>EATR</t>
  </si>
  <si>
    <r>
      <rPr>
        <sz val="10"/>
        <color theme="1"/>
        <rFont val="Times New Roman"/>
        <family val="1"/>
      </rPr>
      <t>(R</t>
    </r>
    <r>
      <rPr>
        <vertAlign val="superscript"/>
        <sz val="10"/>
        <color theme="1"/>
        <rFont val="Times New Roman"/>
        <family val="1"/>
      </rPr>
      <t>*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 xml:space="preserve"> - R</t>
    </r>
    <r>
      <rPr>
        <vertAlign val="subscript"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>)/( p/(1+r)).</t>
    </r>
  </si>
  <si>
    <t>Parameter Descriptions</t>
  </si>
  <si>
    <t>5-year assets</t>
  </si>
  <si>
    <t>7-year assets</t>
  </si>
  <si>
    <t>phi</t>
  </si>
  <si>
    <t>rho</t>
  </si>
  <si>
    <t>Baseline</t>
  </si>
  <si>
    <t>Reform</t>
  </si>
  <si>
    <t>Double Declining</t>
  </si>
  <si>
    <t>Straightline</t>
  </si>
  <si>
    <t>5-year</t>
  </si>
  <si>
    <t>7-year</t>
  </si>
  <si>
    <t>IRS Depreciation Tables, Half-year Convention</t>
  </si>
  <si>
    <t>Present value of depreciation</t>
  </si>
  <si>
    <t>Year</t>
  </si>
  <si>
    <t>Total</t>
  </si>
  <si>
    <t>Present value of capital cost recovery allowances per unit of investment</t>
  </si>
  <si>
    <t>Expected annual inflation rate</t>
  </si>
  <si>
    <t>Personal tax rate on interest income</t>
  </si>
  <si>
    <t>Personal tax rate on dividend income</t>
  </si>
  <si>
    <t>Rate of tax credit available on dividends paid</t>
  </si>
  <si>
    <t>Shareholders' nominal discount rate:    rho=(1-mi)*i/(1-z)</t>
  </si>
  <si>
    <t xml:space="preserve">Financial return </t>
  </si>
  <si>
    <t>Economic depreciation rate</t>
  </si>
  <si>
    <t>dB</t>
  </si>
  <si>
    <t>Nominal interest rate</t>
  </si>
  <si>
    <t>dN</t>
  </si>
  <si>
    <t>New equity financing share of marginal investment</t>
  </si>
  <si>
    <t>Debt financing share of marginal investment</t>
  </si>
  <si>
    <t>gamma*dBt{1-(1+i*(1-phi*tau))/(1+row)}-(1-gamma)*dNt*{1-1/(1+row)}</t>
  </si>
  <si>
    <t>Capital cost recovery method (DDB, SL, EXP)</t>
  </si>
  <si>
    <t>DDB</t>
  </si>
  <si>
    <t>Fraction of interest paid deductible</t>
  </si>
  <si>
    <t>Tax discrimination btwn new equity and distributions:   gamma = (1-md)/((1-c)(1-z))</t>
  </si>
  <si>
    <t>Capital gains tax rate (statutory)</t>
  </si>
  <si>
    <t>Capital gains tax rate (accrual)</t>
  </si>
  <si>
    <t>Investment holding period (years)</t>
  </si>
  <si>
    <t>Economic inputs</t>
  </si>
  <si>
    <t>Results</t>
  </si>
  <si>
    <t>Parameters</t>
  </si>
  <si>
    <t>Tax parameter inputs</t>
  </si>
  <si>
    <t>Intermediate Calculations</t>
  </si>
  <si>
    <t>Values</t>
  </si>
  <si>
    <t>Parameter Descriptions/Equations</t>
  </si>
  <si>
    <t>User cost</t>
  </si>
  <si>
    <r>
      <t>rental price of capital:     p~+</t>
    </r>
    <r>
      <rPr>
        <sz val="11"/>
        <color theme="1"/>
        <rFont val="Calibri"/>
        <family val="2"/>
      </rPr>
      <t>δ</t>
    </r>
  </si>
  <si>
    <t>Usercost elasticity, corporate</t>
  </si>
  <si>
    <t>Usercost elasticity, non-corporate</t>
  </si>
  <si>
    <t>EATR semi-elasticity</t>
  </si>
  <si>
    <t>Results from Calculator</t>
  </si>
  <si>
    <t>Investment elasticity parameters</t>
  </si>
  <si>
    <t>Percent change in investment</t>
  </si>
  <si>
    <t>Corporate</t>
  </si>
  <si>
    <t>Non-corporate</t>
  </si>
  <si>
    <t>Multinational</t>
  </si>
  <si>
    <t>Avg</t>
  </si>
  <si>
    <t>C corporations</t>
  </si>
  <si>
    <t>Non-corporate businesses</t>
  </si>
  <si>
    <t>Multinational businesses</t>
  </si>
  <si>
    <t>Statutory business tax rate</t>
  </si>
  <si>
    <t>Real annual interest rate</t>
  </si>
  <si>
    <t>"Wedge"</t>
  </si>
  <si>
    <t>Change in debt/GDP ratio</t>
  </si>
  <si>
    <t>Change in interest rates</t>
  </si>
  <si>
    <t>K_all</t>
  </si>
  <si>
    <t>K_exInvLand</t>
  </si>
  <si>
    <t>K_equip</t>
  </si>
  <si>
    <t>K_struc</t>
  </si>
  <si>
    <t>K_ip</t>
  </si>
  <si>
    <t>K_rr</t>
  </si>
  <si>
    <t>I_all</t>
  </si>
  <si>
    <t>I_exInvLand</t>
  </si>
  <si>
    <t>I_equip</t>
  </si>
  <si>
    <t>I_struc</t>
  </si>
  <si>
    <t>I_ip</t>
  </si>
  <si>
    <t>I_rr</t>
  </si>
  <si>
    <t>D_equip</t>
  </si>
  <si>
    <t>D_struc</t>
  </si>
  <si>
    <t>D_ip</t>
  </si>
  <si>
    <t>D_rr</t>
  </si>
  <si>
    <t>Cap Inc share of Total Inc</t>
  </si>
  <si>
    <t>Ex Inv&amp;Land</t>
  </si>
  <si>
    <t>Equipment</t>
  </si>
  <si>
    <t>Structures</t>
  </si>
  <si>
    <t>IP</t>
  </si>
  <si>
    <t>Rental Residential</t>
  </si>
  <si>
    <t>δ*</t>
  </si>
  <si>
    <r>
      <t xml:space="preserve">*Note: This is estimated from the coefficient estimate for </t>
    </r>
    <r>
      <rPr>
        <sz val="11"/>
        <color theme="1"/>
        <rFont val="Calibri"/>
        <family val="2"/>
      </rPr>
      <t xml:space="preserve">δ in the regression </t>
    </r>
    <r>
      <rPr>
        <sz val="11"/>
        <color theme="1"/>
        <rFont val="Calibri"/>
        <family val="2"/>
        <scheme val="minor"/>
      </rPr>
      <t xml:space="preserve"> K[t+1] - K[t] - I[t] = -</t>
    </r>
    <r>
      <rPr>
        <sz val="11"/>
        <color theme="1"/>
        <rFont val="Calibri"/>
        <family val="2"/>
      </rPr>
      <t>δK[t] + ε. The equation is the OLS coefficient estimate with no constant term.</t>
    </r>
  </si>
  <si>
    <t>Capital income share</t>
  </si>
  <si>
    <t>Total Income share</t>
  </si>
  <si>
    <t>Pct. Chg. Investment from reform</t>
  </si>
  <si>
    <t>year reform implemented</t>
  </si>
  <si>
    <t>Change in steady-state</t>
  </si>
  <si>
    <t>Forecasts</t>
  </si>
  <si>
    <t>gdp_growth</t>
  </si>
  <si>
    <t>gdp</t>
  </si>
  <si>
    <t>govshare</t>
  </si>
  <si>
    <t>dy/Y_equip</t>
  </si>
  <si>
    <t>dy/y_struc</t>
  </si>
  <si>
    <t>dy/Y_ip</t>
  </si>
  <si>
    <t>dy/Y_rr</t>
  </si>
  <si>
    <t>dy/Y</t>
  </si>
  <si>
    <t>gov_inc</t>
  </si>
  <si>
    <t>priv_inc_base</t>
  </si>
  <si>
    <t>priv_inc_ref</t>
  </si>
  <si>
    <t>GDP_ref</t>
  </si>
  <si>
    <t>GDP_ref / GDP_base</t>
  </si>
  <si>
    <t>Equip</t>
  </si>
  <si>
    <t>Struc</t>
  </si>
  <si>
    <t>RR</t>
  </si>
  <si>
    <t>Change in GDP by 2028</t>
  </si>
  <si>
    <t>Change in avg. GDP growth rate, 2018-2028 (pp)</t>
  </si>
  <si>
    <t>year</t>
  </si>
  <si>
    <t>lab_inc</t>
  </si>
  <si>
    <t>labor share</t>
  </si>
  <si>
    <t>Pct Change</t>
  </si>
  <si>
    <t>Steady state</t>
  </si>
  <si>
    <t>Sheet</t>
  </si>
  <si>
    <t>Characteristics</t>
  </si>
  <si>
    <t>Depreciation tables from IRS Publication 946</t>
  </si>
  <si>
    <t>DO NOT MODIFY</t>
  </si>
  <si>
    <t>CCR_tables</t>
  </si>
  <si>
    <t>CoC_EATR</t>
  </si>
  <si>
    <t>Devereux-Griffith calculator for EATR and cost of capital</t>
  </si>
  <si>
    <t>No secondary level tax on equity. Requires assumption of EMTR on pass-through business income.</t>
  </si>
  <si>
    <t>Debt taxed like corporate debt. Requires assumption of EMTR on interest income.</t>
  </si>
  <si>
    <t>Requires assumptions of EMTRs on income from dividends, interest and capital gains.</t>
  </si>
  <si>
    <t>Assumes after-tax return on non-corporate investment equal to after-tax return on corporate investment.</t>
  </si>
  <si>
    <t>Entity-level tax only, at the corporate rate.</t>
  </si>
  <si>
    <t>Assumes that cost of capital determined based in home market, unaffected by investment location.</t>
  </si>
  <si>
    <t>Applies user cost elasticities for corporate and non-corporate investment.</t>
  </si>
  <si>
    <t>Calculates investment responses based on results from CoC_EATR.</t>
  </si>
  <si>
    <t>Applies EATR semi-elasticity for international investment.</t>
  </si>
  <si>
    <t>asset_data</t>
  </si>
  <si>
    <t>Historical productive capital stock data from BLS</t>
  </si>
  <si>
    <t>capital_params</t>
  </si>
  <si>
    <t>Parameters for growth accounting</t>
  </si>
  <si>
    <t>Productive capital depreciation rates (calculated from asset_data)</t>
  </si>
  <si>
    <t>Income shares for each major asset category</t>
  </si>
  <si>
    <t>growth_acct</t>
  </si>
  <si>
    <t>Growth accounting worksheet</t>
  </si>
  <si>
    <t>Relies on:</t>
  </si>
  <si>
    <t>parameters from capital_params</t>
  </si>
  <si>
    <t>2015 productive assets from asset_data</t>
  </si>
  <si>
    <t>Pct. Change in investment from Investment_Responses</t>
  </si>
  <si>
    <t>ONLY MODIFY 'year reform implemented'</t>
  </si>
  <si>
    <t>labor_impact</t>
  </si>
  <si>
    <t>Maps GDP effects from growth_acct to impact on labor</t>
  </si>
  <si>
    <t>Split total effect on labor income between wages and employment.</t>
  </si>
  <si>
    <t>investment_responses</t>
  </si>
  <si>
    <t>Spending offset rate</t>
  </si>
  <si>
    <t>Cum. Add'l debt, 2028</t>
  </si>
  <si>
    <t>Debt</t>
  </si>
  <si>
    <t>Debt/GDP</t>
  </si>
  <si>
    <t>Impact of Policy Proposal</t>
  </si>
  <si>
    <t>10-Year Forecasts ($B, Nominal)</t>
  </si>
  <si>
    <t>Long-term Forecasts (% of GDP)</t>
  </si>
  <si>
    <t>Combined ($B, nominal)</t>
  </si>
  <si>
    <t>Change ($B, nominal)</t>
  </si>
  <si>
    <t>Revenue</t>
  </si>
  <si>
    <t>Spending</t>
  </si>
  <si>
    <t>Deficit</t>
  </si>
  <si>
    <t>Public debt</t>
  </si>
  <si>
    <t>GDP</t>
  </si>
  <si>
    <t>GDP growth rate</t>
  </si>
  <si>
    <t>Marginal impact on interest rates</t>
  </si>
  <si>
    <t>20-year</t>
  </si>
  <si>
    <t>27.5-year</t>
  </si>
  <si>
    <t>39-year</t>
  </si>
  <si>
    <t>SL</t>
  </si>
  <si>
    <t>20-year assets</t>
  </si>
  <si>
    <t>27.5-year assets</t>
  </si>
  <si>
    <t>39-year assets</t>
  </si>
  <si>
    <t>Firm type</t>
  </si>
  <si>
    <t>Set</t>
  </si>
  <si>
    <t>Noncorporate</t>
  </si>
  <si>
    <t>Calculations of present value of depreciation, using nominal interest rates found in CoC_EATR</t>
  </si>
  <si>
    <t>Conversion of impact of a reform on deficits into impact on interest rates</t>
  </si>
  <si>
    <t>Requires input of change in revenue, and assumptions about spending offset</t>
  </si>
  <si>
    <t>Reform runs (except multinationals) use the interest rate "wedge" from Deficits</t>
  </si>
  <si>
    <t>Deficits</t>
  </si>
  <si>
    <t>RECOMMENDATION: Only change the bolded parameters</t>
  </si>
  <si>
    <t>Shares of Private Fixed Investment</t>
  </si>
  <si>
    <t>Pass-through firms and households</t>
  </si>
  <si>
    <t>Multinational enterprises</t>
  </si>
  <si>
    <t>Nonprofits and tax-exempt groups</t>
  </si>
  <si>
    <t>Average</t>
  </si>
  <si>
    <t>Aggregates</t>
  </si>
  <si>
    <t>CIT rate (pp change)</t>
  </si>
  <si>
    <t>CIT rate (pct change)</t>
  </si>
  <si>
    <t>EATR (pp change)</t>
  </si>
  <si>
    <t>EATR (pct change)</t>
  </si>
  <si>
    <t>1-CIT rate (pct change)</t>
  </si>
  <si>
    <t>1-EATR (pct change)</t>
  </si>
  <si>
    <t>(dL/L)/(dT/T)</t>
  </si>
  <si>
    <t>(dL/L)/dT</t>
  </si>
  <si>
    <t>(dL/L)/(d(1-T)/(1-T))</t>
  </si>
  <si>
    <t>Process</t>
  </si>
  <si>
    <t xml:space="preserve">Specify the debt impact (or none) of the reform. This estimates the change in interest rates. </t>
  </si>
  <si>
    <t xml:space="preserve">The relevant nominal interest rates are calculated in CoC_EATR, and passed to CCR_tables, where they are used to calculate the present value of depreciation deductions. </t>
  </si>
  <si>
    <t xml:space="preserve">Specify the reform parameters in CoC_EATR. This calculates the user cost of capital and EATR by asset type and by firm type. </t>
  </si>
  <si>
    <t>These results are passed to investment_responses.</t>
  </si>
  <si>
    <t xml:space="preserve">Specify the investment elasticities in investment_responses. </t>
  </si>
  <si>
    <t>This calculates the percent change in investment by asset type and firm type.</t>
  </si>
  <si>
    <t>It then estimates the percent change in investment by asset type. These results are passed to growth_acct.</t>
  </si>
  <si>
    <t xml:space="preserve">Specify the year the reform is implemented in growth_acct. </t>
  </si>
  <si>
    <t>This calculates the percent change in GDP in every year (and the steady state).</t>
  </si>
  <si>
    <t xml:space="preserve">These results are passed to labor_impact. </t>
  </si>
  <si>
    <t>Implied responsiveness of wages to the corporate tax rate</t>
  </si>
  <si>
    <t>Tax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</si>
</sst>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5" fillId="0" borderId="10" applyNumberFormat="0" applyFill="0" applyAlignment="0" applyProtection="0"/>
    <xf numFmtId="0" fontId="6" fillId="2" borderId="11" applyNumberFormat="0" applyAlignment="0" applyProtection="0"/>
    <xf numFmtId="0" fontId="8" fillId="0" borderId="15" applyNumberFormat="0" applyFill="0" applyAlignment="0" applyProtection="0"/>
    <xf numFmtId="9" fontId="10" fillId="0" borderId="0" applyFont="0" applyFill="0" applyBorder="0" applyAlignment="0" applyProtection="0"/>
    <xf numFmtId="0" fontId="11" fillId="0" borderId="16" applyNumberFormat="0" applyFill="0" applyAlignment="0" applyProtection="0"/>
    <xf numFmtId="0" fontId="12" fillId="3" borderId="17" applyNumberFormat="0" applyAlignment="0" applyProtection="0"/>
  </cellStyleXfs>
  <cellXfs count="6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0" fontId="0" fillId="0" borderId="0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4" xfId="0" applyNumberFormat="1" applyBorder="1"/>
    <xf numFmtId="0" fontId="0" fillId="0" borderId="0" xfId="0" applyFill="1"/>
    <xf numFmtId="0" fontId="2" fillId="0" borderId="0" xfId="0" applyFont="1" applyFill="1" applyAlignment="1">
      <alignment horizontal="justify"/>
    </xf>
    <xf numFmtId="0" fontId="7" fillId="0" borderId="0" xfId="0" applyFont="1"/>
    <xf numFmtId="0" fontId="5" fillId="0" borderId="10" xfId="1" applyAlignment="1"/>
    <xf numFmtId="0" fontId="5" fillId="0" borderId="10" xfId="1"/>
    <xf numFmtId="0" fontId="5" fillId="0" borderId="13" xfId="1" applyBorder="1" applyAlignment="1"/>
    <xf numFmtId="0" fontId="5" fillId="0" borderId="14" xfId="1" applyBorder="1" applyAlignment="1"/>
    <xf numFmtId="0" fontId="0" fillId="0" borderId="0" xfId="0" applyBorder="1" applyAlignment="1"/>
    <xf numFmtId="0" fontId="6" fillId="2" borderId="11" xfId="2"/>
    <xf numFmtId="0" fontId="0" fillId="0" borderId="12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" fillId="0" borderId="15" xfId="3" applyAlignment="1"/>
    <xf numFmtId="0" fontId="5" fillId="0" borderId="10" xfId="1" applyFill="1"/>
    <xf numFmtId="10" fontId="0" fillId="0" borderId="0" xfId="4" applyNumberFormat="1" applyFont="1"/>
    <xf numFmtId="0" fontId="9" fillId="0" borderId="0" xfId="0" applyFont="1"/>
    <xf numFmtId="0" fontId="12" fillId="3" borderId="17" xfId="6"/>
    <xf numFmtId="10" fontId="6" fillId="2" borderId="11" xfId="4" applyNumberFormat="1" applyFont="1" applyFill="1" applyBorder="1"/>
    <xf numFmtId="2" fontId="6" fillId="2" borderId="11" xfId="2" applyNumberFormat="1"/>
    <xf numFmtId="10" fontId="0" fillId="0" borderId="0" xfId="4" applyNumberFormat="1" applyFont="1" applyBorder="1"/>
    <xf numFmtId="0" fontId="0" fillId="0" borderId="0" xfId="0" applyBorder="1"/>
    <xf numFmtId="0" fontId="11" fillId="0" borderId="16" xfId="5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4" applyNumberFormat="1" applyFont="1"/>
    <xf numFmtId="165" fontId="6" fillId="2" borderId="11" xfId="2" applyNumberFormat="1"/>
    <xf numFmtId="0" fontId="0" fillId="0" borderId="0" xfId="0" quotePrefix="1"/>
    <xf numFmtId="0" fontId="0" fillId="0" borderId="0" xfId="0" applyFill="1" applyBorder="1"/>
    <xf numFmtId="10" fontId="0" fillId="0" borderId="0" xfId="0" applyNumberFormat="1" applyFill="1" applyBorder="1"/>
    <xf numFmtId="9" fontId="0" fillId="0" borderId="0" xfId="0" applyNumberFormat="1" applyBorder="1"/>
    <xf numFmtId="0" fontId="0" fillId="0" borderId="8" xfId="0" applyFill="1" applyBorder="1"/>
    <xf numFmtId="10" fontId="0" fillId="0" borderId="8" xfId="4" applyNumberFormat="1" applyFont="1" applyBorder="1"/>
    <xf numFmtId="10" fontId="0" fillId="0" borderId="9" xfId="4" applyNumberFormat="1" applyFont="1" applyFill="1" applyBorder="1"/>
    <xf numFmtId="0" fontId="0" fillId="0" borderId="3" xfId="0" applyBorder="1"/>
    <xf numFmtId="9" fontId="0" fillId="0" borderId="4" xfId="0" applyNumberFormat="1" applyBorder="1"/>
    <xf numFmtId="9" fontId="0" fillId="0" borderId="5" xfId="0" applyNumberFormat="1" applyBorder="1"/>
    <xf numFmtId="9" fontId="0" fillId="0" borderId="3" xfId="0" applyNumberFormat="1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15" xfId="3" applyFont="1" applyAlignment="1">
      <alignment horizontal="center"/>
    </xf>
    <xf numFmtId="0" fontId="8" fillId="0" borderId="15" xfId="3" applyAlignment="1">
      <alignment horizontal="center"/>
    </xf>
    <xf numFmtId="0" fontId="11" fillId="0" borderId="16" xfId="5" applyAlignment="1">
      <alignment horizontal="center"/>
    </xf>
    <xf numFmtId="0" fontId="5" fillId="0" borderId="10" xfId="1" applyAlignment="1">
      <alignment horizontal="center"/>
    </xf>
  </cellXfs>
  <cellStyles count="7">
    <cellStyle name="Heading 1" xfId="5" builtinId="16"/>
    <cellStyle name="Heading 2" xfId="3" builtinId="17"/>
    <cellStyle name="Heading 3" xfId="1" builtinId="18"/>
    <cellStyle name="Input" xfId="6" builtinId="20"/>
    <cellStyle name="Normal" xfId="0" builtinId="0"/>
    <cellStyle name="Output" xfId="2" builtinId="2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F15" sqref="F15"/>
    </sheetView>
  </sheetViews>
  <sheetFormatPr defaultRowHeight="15" x14ac:dyDescent="0.25"/>
  <cols>
    <col min="1" max="1" width="29.140625" customWidth="1"/>
    <col min="2" max="2" width="9.140625" customWidth="1"/>
  </cols>
  <sheetData>
    <row r="2" spans="1:7" ht="15.75" thickBot="1" x14ac:dyDescent="0.3">
      <c r="A2" s="19" t="s">
        <v>219</v>
      </c>
      <c r="B2" s="19"/>
      <c r="C2" s="19"/>
      <c r="D2" s="19"/>
      <c r="E2" s="19"/>
      <c r="F2" s="19"/>
      <c r="G2" s="19"/>
    </row>
    <row r="3" spans="1:7" x14ac:dyDescent="0.25">
      <c r="A3" t="s">
        <v>220</v>
      </c>
    </row>
    <row r="4" spans="1:7" x14ac:dyDescent="0.25">
      <c r="B4" t="s">
        <v>221</v>
      </c>
    </row>
    <row r="5" spans="1:7" x14ac:dyDescent="0.25">
      <c r="A5" t="s">
        <v>222</v>
      </c>
    </row>
    <row r="6" spans="1:7" x14ac:dyDescent="0.25">
      <c r="B6" t="s">
        <v>223</v>
      </c>
    </row>
    <row r="7" spans="1:7" x14ac:dyDescent="0.25">
      <c r="A7" t="s">
        <v>224</v>
      </c>
    </row>
    <row r="8" spans="1:7" x14ac:dyDescent="0.25">
      <c r="B8" t="s">
        <v>225</v>
      </c>
    </row>
    <row r="9" spans="1:7" x14ac:dyDescent="0.25">
      <c r="B9" t="s">
        <v>226</v>
      </c>
    </row>
    <row r="10" spans="1:7" x14ac:dyDescent="0.25">
      <c r="A10" t="s">
        <v>227</v>
      </c>
    </row>
    <row r="11" spans="1:7" x14ac:dyDescent="0.25">
      <c r="B11" t="s">
        <v>228</v>
      </c>
    </row>
    <row r="12" spans="1:7" x14ac:dyDescent="0.25">
      <c r="B12" t="s">
        <v>229</v>
      </c>
    </row>
    <row r="15" spans="1:7" ht="15.75" thickBot="1" x14ac:dyDescent="0.3">
      <c r="A15" s="19" t="s">
        <v>139</v>
      </c>
      <c r="B15" s="19" t="s">
        <v>140</v>
      </c>
      <c r="C15" s="19"/>
      <c r="D15" s="19"/>
      <c r="E15" s="19"/>
      <c r="F15" s="19"/>
      <c r="G15" s="19"/>
    </row>
    <row r="16" spans="1:7" x14ac:dyDescent="0.25">
      <c r="A16" t="s">
        <v>143</v>
      </c>
      <c r="B16" t="s">
        <v>141</v>
      </c>
    </row>
    <row r="17" spans="1:4" x14ac:dyDescent="0.25">
      <c r="B17" t="s">
        <v>198</v>
      </c>
    </row>
    <row r="18" spans="1:4" x14ac:dyDescent="0.25">
      <c r="B18" t="s">
        <v>142</v>
      </c>
    </row>
    <row r="20" spans="1:4" x14ac:dyDescent="0.25">
      <c r="A20" t="s">
        <v>202</v>
      </c>
      <c r="B20" t="s">
        <v>199</v>
      </c>
    </row>
    <row r="21" spans="1:4" x14ac:dyDescent="0.25">
      <c r="B21" t="s">
        <v>200</v>
      </c>
    </row>
    <row r="23" spans="1:4" x14ac:dyDescent="0.25">
      <c r="A23" t="s">
        <v>144</v>
      </c>
      <c r="B23" t="s">
        <v>145</v>
      </c>
    </row>
    <row r="24" spans="1:4" x14ac:dyDescent="0.25">
      <c r="C24" t="s">
        <v>74</v>
      </c>
    </row>
    <row r="25" spans="1:4" x14ac:dyDescent="0.25">
      <c r="D25" t="s">
        <v>148</v>
      </c>
    </row>
    <row r="26" spans="1:4" x14ac:dyDescent="0.25">
      <c r="C26" t="s">
        <v>75</v>
      </c>
    </row>
    <row r="27" spans="1:4" x14ac:dyDescent="0.25">
      <c r="D27" t="s">
        <v>146</v>
      </c>
    </row>
    <row r="28" spans="1:4" x14ac:dyDescent="0.25">
      <c r="D28" t="s">
        <v>147</v>
      </c>
    </row>
    <row r="29" spans="1:4" x14ac:dyDescent="0.25">
      <c r="D29" t="s">
        <v>149</v>
      </c>
    </row>
    <row r="30" spans="1:4" x14ac:dyDescent="0.25">
      <c r="C30" t="s">
        <v>76</v>
      </c>
    </row>
    <row r="31" spans="1:4" x14ac:dyDescent="0.25">
      <c r="D31" t="s">
        <v>150</v>
      </c>
    </row>
    <row r="32" spans="1:4" x14ac:dyDescent="0.25">
      <c r="D32" t="s">
        <v>151</v>
      </c>
    </row>
    <row r="33" spans="1:3" x14ac:dyDescent="0.25">
      <c r="B33" t="s">
        <v>201</v>
      </c>
    </row>
    <row r="34" spans="1:3" x14ac:dyDescent="0.25">
      <c r="B34" t="s">
        <v>203</v>
      </c>
    </row>
    <row r="36" spans="1:3" x14ac:dyDescent="0.25">
      <c r="A36" t="s">
        <v>171</v>
      </c>
      <c r="B36" t="s">
        <v>153</v>
      </c>
    </row>
    <row r="37" spans="1:3" x14ac:dyDescent="0.25">
      <c r="B37" t="s">
        <v>152</v>
      </c>
    </row>
    <row r="38" spans="1:3" x14ac:dyDescent="0.25">
      <c r="B38" t="s">
        <v>154</v>
      </c>
    </row>
    <row r="40" spans="1:3" x14ac:dyDescent="0.25">
      <c r="A40" t="s">
        <v>155</v>
      </c>
      <c r="B40" t="s">
        <v>156</v>
      </c>
    </row>
    <row r="41" spans="1:3" x14ac:dyDescent="0.25">
      <c r="B41" t="s">
        <v>142</v>
      </c>
    </row>
    <row r="43" spans="1:3" x14ac:dyDescent="0.25">
      <c r="A43" t="s">
        <v>157</v>
      </c>
      <c r="B43" t="s">
        <v>158</v>
      </c>
    </row>
    <row r="44" spans="1:3" x14ac:dyDescent="0.25">
      <c r="C44" t="s">
        <v>159</v>
      </c>
    </row>
    <row r="45" spans="1:3" x14ac:dyDescent="0.25">
      <c r="C45" t="s">
        <v>160</v>
      </c>
    </row>
    <row r="46" spans="1:3" x14ac:dyDescent="0.25">
      <c r="B46" t="s">
        <v>142</v>
      </c>
    </row>
    <row r="48" spans="1:3" x14ac:dyDescent="0.25">
      <c r="A48" t="s">
        <v>161</v>
      </c>
      <c r="B48" t="s">
        <v>162</v>
      </c>
    </row>
    <row r="49" spans="1:4" x14ac:dyDescent="0.25">
      <c r="C49" t="s">
        <v>163</v>
      </c>
    </row>
    <row r="50" spans="1:4" x14ac:dyDescent="0.25">
      <c r="D50" t="s">
        <v>164</v>
      </c>
    </row>
    <row r="51" spans="1:4" x14ac:dyDescent="0.25">
      <c r="D51" t="s">
        <v>165</v>
      </c>
    </row>
    <row r="52" spans="1:4" x14ac:dyDescent="0.25">
      <c r="D52" t="s">
        <v>166</v>
      </c>
    </row>
    <row r="53" spans="1:4" x14ac:dyDescent="0.25">
      <c r="B53" t="s">
        <v>167</v>
      </c>
    </row>
    <row r="55" spans="1:4" x14ac:dyDescent="0.25">
      <c r="A55" t="s">
        <v>168</v>
      </c>
      <c r="B55" t="s">
        <v>169</v>
      </c>
    </row>
    <row r="56" spans="1:4" x14ac:dyDescent="0.25">
      <c r="C56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"/>
  <sheetViews>
    <sheetView workbookViewId="0">
      <selection activeCell="S18" sqref="S18"/>
    </sheetView>
  </sheetViews>
  <sheetFormatPr defaultRowHeight="15" x14ac:dyDescent="0.25"/>
  <sheetData>
    <row r="1" spans="1:70" x14ac:dyDescent="0.25">
      <c r="L1" t="s">
        <v>195</v>
      </c>
      <c r="M1" t="s">
        <v>74</v>
      </c>
      <c r="V1" t="s">
        <v>195</v>
      </c>
      <c r="W1" t="s">
        <v>74</v>
      </c>
      <c r="AF1" t="s">
        <v>195</v>
      </c>
      <c r="AG1" t="s">
        <v>197</v>
      </c>
      <c r="AP1" t="s">
        <v>195</v>
      </c>
      <c r="AQ1" t="s">
        <v>197</v>
      </c>
      <c r="AZ1" t="s">
        <v>195</v>
      </c>
      <c r="BA1" t="s">
        <v>76</v>
      </c>
      <c r="BJ1" t="s">
        <v>195</v>
      </c>
      <c r="BK1" t="s">
        <v>76</v>
      </c>
    </row>
    <row r="2" spans="1:70" x14ac:dyDescent="0.25">
      <c r="L2" t="s">
        <v>196</v>
      </c>
      <c r="M2" t="s">
        <v>28</v>
      </c>
      <c r="V2" t="s">
        <v>196</v>
      </c>
      <c r="W2" t="s">
        <v>29</v>
      </c>
      <c r="AF2" t="s">
        <v>196</v>
      </c>
      <c r="AG2" t="s">
        <v>28</v>
      </c>
      <c r="AP2" t="s">
        <v>196</v>
      </c>
      <c r="AQ2" t="s">
        <v>29</v>
      </c>
      <c r="AZ2" t="s">
        <v>196</v>
      </c>
      <c r="BA2" t="s">
        <v>28</v>
      </c>
      <c r="BJ2" t="s">
        <v>196</v>
      </c>
      <c r="BK2" t="s">
        <v>29</v>
      </c>
    </row>
    <row r="3" spans="1:70" x14ac:dyDescent="0.25">
      <c r="L3" t="s">
        <v>3</v>
      </c>
      <c r="M3">
        <f>CoC_EATR!C6</f>
        <v>0.1008</v>
      </c>
      <c r="V3" t="s">
        <v>3</v>
      </c>
      <c r="W3">
        <f>CoC_EATR!I6</f>
        <v>0.1008</v>
      </c>
      <c r="AF3" t="s">
        <v>3</v>
      </c>
      <c r="AG3">
        <f>CoC_EATR!O6</f>
        <v>8.6344396799999945E-2</v>
      </c>
      <c r="AP3" t="s">
        <v>3</v>
      </c>
      <c r="AQ3">
        <f>CoC_EATR!U6</f>
        <v>8.6344396799999945E-2</v>
      </c>
      <c r="AZ3" t="s">
        <v>3</v>
      </c>
      <c r="BA3">
        <f>CoC_EATR!AA6</f>
        <v>0.1008</v>
      </c>
      <c r="BJ3" t="s">
        <v>3</v>
      </c>
      <c r="BK3">
        <f>CoC_EATR!AG6</f>
        <v>0.1008</v>
      </c>
    </row>
    <row r="4" spans="1:70" x14ac:dyDescent="0.25">
      <c r="A4" s="35"/>
      <c r="B4" s="56" t="s">
        <v>34</v>
      </c>
      <c r="C4" s="57"/>
      <c r="D4" s="57"/>
      <c r="E4" s="57"/>
      <c r="F4" s="57"/>
      <c r="G4" s="57"/>
      <c r="H4" s="57"/>
      <c r="I4" s="57"/>
      <c r="J4" s="58"/>
      <c r="K4" s="35"/>
      <c r="L4" s="56" t="s">
        <v>35</v>
      </c>
      <c r="M4" s="57"/>
      <c r="N4" s="57"/>
      <c r="O4" s="57"/>
      <c r="P4" s="57"/>
      <c r="Q4" s="57"/>
      <c r="R4" s="57"/>
      <c r="S4" s="57"/>
      <c r="T4" s="58"/>
      <c r="V4" s="56" t="s">
        <v>35</v>
      </c>
      <c r="W4" s="57"/>
      <c r="X4" s="57"/>
      <c r="Y4" s="57"/>
      <c r="Z4" s="57"/>
      <c r="AA4" s="57"/>
      <c r="AB4" s="57"/>
      <c r="AC4" s="57"/>
      <c r="AD4" s="58"/>
      <c r="AF4" s="56" t="s">
        <v>35</v>
      </c>
      <c r="AG4" s="57"/>
      <c r="AH4" s="57"/>
      <c r="AI4" s="57"/>
      <c r="AJ4" s="57"/>
      <c r="AK4" s="57"/>
      <c r="AL4" s="57"/>
      <c r="AM4" s="57"/>
      <c r="AN4" s="58"/>
      <c r="AP4" s="56" t="s">
        <v>35</v>
      </c>
      <c r="AQ4" s="57"/>
      <c r="AR4" s="57"/>
      <c r="AS4" s="57"/>
      <c r="AT4" s="57"/>
      <c r="AU4" s="57"/>
      <c r="AV4" s="57"/>
      <c r="AW4" s="57"/>
      <c r="AX4" s="58"/>
      <c r="AZ4" s="56" t="s">
        <v>35</v>
      </c>
      <c r="BA4" s="57"/>
      <c r="BB4" s="57"/>
      <c r="BC4" s="57"/>
      <c r="BD4" s="57"/>
      <c r="BE4" s="57"/>
      <c r="BF4" s="57"/>
      <c r="BG4" s="57"/>
      <c r="BH4" s="58"/>
      <c r="BJ4" s="56" t="s">
        <v>35</v>
      </c>
      <c r="BK4" s="57"/>
      <c r="BL4" s="57"/>
      <c r="BM4" s="57"/>
      <c r="BN4" s="57"/>
      <c r="BO4" s="57"/>
      <c r="BP4" s="57"/>
      <c r="BQ4" s="57"/>
      <c r="BR4" s="58"/>
    </row>
    <row r="5" spans="1:70" x14ac:dyDescent="0.25">
      <c r="A5" s="35"/>
      <c r="B5" s="5"/>
      <c r="C5" s="54" t="s">
        <v>30</v>
      </c>
      <c r="D5" s="54"/>
      <c r="E5" s="54"/>
      <c r="F5" s="53" t="s">
        <v>31</v>
      </c>
      <c r="G5" s="54"/>
      <c r="H5" s="54"/>
      <c r="I5" s="54"/>
      <c r="J5" s="55"/>
      <c r="K5" s="35"/>
      <c r="L5" s="5"/>
      <c r="M5" s="54" t="s">
        <v>30</v>
      </c>
      <c r="N5" s="54"/>
      <c r="O5" s="54"/>
      <c r="P5" s="53" t="s">
        <v>31</v>
      </c>
      <c r="Q5" s="54"/>
      <c r="R5" s="54"/>
      <c r="S5" s="54"/>
      <c r="T5" s="55"/>
      <c r="V5" s="5"/>
      <c r="W5" s="54" t="s">
        <v>30</v>
      </c>
      <c r="X5" s="54"/>
      <c r="Y5" s="54"/>
      <c r="Z5" s="53" t="s">
        <v>31</v>
      </c>
      <c r="AA5" s="54"/>
      <c r="AB5" s="54"/>
      <c r="AC5" s="54"/>
      <c r="AD5" s="55"/>
      <c r="AF5" s="5"/>
      <c r="AG5" s="54" t="s">
        <v>30</v>
      </c>
      <c r="AH5" s="54"/>
      <c r="AI5" s="54"/>
      <c r="AJ5" s="53" t="s">
        <v>31</v>
      </c>
      <c r="AK5" s="54"/>
      <c r="AL5" s="54"/>
      <c r="AM5" s="54"/>
      <c r="AN5" s="55"/>
      <c r="AP5" s="5"/>
      <c r="AQ5" s="54" t="s">
        <v>30</v>
      </c>
      <c r="AR5" s="54"/>
      <c r="AS5" s="54"/>
      <c r="AT5" s="53" t="s">
        <v>31</v>
      </c>
      <c r="AU5" s="54"/>
      <c r="AV5" s="54"/>
      <c r="AW5" s="54"/>
      <c r="AX5" s="55"/>
      <c r="AZ5" s="5"/>
      <c r="BA5" s="54" t="s">
        <v>30</v>
      </c>
      <c r="BB5" s="54"/>
      <c r="BC5" s="54"/>
      <c r="BD5" s="53" t="s">
        <v>31</v>
      </c>
      <c r="BE5" s="54"/>
      <c r="BF5" s="54"/>
      <c r="BG5" s="54"/>
      <c r="BH5" s="55"/>
      <c r="BJ5" s="5"/>
      <c r="BK5" s="54" t="s">
        <v>30</v>
      </c>
      <c r="BL5" s="54"/>
      <c r="BM5" s="54"/>
      <c r="BN5" s="53" t="s">
        <v>31</v>
      </c>
      <c r="BO5" s="54"/>
      <c r="BP5" s="54"/>
      <c r="BQ5" s="54"/>
      <c r="BR5" s="55"/>
    </row>
    <row r="6" spans="1:70" x14ac:dyDescent="0.25">
      <c r="A6" s="35"/>
      <c r="B6" s="5" t="s">
        <v>36</v>
      </c>
      <c r="C6" s="35" t="s">
        <v>32</v>
      </c>
      <c r="D6" s="35" t="s">
        <v>33</v>
      </c>
      <c r="E6" s="42" t="s">
        <v>188</v>
      </c>
      <c r="F6" s="5" t="s">
        <v>32</v>
      </c>
      <c r="G6" s="35" t="s">
        <v>33</v>
      </c>
      <c r="H6" s="42" t="s">
        <v>188</v>
      </c>
      <c r="I6" s="42" t="s">
        <v>189</v>
      </c>
      <c r="J6" s="45" t="s">
        <v>190</v>
      </c>
      <c r="K6" s="42"/>
      <c r="L6" s="5" t="s">
        <v>36</v>
      </c>
      <c r="M6" s="35" t="s">
        <v>32</v>
      </c>
      <c r="N6" s="35" t="s">
        <v>33</v>
      </c>
      <c r="O6" s="42" t="s">
        <v>188</v>
      </c>
      <c r="P6" s="5" t="s">
        <v>32</v>
      </c>
      <c r="Q6" s="35" t="s">
        <v>33</v>
      </c>
      <c r="R6" s="42" t="s">
        <v>188</v>
      </c>
      <c r="S6" s="42" t="s">
        <v>189</v>
      </c>
      <c r="T6" s="45" t="s">
        <v>190</v>
      </c>
      <c r="V6" s="5" t="s">
        <v>36</v>
      </c>
      <c r="W6" s="35" t="s">
        <v>32</v>
      </c>
      <c r="X6" s="35" t="s">
        <v>33</v>
      </c>
      <c r="Y6" s="42" t="s">
        <v>188</v>
      </c>
      <c r="Z6" s="5" t="s">
        <v>32</v>
      </c>
      <c r="AA6" s="35" t="s">
        <v>33</v>
      </c>
      <c r="AB6" s="42" t="s">
        <v>188</v>
      </c>
      <c r="AC6" s="42" t="s">
        <v>189</v>
      </c>
      <c r="AD6" s="45" t="s">
        <v>190</v>
      </c>
      <c r="AF6" s="5" t="s">
        <v>36</v>
      </c>
      <c r="AG6" s="35" t="s">
        <v>32</v>
      </c>
      <c r="AH6" s="35" t="s">
        <v>33</v>
      </c>
      <c r="AI6" s="42" t="s">
        <v>188</v>
      </c>
      <c r="AJ6" s="5" t="s">
        <v>32</v>
      </c>
      <c r="AK6" s="35" t="s">
        <v>33</v>
      </c>
      <c r="AL6" s="42" t="s">
        <v>188</v>
      </c>
      <c r="AM6" s="42" t="s">
        <v>189</v>
      </c>
      <c r="AN6" s="45" t="s">
        <v>190</v>
      </c>
      <c r="AP6" s="5" t="s">
        <v>36</v>
      </c>
      <c r="AQ6" s="35" t="s">
        <v>32</v>
      </c>
      <c r="AR6" s="35" t="s">
        <v>33</v>
      </c>
      <c r="AS6" s="42" t="s">
        <v>188</v>
      </c>
      <c r="AT6" s="5" t="s">
        <v>32</v>
      </c>
      <c r="AU6" s="35" t="s">
        <v>33</v>
      </c>
      <c r="AV6" s="42" t="s">
        <v>188</v>
      </c>
      <c r="AW6" s="42" t="s">
        <v>189</v>
      </c>
      <c r="AX6" s="45" t="s">
        <v>190</v>
      </c>
      <c r="AZ6" s="5" t="s">
        <v>36</v>
      </c>
      <c r="BA6" s="35" t="s">
        <v>32</v>
      </c>
      <c r="BB6" s="35" t="s">
        <v>33</v>
      </c>
      <c r="BC6" s="42" t="s">
        <v>188</v>
      </c>
      <c r="BD6" s="5" t="s">
        <v>32</v>
      </c>
      <c r="BE6" s="35" t="s">
        <v>33</v>
      </c>
      <c r="BF6" s="42" t="s">
        <v>188</v>
      </c>
      <c r="BG6" s="42" t="s">
        <v>189</v>
      </c>
      <c r="BH6" s="45" t="s">
        <v>190</v>
      </c>
      <c r="BJ6" s="5" t="s">
        <v>36</v>
      </c>
      <c r="BK6" s="35" t="s">
        <v>32</v>
      </c>
      <c r="BL6" s="35" t="s">
        <v>33</v>
      </c>
      <c r="BM6" s="42" t="s">
        <v>188</v>
      </c>
      <c r="BN6" s="5" t="s">
        <v>32</v>
      </c>
      <c r="BO6" s="35" t="s">
        <v>33</v>
      </c>
      <c r="BP6" s="42" t="s">
        <v>188</v>
      </c>
      <c r="BQ6" s="42" t="s">
        <v>189</v>
      </c>
      <c r="BR6" s="45" t="s">
        <v>190</v>
      </c>
    </row>
    <row r="7" spans="1:70" x14ac:dyDescent="0.25">
      <c r="A7" s="35"/>
      <c r="B7" s="9">
        <v>1</v>
      </c>
      <c r="C7" s="44">
        <v>0.2</v>
      </c>
      <c r="D7" s="11">
        <v>0.1429</v>
      </c>
      <c r="E7" s="11">
        <v>3.7499999999999999E-2</v>
      </c>
      <c r="F7" s="6">
        <v>0.1</v>
      </c>
      <c r="G7" s="11">
        <f>14.29%/2</f>
        <v>7.145E-2</v>
      </c>
      <c r="H7" s="11">
        <v>2.5000000000000001E-2</v>
      </c>
      <c r="I7" s="11">
        <f>1/27.5*0.5</f>
        <v>1.8181818181818181E-2</v>
      </c>
      <c r="J7" s="46">
        <f>1/39*0.5</f>
        <v>1.282051282051282E-2</v>
      </c>
      <c r="K7" s="35"/>
      <c r="L7" s="9">
        <v>1</v>
      </c>
      <c r="M7" s="11">
        <f>$C7/(1+$M$3)^($L7-1)</f>
        <v>0.2</v>
      </c>
      <c r="N7" s="11">
        <f>$D7/(1+$M$3)^($L7-1)</f>
        <v>0.1429</v>
      </c>
      <c r="O7" s="34">
        <f>$E7/(1+$M$3)^($L7-1)</f>
        <v>3.7499999999999999E-2</v>
      </c>
      <c r="P7" s="7">
        <f>$F7/(1+$M$3)^($L7-1)</f>
        <v>0.1</v>
      </c>
      <c r="Q7" s="11">
        <f>$G7/(1+$M$3)^($L7-1)</f>
        <v>7.145E-2</v>
      </c>
      <c r="R7" s="34">
        <f>$H7/(1+$M$3)^($L7-1)</f>
        <v>2.5000000000000001E-2</v>
      </c>
      <c r="S7" s="34">
        <f>$I7/(1+$M$3)^($L7-1)</f>
        <v>1.8181818181818181E-2</v>
      </c>
      <c r="T7" s="46">
        <f>$J7/(1+$M$3)^($L7-1)</f>
        <v>1.282051282051282E-2</v>
      </c>
      <c r="V7" s="9">
        <v>1</v>
      </c>
      <c r="W7" s="11">
        <f>$C7/(1+W$3)^($L7-1)</f>
        <v>0.2</v>
      </c>
      <c r="X7" s="11">
        <f>$D7/(1+W$3)^($L7-1)</f>
        <v>0.1429</v>
      </c>
      <c r="Y7" s="34">
        <f>$E7/(1+W$3)^($L7-1)</f>
        <v>3.7499999999999999E-2</v>
      </c>
      <c r="Z7" s="7">
        <f>$F7/(1+W$3)^($L7-1)</f>
        <v>0.1</v>
      </c>
      <c r="AA7" s="11">
        <f>$G7/(1+W$3)^($L7-1)</f>
        <v>7.145E-2</v>
      </c>
      <c r="AB7" s="34">
        <f>$H7/(1+W$3)^($L7-1)</f>
        <v>2.5000000000000001E-2</v>
      </c>
      <c r="AC7" s="34">
        <f>$I7/(1+W$3)^($L7-1)</f>
        <v>1.8181818181818181E-2</v>
      </c>
      <c r="AD7" s="46">
        <f>$J7/(1+W$3)^($L7-1)</f>
        <v>1.282051282051282E-2</v>
      </c>
      <c r="AF7" s="9">
        <v>1</v>
      </c>
      <c r="AG7" s="11">
        <f>$C7/(1+AG$3)^($L7-1)</f>
        <v>0.2</v>
      </c>
      <c r="AH7" s="11">
        <f>$D7/(1+AG$3)^($L7-1)</f>
        <v>0.1429</v>
      </c>
      <c r="AI7" s="34">
        <f>$E7/(1+AG$3)^($L7-1)</f>
        <v>3.7499999999999999E-2</v>
      </c>
      <c r="AJ7" s="7">
        <f>$F7/(1+AG$3)^($L7-1)</f>
        <v>0.1</v>
      </c>
      <c r="AK7" s="11">
        <f>$G7/(1+AG$3)^($L7-1)</f>
        <v>7.145E-2</v>
      </c>
      <c r="AL7" s="34">
        <f>$H7/(1+AG$3)^($L7-1)</f>
        <v>2.5000000000000001E-2</v>
      </c>
      <c r="AM7" s="34">
        <f>$I7/(1+AG$3)^($L7-1)</f>
        <v>1.8181818181818181E-2</v>
      </c>
      <c r="AN7" s="46">
        <f>$J7/(1+AG$3)^($L7-1)</f>
        <v>1.282051282051282E-2</v>
      </c>
      <c r="AP7" s="9">
        <v>1</v>
      </c>
      <c r="AQ7" s="11">
        <f>$C7/(1+AQ$3)^($L7-1)</f>
        <v>0.2</v>
      </c>
      <c r="AR7" s="11">
        <f>$D7/(1+AQ$3)^($L7-1)</f>
        <v>0.1429</v>
      </c>
      <c r="AS7" s="34">
        <f>$E7/(1+AQ$3)^($L7-1)</f>
        <v>3.7499999999999999E-2</v>
      </c>
      <c r="AT7" s="7">
        <f>$F7/(1+AQ$3)^($L7-1)</f>
        <v>0.1</v>
      </c>
      <c r="AU7" s="11">
        <f>$G7/(1+AQ$3)^($L7-1)</f>
        <v>7.145E-2</v>
      </c>
      <c r="AV7" s="34">
        <f>$H7/(1+AQ$3)^($L7-1)</f>
        <v>2.5000000000000001E-2</v>
      </c>
      <c r="AW7" s="34">
        <f>$I7/(1+AQ$3)^($L7-1)</f>
        <v>1.8181818181818181E-2</v>
      </c>
      <c r="AX7" s="46">
        <f>$J7/(1+AQ$3)^($L7-1)</f>
        <v>1.282051282051282E-2</v>
      </c>
      <c r="AZ7" s="9">
        <v>1</v>
      </c>
      <c r="BA7" s="11">
        <f>$C7/(1+BA$3)^($L7-1)</f>
        <v>0.2</v>
      </c>
      <c r="BB7" s="11">
        <f>$D7/(1+BA$3)^($L7-1)</f>
        <v>0.1429</v>
      </c>
      <c r="BC7" s="34">
        <f>$E7/(1+BA$3)^($L7-1)</f>
        <v>3.7499999999999999E-2</v>
      </c>
      <c r="BD7" s="7">
        <f>$F7/(1+BA$3)^($L7-1)</f>
        <v>0.1</v>
      </c>
      <c r="BE7" s="11">
        <f>$G7/(1+BA$3)^($L7-1)</f>
        <v>7.145E-2</v>
      </c>
      <c r="BF7" s="34">
        <f>$H7/(1+BA$3)^($L7-1)</f>
        <v>2.5000000000000001E-2</v>
      </c>
      <c r="BG7" s="34">
        <f>$I7/(1+BA$3)^($L7-1)</f>
        <v>1.8181818181818181E-2</v>
      </c>
      <c r="BH7" s="46">
        <f>$J7/(1+BA$3)^($L7-1)</f>
        <v>1.282051282051282E-2</v>
      </c>
      <c r="BJ7" s="9">
        <v>1</v>
      </c>
      <c r="BK7" s="11">
        <f>$C7/(1+BK$3)^($L7-1)</f>
        <v>0.2</v>
      </c>
      <c r="BL7" s="11">
        <f>$D7/(1+BK$3)^($L7-1)</f>
        <v>0.1429</v>
      </c>
      <c r="BM7" s="34">
        <f>$E7/(1+BK$3)^($L7-1)</f>
        <v>3.7499999999999999E-2</v>
      </c>
      <c r="BN7" s="7">
        <f>$F7/(1+BK$3)^($L7-1)</f>
        <v>0.1</v>
      </c>
      <c r="BO7" s="11">
        <f>$G7/(1+BK$3)^($L7-1)</f>
        <v>7.145E-2</v>
      </c>
      <c r="BP7" s="34">
        <f>$H7/(1+BK$3)^($L7-1)</f>
        <v>2.5000000000000001E-2</v>
      </c>
      <c r="BQ7" s="34">
        <f>$I7/(1+BK$3)^($L7-1)</f>
        <v>1.8181818181818181E-2</v>
      </c>
      <c r="BR7" s="46">
        <f>$J7/(1+BK$3)^($L7-1)</f>
        <v>1.282051282051282E-2</v>
      </c>
    </row>
    <row r="8" spans="1:70" x14ac:dyDescent="0.25">
      <c r="A8" s="35"/>
      <c r="B8" s="9">
        <v>2</v>
      </c>
      <c r="C8" s="44">
        <v>0.32</v>
      </c>
      <c r="D8" s="11">
        <v>0.24490000000000001</v>
      </c>
      <c r="E8" s="11">
        <v>7.2190000000000004E-2</v>
      </c>
      <c r="F8" s="6">
        <v>0.2</v>
      </c>
      <c r="G8" s="11">
        <v>0.1429</v>
      </c>
      <c r="H8" s="11">
        <v>0.05</v>
      </c>
      <c r="I8" s="11">
        <f>1/27.5</f>
        <v>3.6363636363636362E-2</v>
      </c>
      <c r="J8" s="46">
        <f>1/39</f>
        <v>2.564102564102564E-2</v>
      </c>
      <c r="K8" s="35"/>
      <c r="L8" s="9">
        <v>2</v>
      </c>
      <c r="M8" s="11">
        <f t="shared" ref="M8:M12" si="0">$C8/(1+$M$3)^($L8-1)</f>
        <v>0.29069767441860467</v>
      </c>
      <c r="N8" s="11">
        <f t="shared" ref="N8:N14" si="1">$D8/(1+$M$3)^($L8-1)</f>
        <v>0.22247456395348839</v>
      </c>
      <c r="O8" s="34">
        <f t="shared" ref="O8:O27" si="2">$E8/(1+$M$3)^($L8-1)</f>
        <v>6.5579578488372092E-2</v>
      </c>
      <c r="P8" s="7">
        <f t="shared" ref="P8:P12" si="3">$F8/(1+$M$3)^($L8-1)</f>
        <v>0.18168604651162792</v>
      </c>
      <c r="Q8" s="11">
        <f t="shared" ref="Q8:Q14" si="4">$G8/(1+$M$3)^($L8-1)</f>
        <v>0.12981468023255813</v>
      </c>
      <c r="R8" s="34">
        <f t="shared" ref="R8:R27" si="5">$H8/(1+$M$3)^($L8-1)</f>
        <v>4.5421511627906981E-2</v>
      </c>
      <c r="S8" s="34">
        <f t="shared" ref="S8:S34" si="6">$I8/(1+$M$3)^($L8-1)</f>
        <v>3.3033826638477801E-2</v>
      </c>
      <c r="T8" s="46">
        <f t="shared" ref="T8:T46" si="7">$J8/(1+$M$3)^($L8-1)</f>
        <v>2.329308288610614E-2</v>
      </c>
      <c r="V8" s="9">
        <v>2</v>
      </c>
      <c r="W8" s="11">
        <f t="shared" ref="W8:W12" si="8">$C8/(1+W$3)^($L8-1)</f>
        <v>0.29069767441860467</v>
      </c>
      <c r="X8" s="11">
        <f t="shared" ref="X8:X14" si="9">$D8/(1+W$3)^($L8-1)</f>
        <v>0.22247456395348839</v>
      </c>
      <c r="Y8" s="34">
        <f t="shared" ref="Y8:Y27" si="10">$E8/(1+W$3)^($L8-1)</f>
        <v>6.5579578488372092E-2</v>
      </c>
      <c r="Z8" s="7">
        <f t="shared" ref="Z8:Z12" si="11">$F8/(1+W$3)^($L8-1)</f>
        <v>0.18168604651162792</v>
      </c>
      <c r="AA8" s="11">
        <f t="shared" ref="AA8:AA14" si="12">$G8/(1+W$3)^($L8-1)</f>
        <v>0.12981468023255813</v>
      </c>
      <c r="AB8" s="34">
        <f t="shared" ref="AB8:AB27" si="13">$H8/(1+W$3)^($L8-1)</f>
        <v>4.5421511627906981E-2</v>
      </c>
      <c r="AC8" s="34">
        <f t="shared" ref="AC8:AC34" si="14">$I8/(1+W$3)^($L8-1)</f>
        <v>3.3033826638477801E-2</v>
      </c>
      <c r="AD8" s="46">
        <f t="shared" ref="AD8:AD46" si="15">$J8/(1+W$3)^($L8-1)</f>
        <v>2.329308288610614E-2</v>
      </c>
      <c r="AF8" s="9">
        <v>2</v>
      </c>
      <c r="AG8" s="11">
        <f t="shared" ref="AG8:AG12" si="16">$C8/(1+AG$3)^($L8-1)</f>
        <v>0.29456588623516711</v>
      </c>
      <c r="AH8" s="11">
        <f t="shared" ref="AH8:AH14" si="17">$D8/(1+AG$3)^($L8-1)</f>
        <v>0.22543495480935133</v>
      </c>
      <c r="AI8" s="34">
        <f t="shared" ref="AI8:AI27" si="18">$E8/(1+AG$3)^($L8-1)</f>
        <v>6.6452222897864732E-2</v>
      </c>
      <c r="AJ8" s="7">
        <f t="shared" ref="AJ8:AJ12" si="19">$F8/(1+AG$3)^($L8-1)</f>
        <v>0.18410367889697946</v>
      </c>
      <c r="AK8" s="11">
        <f t="shared" ref="AK8:AK14" si="20">$G8/(1+AG$3)^($L8-1)</f>
        <v>0.13154207857189179</v>
      </c>
      <c r="AL8" s="34">
        <f t="shared" ref="AL8:AL27" si="21">$H8/(1+AG$3)^($L8-1)</f>
        <v>4.6025919724244864E-2</v>
      </c>
      <c r="AM8" s="34">
        <f t="shared" ref="AM8:AM34" si="22">$I8/(1+AG$3)^($L8-1)</f>
        <v>3.3473396163087164E-2</v>
      </c>
      <c r="AN8" s="46">
        <f t="shared" ref="AN8:AN46" si="23">$J8/(1+AG$3)^($L8-1)</f>
        <v>2.3603035756023003E-2</v>
      </c>
      <c r="AP8" s="9">
        <v>2</v>
      </c>
      <c r="AQ8" s="11">
        <f t="shared" ref="AQ8:AQ12" si="24">$C8/(1+AQ$3)^($L8-1)</f>
        <v>0.29456588623516711</v>
      </c>
      <c r="AR8" s="11">
        <f t="shared" ref="AR8:AR14" si="25">$D8/(1+AQ$3)^($L8-1)</f>
        <v>0.22543495480935133</v>
      </c>
      <c r="AS8" s="34">
        <f t="shared" ref="AS8:AS27" si="26">$E8/(1+AQ$3)^($L8-1)</f>
        <v>6.6452222897864732E-2</v>
      </c>
      <c r="AT8" s="7">
        <f t="shared" ref="AT8:AT12" si="27">$F8/(1+AQ$3)^($L8-1)</f>
        <v>0.18410367889697946</v>
      </c>
      <c r="AU8" s="11">
        <f t="shared" ref="AU8:AU14" si="28">$G8/(1+AQ$3)^($L8-1)</f>
        <v>0.13154207857189179</v>
      </c>
      <c r="AV8" s="34">
        <f t="shared" ref="AV8:AV27" si="29">$H8/(1+AQ$3)^($L8-1)</f>
        <v>4.6025919724244864E-2</v>
      </c>
      <c r="AW8" s="34">
        <f t="shared" ref="AW8:AW34" si="30">$I8/(1+AQ$3)^($L8-1)</f>
        <v>3.3473396163087164E-2</v>
      </c>
      <c r="AX8" s="46">
        <f t="shared" ref="AX8:AX46" si="31">$J8/(1+AQ$3)^($L8-1)</f>
        <v>2.3603035756023003E-2</v>
      </c>
      <c r="AZ8" s="9">
        <v>2</v>
      </c>
      <c r="BA8" s="11">
        <f t="shared" ref="BA8:BA12" si="32">$C8/(1+BA$3)^($L8-1)</f>
        <v>0.29069767441860467</v>
      </c>
      <c r="BB8" s="11">
        <f t="shared" ref="BB8:BB14" si="33">$D8/(1+BA$3)^($L8-1)</f>
        <v>0.22247456395348839</v>
      </c>
      <c r="BC8" s="34">
        <f t="shared" ref="BC8:BC27" si="34">$E8/(1+BA$3)^($L8-1)</f>
        <v>6.5579578488372092E-2</v>
      </c>
      <c r="BD8" s="7">
        <f t="shared" ref="BD8:BD12" si="35">$F8/(1+BA$3)^($L8-1)</f>
        <v>0.18168604651162792</v>
      </c>
      <c r="BE8" s="11">
        <f t="shared" ref="BE8:BE14" si="36">$G8/(1+BA$3)^($L8-1)</f>
        <v>0.12981468023255813</v>
      </c>
      <c r="BF8" s="34">
        <f t="shared" ref="BF8:BF27" si="37">$H8/(1+BA$3)^($L8-1)</f>
        <v>4.5421511627906981E-2</v>
      </c>
      <c r="BG8" s="34">
        <f t="shared" ref="BG8:BG34" si="38">$I8/(1+BA$3)^($L8-1)</f>
        <v>3.3033826638477801E-2</v>
      </c>
      <c r="BH8" s="46">
        <f t="shared" ref="BH8:BH46" si="39">$J8/(1+BA$3)^($L8-1)</f>
        <v>2.329308288610614E-2</v>
      </c>
      <c r="BJ8" s="9">
        <v>2</v>
      </c>
      <c r="BK8" s="11">
        <f t="shared" ref="BK8:BK12" si="40">$C8/(1+BK$3)^($L8-1)</f>
        <v>0.29069767441860467</v>
      </c>
      <c r="BL8" s="11">
        <f t="shared" ref="BL8:BL14" si="41">$D8/(1+BK$3)^($L8-1)</f>
        <v>0.22247456395348839</v>
      </c>
      <c r="BM8" s="34">
        <f t="shared" ref="BM8:BM27" si="42">$E8/(1+BK$3)^($L8-1)</f>
        <v>6.5579578488372092E-2</v>
      </c>
      <c r="BN8" s="7">
        <f t="shared" ref="BN8:BN12" si="43">$F8/(1+BK$3)^($L8-1)</f>
        <v>0.18168604651162792</v>
      </c>
      <c r="BO8" s="11">
        <f t="shared" ref="BO8:BO14" si="44">$G8/(1+BK$3)^($L8-1)</f>
        <v>0.12981468023255813</v>
      </c>
      <c r="BP8" s="34">
        <f t="shared" ref="BP8:BP27" si="45">$H8/(1+BK$3)^($L8-1)</f>
        <v>4.5421511627906981E-2</v>
      </c>
      <c r="BQ8" s="34">
        <f t="shared" ref="BQ8:BQ34" si="46">$I8/(1+BK$3)^($L8-1)</f>
        <v>3.3033826638477801E-2</v>
      </c>
      <c r="BR8" s="46">
        <f t="shared" ref="BR8:BR46" si="47">$J8/(1+BK$3)^($L8-1)</f>
        <v>2.329308288610614E-2</v>
      </c>
    </row>
    <row r="9" spans="1:70" x14ac:dyDescent="0.25">
      <c r="A9" s="35"/>
      <c r="B9" s="9">
        <v>3</v>
      </c>
      <c r="C9" s="11">
        <v>0.192</v>
      </c>
      <c r="D9" s="11">
        <v>0.1749</v>
      </c>
      <c r="E9" s="11">
        <v>6.6769999999999996E-2</v>
      </c>
      <c r="F9" s="6">
        <v>0.2</v>
      </c>
      <c r="G9" s="11">
        <v>0.1429</v>
      </c>
      <c r="H9" s="11">
        <v>0.05</v>
      </c>
      <c r="I9" s="11">
        <f t="shared" ref="I9:I34" si="48">1/27.5</f>
        <v>3.6363636363636362E-2</v>
      </c>
      <c r="J9" s="46">
        <f t="shared" ref="J9:J45" si="49">1/39</f>
        <v>2.564102564102564E-2</v>
      </c>
      <c r="K9" s="35"/>
      <c r="L9" s="9">
        <v>3</v>
      </c>
      <c r="M9" s="11">
        <f t="shared" si="0"/>
        <v>0.15844713358572202</v>
      </c>
      <c r="N9" s="11">
        <f t="shared" si="1"/>
        <v>0.14433543575074365</v>
      </c>
      <c r="O9" s="34">
        <f t="shared" si="2"/>
        <v>5.5101641195409674E-2</v>
      </c>
      <c r="P9" s="7">
        <f t="shared" si="3"/>
        <v>0.16504909748512711</v>
      </c>
      <c r="Q9" s="11">
        <f t="shared" si="4"/>
        <v>0.11792758015312331</v>
      </c>
      <c r="R9" s="34">
        <f t="shared" si="5"/>
        <v>4.1262274371281778E-2</v>
      </c>
      <c r="S9" s="34">
        <f t="shared" si="6"/>
        <v>3.0008926815477652E-2</v>
      </c>
      <c r="T9" s="46">
        <f t="shared" si="7"/>
        <v>2.1160140703221419E-2</v>
      </c>
      <c r="V9" s="9">
        <v>3</v>
      </c>
      <c r="W9" s="11">
        <f t="shared" si="8"/>
        <v>0.15844713358572202</v>
      </c>
      <c r="X9" s="11">
        <f t="shared" si="9"/>
        <v>0.14433543575074365</v>
      </c>
      <c r="Y9" s="34">
        <f t="shared" si="10"/>
        <v>5.5101641195409674E-2</v>
      </c>
      <c r="Z9" s="7">
        <f t="shared" si="11"/>
        <v>0.16504909748512711</v>
      </c>
      <c r="AA9" s="11">
        <f t="shared" si="12"/>
        <v>0.11792758015312331</v>
      </c>
      <c r="AB9" s="34">
        <f t="shared" si="13"/>
        <v>4.1262274371281778E-2</v>
      </c>
      <c r="AC9" s="34">
        <f t="shared" si="14"/>
        <v>3.0008926815477652E-2</v>
      </c>
      <c r="AD9" s="46">
        <f t="shared" si="15"/>
        <v>2.1160140703221419E-2</v>
      </c>
      <c r="AF9" s="9">
        <v>3</v>
      </c>
      <c r="AG9" s="11">
        <f t="shared" si="16"/>
        <v>0.16269199000033011</v>
      </c>
      <c r="AH9" s="11">
        <f t="shared" si="17"/>
        <v>0.14820223464092572</v>
      </c>
      <c r="AI9" s="34">
        <f t="shared" si="18"/>
        <v>5.6577834230843962E-2</v>
      </c>
      <c r="AJ9" s="7">
        <f t="shared" si="19"/>
        <v>0.16947082291701054</v>
      </c>
      <c r="AK9" s="11">
        <f t="shared" si="20"/>
        <v>0.12108690297420403</v>
      </c>
      <c r="AL9" s="34">
        <f t="shared" si="21"/>
        <v>4.2367705729252636E-2</v>
      </c>
      <c r="AM9" s="34">
        <f t="shared" si="22"/>
        <v>3.0812876894001914E-2</v>
      </c>
      <c r="AN9" s="46">
        <f t="shared" si="23"/>
        <v>2.1727028579103913E-2</v>
      </c>
      <c r="AP9" s="9">
        <v>3</v>
      </c>
      <c r="AQ9" s="11">
        <f t="shared" si="24"/>
        <v>0.16269199000033011</v>
      </c>
      <c r="AR9" s="11">
        <f t="shared" si="25"/>
        <v>0.14820223464092572</v>
      </c>
      <c r="AS9" s="34">
        <f t="shared" si="26"/>
        <v>5.6577834230843962E-2</v>
      </c>
      <c r="AT9" s="7">
        <f t="shared" si="27"/>
        <v>0.16947082291701054</v>
      </c>
      <c r="AU9" s="11">
        <f t="shared" si="28"/>
        <v>0.12108690297420403</v>
      </c>
      <c r="AV9" s="34">
        <f t="shared" si="29"/>
        <v>4.2367705729252636E-2</v>
      </c>
      <c r="AW9" s="34">
        <f t="shared" si="30"/>
        <v>3.0812876894001914E-2</v>
      </c>
      <c r="AX9" s="46">
        <f t="shared" si="31"/>
        <v>2.1727028579103913E-2</v>
      </c>
      <c r="AZ9" s="9">
        <v>3</v>
      </c>
      <c r="BA9" s="11">
        <f t="shared" si="32"/>
        <v>0.15844713358572202</v>
      </c>
      <c r="BB9" s="11">
        <f t="shared" si="33"/>
        <v>0.14433543575074365</v>
      </c>
      <c r="BC9" s="34">
        <f t="shared" si="34"/>
        <v>5.5101641195409674E-2</v>
      </c>
      <c r="BD9" s="7">
        <f t="shared" si="35"/>
        <v>0.16504909748512711</v>
      </c>
      <c r="BE9" s="11">
        <f t="shared" si="36"/>
        <v>0.11792758015312331</v>
      </c>
      <c r="BF9" s="34">
        <f t="shared" si="37"/>
        <v>4.1262274371281778E-2</v>
      </c>
      <c r="BG9" s="34">
        <f t="shared" si="38"/>
        <v>3.0008926815477652E-2</v>
      </c>
      <c r="BH9" s="46">
        <f t="shared" si="39"/>
        <v>2.1160140703221419E-2</v>
      </c>
      <c r="BJ9" s="9">
        <v>3</v>
      </c>
      <c r="BK9" s="11">
        <f t="shared" si="40"/>
        <v>0.15844713358572202</v>
      </c>
      <c r="BL9" s="11">
        <f t="shared" si="41"/>
        <v>0.14433543575074365</v>
      </c>
      <c r="BM9" s="34">
        <f t="shared" si="42"/>
        <v>5.5101641195409674E-2</v>
      </c>
      <c r="BN9" s="7">
        <f t="shared" si="43"/>
        <v>0.16504909748512711</v>
      </c>
      <c r="BO9" s="11">
        <f t="shared" si="44"/>
        <v>0.11792758015312331</v>
      </c>
      <c r="BP9" s="34">
        <f t="shared" si="45"/>
        <v>4.1262274371281778E-2</v>
      </c>
      <c r="BQ9" s="34">
        <f t="shared" si="46"/>
        <v>3.0008926815477652E-2</v>
      </c>
      <c r="BR9" s="46">
        <f t="shared" si="47"/>
        <v>2.1160140703221419E-2</v>
      </c>
    </row>
    <row r="10" spans="1:70" x14ac:dyDescent="0.25">
      <c r="A10" s="35"/>
      <c r="B10" s="9">
        <v>4</v>
      </c>
      <c r="C10" s="11">
        <v>0.1152</v>
      </c>
      <c r="D10" s="11">
        <v>0.1249</v>
      </c>
      <c r="E10" s="11">
        <v>6.1769999999999999E-2</v>
      </c>
      <c r="F10" s="6">
        <v>0.2</v>
      </c>
      <c r="G10" s="11">
        <v>0.1429</v>
      </c>
      <c r="H10" s="11">
        <v>0.05</v>
      </c>
      <c r="I10" s="11">
        <f t="shared" si="48"/>
        <v>3.6363636363636362E-2</v>
      </c>
      <c r="J10" s="46">
        <f t="shared" si="49"/>
        <v>2.564102564102564E-2</v>
      </c>
      <c r="K10" s="35"/>
      <c r="L10" s="9">
        <v>4</v>
      </c>
      <c r="M10" s="11">
        <f t="shared" si="0"/>
        <v>8.6362899846868832E-2</v>
      </c>
      <c r="N10" s="11">
        <f t="shared" si="1"/>
        <v>9.3634775962447195E-2</v>
      </c>
      <c r="O10" s="34">
        <f t="shared" si="2"/>
        <v>4.6307606975183054E-2</v>
      </c>
      <c r="P10" s="7">
        <f t="shared" si="3"/>
        <v>0.14993559001192505</v>
      </c>
      <c r="Q10" s="11">
        <f t="shared" si="4"/>
        <v>0.10712897906352045</v>
      </c>
      <c r="R10" s="34">
        <f t="shared" si="5"/>
        <v>3.7483897502981263E-2</v>
      </c>
      <c r="S10" s="34">
        <f t="shared" si="6"/>
        <v>2.7261016365804552E-2</v>
      </c>
      <c r="T10" s="46">
        <f t="shared" si="7"/>
        <v>1.922251153999039E-2</v>
      </c>
      <c r="V10" s="9">
        <v>4</v>
      </c>
      <c r="W10" s="11">
        <f t="shared" si="8"/>
        <v>8.6362899846868832E-2</v>
      </c>
      <c r="X10" s="11">
        <f t="shared" si="9"/>
        <v>9.3634775962447195E-2</v>
      </c>
      <c r="Y10" s="34">
        <f t="shared" si="10"/>
        <v>4.6307606975183054E-2</v>
      </c>
      <c r="Z10" s="7">
        <f t="shared" si="11"/>
        <v>0.14993559001192505</v>
      </c>
      <c r="AA10" s="11">
        <f t="shared" si="12"/>
        <v>0.10712897906352045</v>
      </c>
      <c r="AB10" s="34">
        <f t="shared" si="13"/>
        <v>3.7483897502981263E-2</v>
      </c>
      <c r="AC10" s="34">
        <f t="shared" si="14"/>
        <v>2.7261016365804552E-2</v>
      </c>
      <c r="AD10" s="46">
        <f t="shared" si="15"/>
        <v>1.922251153999039E-2</v>
      </c>
      <c r="AF10" s="9">
        <v>4</v>
      </c>
      <c r="AG10" s="11">
        <f t="shared" si="16"/>
        <v>8.9856581658394094E-2</v>
      </c>
      <c r="AH10" s="11">
        <f t="shared" si="17"/>
        <v>9.7422630634838733E-2</v>
      </c>
      <c r="AI10" s="34">
        <f t="shared" si="18"/>
        <v>4.8180911884019122E-2</v>
      </c>
      <c r="AJ10" s="7">
        <f t="shared" si="19"/>
        <v>0.15600100982360088</v>
      </c>
      <c r="AK10" s="11">
        <f t="shared" si="20"/>
        <v>0.11146272151896282</v>
      </c>
      <c r="AL10" s="34">
        <f t="shared" si="21"/>
        <v>3.9000252455900219E-2</v>
      </c>
      <c r="AM10" s="34">
        <f t="shared" si="22"/>
        <v>2.8363819967927428E-2</v>
      </c>
      <c r="AN10" s="46">
        <f t="shared" si="23"/>
        <v>2.0000129464564212E-2</v>
      </c>
      <c r="AP10" s="9">
        <v>4</v>
      </c>
      <c r="AQ10" s="11">
        <f t="shared" si="24"/>
        <v>8.9856581658394094E-2</v>
      </c>
      <c r="AR10" s="11">
        <f t="shared" si="25"/>
        <v>9.7422630634838733E-2</v>
      </c>
      <c r="AS10" s="34">
        <f t="shared" si="26"/>
        <v>4.8180911884019122E-2</v>
      </c>
      <c r="AT10" s="7">
        <f t="shared" si="27"/>
        <v>0.15600100982360088</v>
      </c>
      <c r="AU10" s="11">
        <f t="shared" si="28"/>
        <v>0.11146272151896282</v>
      </c>
      <c r="AV10" s="34">
        <f t="shared" si="29"/>
        <v>3.9000252455900219E-2</v>
      </c>
      <c r="AW10" s="34">
        <f t="shared" si="30"/>
        <v>2.8363819967927428E-2</v>
      </c>
      <c r="AX10" s="46">
        <f t="shared" si="31"/>
        <v>2.0000129464564212E-2</v>
      </c>
      <c r="AZ10" s="9">
        <v>4</v>
      </c>
      <c r="BA10" s="11">
        <f t="shared" si="32"/>
        <v>8.6362899846868832E-2</v>
      </c>
      <c r="BB10" s="11">
        <f t="shared" si="33"/>
        <v>9.3634775962447195E-2</v>
      </c>
      <c r="BC10" s="34">
        <f t="shared" si="34"/>
        <v>4.6307606975183054E-2</v>
      </c>
      <c r="BD10" s="7">
        <f t="shared" si="35"/>
        <v>0.14993559001192505</v>
      </c>
      <c r="BE10" s="11">
        <f t="shared" si="36"/>
        <v>0.10712897906352045</v>
      </c>
      <c r="BF10" s="34">
        <f t="shared" si="37"/>
        <v>3.7483897502981263E-2</v>
      </c>
      <c r="BG10" s="34">
        <f t="shared" si="38"/>
        <v>2.7261016365804552E-2</v>
      </c>
      <c r="BH10" s="46">
        <f t="shared" si="39"/>
        <v>1.922251153999039E-2</v>
      </c>
      <c r="BJ10" s="9">
        <v>4</v>
      </c>
      <c r="BK10" s="11">
        <f t="shared" si="40"/>
        <v>8.6362899846868832E-2</v>
      </c>
      <c r="BL10" s="11">
        <f t="shared" si="41"/>
        <v>9.3634775962447195E-2</v>
      </c>
      <c r="BM10" s="34">
        <f t="shared" si="42"/>
        <v>4.6307606975183054E-2</v>
      </c>
      <c r="BN10" s="7">
        <f t="shared" si="43"/>
        <v>0.14993559001192505</v>
      </c>
      <c r="BO10" s="11">
        <f t="shared" si="44"/>
        <v>0.10712897906352045</v>
      </c>
      <c r="BP10" s="34">
        <f t="shared" si="45"/>
        <v>3.7483897502981263E-2</v>
      </c>
      <c r="BQ10" s="34">
        <f t="shared" si="46"/>
        <v>2.7261016365804552E-2</v>
      </c>
      <c r="BR10" s="46">
        <f t="shared" si="47"/>
        <v>1.922251153999039E-2</v>
      </c>
    </row>
    <row r="11" spans="1:70" x14ac:dyDescent="0.25">
      <c r="A11" s="35"/>
      <c r="B11" s="9">
        <v>5</v>
      </c>
      <c r="C11" s="11">
        <v>0.1152</v>
      </c>
      <c r="D11" s="11">
        <v>8.9300000000000004E-2</v>
      </c>
      <c r="E11" s="11">
        <v>5.713E-2</v>
      </c>
      <c r="F11" s="6">
        <v>0.2</v>
      </c>
      <c r="G11" s="11">
        <v>0.1429</v>
      </c>
      <c r="H11" s="11">
        <v>0.05</v>
      </c>
      <c r="I11" s="11">
        <f t="shared" si="48"/>
        <v>3.6363636363636362E-2</v>
      </c>
      <c r="J11" s="46">
        <f t="shared" si="49"/>
        <v>2.564102564102564E-2</v>
      </c>
      <c r="K11" s="35"/>
      <c r="L11" s="9">
        <v>5</v>
      </c>
      <c r="M11" s="11">
        <f t="shared" si="0"/>
        <v>7.8454669192286358E-2</v>
      </c>
      <c r="N11" s="11">
        <f t="shared" si="1"/>
        <v>6.0815989226312255E-2</v>
      </c>
      <c r="O11" s="34">
        <f t="shared" si="2"/>
        <v>3.8907250442320483E-2</v>
      </c>
      <c r="P11" s="7">
        <f t="shared" si="3"/>
        <v>0.13620602290327494</v>
      </c>
      <c r="Q11" s="11">
        <f t="shared" si="4"/>
        <v>9.7319203364389928E-2</v>
      </c>
      <c r="R11" s="34">
        <f t="shared" si="5"/>
        <v>3.4051505725818734E-2</v>
      </c>
      <c r="S11" s="34">
        <f t="shared" si="6"/>
        <v>2.4764731436959075E-2</v>
      </c>
      <c r="T11" s="46">
        <f t="shared" si="7"/>
        <v>1.7462310628624991E-2</v>
      </c>
      <c r="V11" s="9">
        <v>5</v>
      </c>
      <c r="W11" s="11">
        <f t="shared" si="8"/>
        <v>7.8454669192286358E-2</v>
      </c>
      <c r="X11" s="11">
        <f t="shared" si="9"/>
        <v>6.0815989226312255E-2</v>
      </c>
      <c r="Y11" s="34">
        <f t="shared" si="10"/>
        <v>3.8907250442320483E-2</v>
      </c>
      <c r="Z11" s="7">
        <f t="shared" si="11"/>
        <v>0.13620602290327494</v>
      </c>
      <c r="AA11" s="11">
        <f t="shared" si="12"/>
        <v>9.7319203364389928E-2</v>
      </c>
      <c r="AB11" s="34">
        <f t="shared" si="13"/>
        <v>3.4051505725818734E-2</v>
      </c>
      <c r="AC11" s="34">
        <f t="shared" si="14"/>
        <v>2.4764731436959075E-2</v>
      </c>
      <c r="AD11" s="46">
        <f t="shared" si="15"/>
        <v>1.7462310628624991E-2</v>
      </c>
      <c r="AF11" s="9">
        <v>5</v>
      </c>
      <c r="AG11" s="11">
        <f t="shared" si="16"/>
        <v>8.2714636282085974E-2</v>
      </c>
      <c r="AH11" s="11">
        <f t="shared" si="17"/>
        <v>6.4118203298526716E-2</v>
      </c>
      <c r="AI11" s="34">
        <f t="shared" si="18"/>
        <v>4.1019853913156004E-2</v>
      </c>
      <c r="AJ11" s="7">
        <f t="shared" si="19"/>
        <v>0.14360179910084372</v>
      </c>
      <c r="AK11" s="11">
        <f t="shared" si="20"/>
        <v>0.10260348545755282</v>
      </c>
      <c r="AL11" s="34">
        <f t="shared" si="21"/>
        <v>3.5900449775210931E-2</v>
      </c>
      <c r="AM11" s="34">
        <f t="shared" si="22"/>
        <v>2.6109418018335218E-2</v>
      </c>
      <c r="AN11" s="46">
        <f t="shared" si="23"/>
        <v>1.841048706421073E-2</v>
      </c>
      <c r="AP11" s="9">
        <v>5</v>
      </c>
      <c r="AQ11" s="11">
        <f t="shared" si="24"/>
        <v>8.2714636282085974E-2</v>
      </c>
      <c r="AR11" s="11">
        <f t="shared" si="25"/>
        <v>6.4118203298526716E-2</v>
      </c>
      <c r="AS11" s="34">
        <f t="shared" si="26"/>
        <v>4.1019853913156004E-2</v>
      </c>
      <c r="AT11" s="7">
        <f t="shared" si="27"/>
        <v>0.14360179910084372</v>
      </c>
      <c r="AU11" s="11">
        <f t="shared" si="28"/>
        <v>0.10260348545755282</v>
      </c>
      <c r="AV11" s="34">
        <f t="shared" si="29"/>
        <v>3.5900449775210931E-2</v>
      </c>
      <c r="AW11" s="34">
        <f t="shared" si="30"/>
        <v>2.6109418018335218E-2</v>
      </c>
      <c r="AX11" s="46">
        <f t="shared" si="31"/>
        <v>1.841048706421073E-2</v>
      </c>
      <c r="AZ11" s="9">
        <v>5</v>
      </c>
      <c r="BA11" s="11">
        <f t="shared" si="32"/>
        <v>7.8454669192286358E-2</v>
      </c>
      <c r="BB11" s="11">
        <f t="shared" si="33"/>
        <v>6.0815989226312255E-2</v>
      </c>
      <c r="BC11" s="34">
        <f t="shared" si="34"/>
        <v>3.8907250442320483E-2</v>
      </c>
      <c r="BD11" s="7">
        <f t="shared" si="35"/>
        <v>0.13620602290327494</v>
      </c>
      <c r="BE11" s="11">
        <f t="shared" si="36"/>
        <v>9.7319203364389928E-2</v>
      </c>
      <c r="BF11" s="34">
        <f t="shared" si="37"/>
        <v>3.4051505725818734E-2</v>
      </c>
      <c r="BG11" s="34">
        <f t="shared" si="38"/>
        <v>2.4764731436959075E-2</v>
      </c>
      <c r="BH11" s="46">
        <f t="shared" si="39"/>
        <v>1.7462310628624991E-2</v>
      </c>
      <c r="BJ11" s="9">
        <v>5</v>
      </c>
      <c r="BK11" s="11">
        <f t="shared" si="40"/>
        <v>7.8454669192286358E-2</v>
      </c>
      <c r="BL11" s="11">
        <f t="shared" si="41"/>
        <v>6.0815989226312255E-2</v>
      </c>
      <c r="BM11" s="34">
        <f t="shared" si="42"/>
        <v>3.8907250442320483E-2</v>
      </c>
      <c r="BN11" s="7">
        <f t="shared" si="43"/>
        <v>0.13620602290327494</v>
      </c>
      <c r="BO11" s="11">
        <f t="shared" si="44"/>
        <v>9.7319203364389928E-2</v>
      </c>
      <c r="BP11" s="34">
        <f t="shared" si="45"/>
        <v>3.4051505725818734E-2</v>
      </c>
      <c r="BQ11" s="34">
        <f t="shared" si="46"/>
        <v>2.4764731436959075E-2</v>
      </c>
      <c r="BR11" s="46">
        <f t="shared" si="47"/>
        <v>1.7462310628624991E-2</v>
      </c>
    </row>
    <row r="12" spans="1:70" x14ac:dyDescent="0.25">
      <c r="A12" s="35"/>
      <c r="B12" s="9">
        <v>6</v>
      </c>
      <c r="C12" s="11">
        <v>5.67E-2</v>
      </c>
      <c r="D12" s="11">
        <v>8.9200000000000002E-2</v>
      </c>
      <c r="E12" s="11">
        <v>5.2850000000000001E-2</v>
      </c>
      <c r="F12" s="6">
        <v>0.1</v>
      </c>
      <c r="G12" s="11">
        <v>0.1429</v>
      </c>
      <c r="H12" s="11">
        <v>0.05</v>
      </c>
      <c r="I12" s="11">
        <f t="shared" si="48"/>
        <v>3.6363636363636362E-2</v>
      </c>
      <c r="J12" s="46">
        <f t="shared" si="49"/>
        <v>2.564102564102564E-2</v>
      </c>
      <c r="K12" s="35"/>
      <c r="L12" s="9">
        <v>6</v>
      </c>
      <c r="M12" s="11">
        <f t="shared" si="0"/>
        <v>3.5078495179032013E-2</v>
      </c>
      <c r="N12" s="11">
        <f t="shared" si="1"/>
        <v>5.5185216401581229E-2</v>
      </c>
      <c r="O12" s="34">
        <f t="shared" si="2"/>
        <v>3.2696622049591569E-2</v>
      </c>
      <c r="P12" s="7">
        <f t="shared" si="3"/>
        <v>6.1866834530920664E-2</v>
      </c>
      <c r="Q12" s="11">
        <f t="shared" si="4"/>
        <v>8.8407706544685619E-2</v>
      </c>
      <c r="R12" s="34">
        <f t="shared" si="5"/>
        <v>3.0933417265460332E-2</v>
      </c>
      <c r="S12" s="34">
        <f t="shared" si="6"/>
        <v>2.2497030738516603E-2</v>
      </c>
      <c r="T12" s="46">
        <f t="shared" si="7"/>
        <v>1.5863290905364272E-2</v>
      </c>
      <c r="V12" s="9">
        <v>6</v>
      </c>
      <c r="W12" s="11">
        <f t="shared" si="8"/>
        <v>3.5078495179032013E-2</v>
      </c>
      <c r="X12" s="11">
        <f t="shared" si="9"/>
        <v>5.5185216401581229E-2</v>
      </c>
      <c r="Y12" s="34">
        <f t="shared" si="10"/>
        <v>3.2696622049591569E-2</v>
      </c>
      <c r="Z12" s="7">
        <f t="shared" si="11"/>
        <v>6.1866834530920664E-2</v>
      </c>
      <c r="AA12" s="11">
        <f t="shared" si="12"/>
        <v>8.8407706544685619E-2</v>
      </c>
      <c r="AB12" s="34">
        <f t="shared" si="13"/>
        <v>3.0933417265460332E-2</v>
      </c>
      <c r="AC12" s="34">
        <f t="shared" si="14"/>
        <v>2.2497030738516603E-2</v>
      </c>
      <c r="AD12" s="46">
        <f t="shared" si="15"/>
        <v>1.5863290905364272E-2</v>
      </c>
      <c r="AF12" s="9">
        <v>6</v>
      </c>
      <c r="AG12" s="11">
        <f t="shared" si="16"/>
        <v>3.7475325656403477E-2</v>
      </c>
      <c r="AH12" s="11">
        <f t="shared" si="17"/>
        <v>5.8955891508839328E-2</v>
      </c>
      <c r="AI12" s="34">
        <f t="shared" si="18"/>
        <v>3.4930704778499536E-2</v>
      </c>
      <c r="AJ12" s="7">
        <f t="shared" si="19"/>
        <v>6.60940487767257E-2</v>
      </c>
      <c r="AK12" s="11">
        <f t="shared" si="20"/>
        <v>9.4448395701941024E-2</v>
      </c>
      <c r="AL12" s="34">
        <f t="shared" si="21"/>
        <v>3.304702438836285E-2</v>
      </c>
      <c r="AM12" s="34">
        <f t="shared" si="22"/>
        <v>2.4034199555172983E-2</v>
      </c>
      <c r="AN12" s="46">
        <f t="shared" si="23"/>
        <v>1.6947191994032232E-2</v>
      </c>
      <c r="AP12" s="9">
        <v>6</v>
      </c>
      <c r="AQ12" s="11">
        <f t="shared" si="24"/>
        <v>3.7475325656403477E-2</v>
      </c>
      <c r="AR12" s="11">
        <f t="shared" si="25"/>
        <v>5.8955891508839328E-2</v>
      </c>
      <c r="AS12" s="34">
        <f t="shared" si="26"/>
        <v>3.4930704778499536E-2</v>
      </c>
      <c r="AT12" s="7">
        <f t="shared" si="27"/>
        <v>6.60940487767257E-2</v>
      </c>
      <c r="AU12" s="11">
        <f t="shared" si="28"/>
        <v>9.4448395701941024E-2</v>
      </c>
      <c r="AV12" s="34">
        <f t="shared" si="29"/>
        <v>3.304702438836285E-2</v>
      </c>
      <c r="AW12" s="34">
        <f t="shared" si="30"/>
        <v>2.4034199555172983E-2</v>
      </c>
      <c r="AX12" s="46">
        <f t="shared" si="31"/>
        <v>1.6947191994032232E-2</v>
      </c>
      <c r="AZ12" s="9">
        <v>6</v>
      </c>
      <c r="BA12" s="11">
        <f t="shared" si="32"/>
        <v>3.5078495179032013E-2</v>
      </c>
      <c r="BB12" s="11">
        <f t="shared" si="33"/>
        <v>5.5185216401581229E-2</v>
      </c>
      <c r="BC12" s="34">
        <f t="shared" si="34"/>
        <v>3.2696622049591569E-2</v>
      </c>
      <c r="BD12" s="7">
        <f t="shared" si="35"/>
        <v>6.1866834530920664E-2</v>
      </c>
      <c r="BE12" s="11">
        <f t="shared" si="36"/>
        <v>8.8407706544685619E-2</v>
      </c>
      <c r="BF12" s="34">
        <f t="shared" si="37"/>
        <v>3.0933417265460332E-2</v>
      </c>
      <c r="BG12" s="34">
        <f t="shared" si="38"/>
        <v>2.2497030738516603E-2</v>
      </c>
      <c r="BH12" s="46">
        <f t="shared" si="39"/>
        <v>1.5863290905364272E-2</v>
      </c>
      <c r="BJ12" s="9">
        <v>6</v>
      </c>
      <c r="BK12" s="11">
        <f t="shared" si="40"/>
        <v>3.5078495179032013E-2</v>
      </c>
      <c r="BL12" s="11">
        <f t="shared" si="41"/>
        <v>5.5185216401581229E-2</v>
      </c>
      <c r="BM12" s="34">
        <f t="shared" si="42"/>
        <v>3.2696622049591569E-2</v>
      </c>
      <c r="BN12" s="7">
        <f t="shared" si="43"/>
        <v>6.1866834530920664E-2</v>
      </c>
      <c r="BO12" s="11">
        <f t="shared" si="44"/>
        <v>8.8407706544685619E-2</v>
      </c>
      <c r="BP12" s="34">
        <f t="shared" si="45"/>
        <v>3.0933417265460332E-2</v>
      </c>
      <c r="BQ12" s="34">
        <f t="shared" si="46"/>
        <v>2.2497030738516603E-2</v>
      </c>
      <c r="BR12" s="46">
        <f t="shared" si="47"/>
        <v>1.5863290905364272E-2</v>
      </c>
    </row>
    <row r="13" spans="1:70" x14ac:dyDescent="0.25">
      <c r="A13" s="35"/>
      <c r="B13" s="9">
        <v>7</v>
      </c>
      <c r="C13" s="35"/>
      <c r="D13" s="11">
        <v>8.9300000000000004E-2</v>
      </c>
      <c r="E13" s="11">
        <v>4.888E-2</v>
      </c>
      <c r="F13" s="5"/>
      <c r="G13" s="11">
        <v>0.1429</v>
      </c>
      <c r="H13" s="11">
        <v>0.05</v>
      </c>
      <c r="I13" s="11">
        <f t="shared" si="48"/>
        <v>3.6363636363636362E-2</v>
      </c>
      <c r="J13" s="46">
        <f t="shared" si="49"/>
        <v>2.564102564102564E-2</v>
      </c>
      <c r="K13" s="35"/>
      <c r="L13" s="9">
        <v>7</v>
      </c>
      <c r="M13" s="11"/>
      <c r="N13" s="11">
        <f t="shared" si="1"/>
        <v>5.0188120672340249E-2</v>
      </c>
      <c r="O13" s="34">
        <f t="shared" si="2"/>
        <v>2.7471392368017818E-2</v>
      </c>
      <c r="P13" s="7"/>
      <c r="Q13" s="11">
        <f t="shared" si="4"/>
        <v>8.0312233416320503E-2</v>
      </c>
      <c r="R13" s="34">
        <f t="shared" si="5"/>
        <v>2.8100851440280093E-2</v>
      </c>
      <c r="S13" s="34">
        <f t="shared" si="6"/>
        <v>2.0436982865658249E-2</v>
      </c>
      <c r="T13" s="46">
        <f t="shared" si="7"/>
        <v>1.4410693046297484E-2</v>
      </c>
      <c r="V13" s="9">
        <v>7</v>
      </c>
      <c r="W13" s="11"/>
      <c r="X13" s="11">
        <f t="shared" si="9"/>
        <v>5.0188120672340249E-2</v>
      </c>
      <c r="Y13" s="34">
        <f t="shared" si="10"/>
        <v>2.7471392368017818E-2</v>
      </c>
      <c r="Z13" s="7"/>
      <c r="AA13" s="11">
        <f t="shared" si="12"/>
        <v>8.0312233416320503E-2</v>
      </c>
      <c r="AB13" s="34">
        <f t="shared" si="13"/>
        <v>2.8100851440280093E-2</v>
      </c>
      <c r="AC13" s="34">
        <f t="shared" si="14"/>
        <v>2.0436982865658249E-2</v>
      </c>
      <c r="AD13" s="46">
        <f t="shared" si="15"/>
        <v>1.4410693046297484E-2</v>
      </c>
      <c r="AF13" s="9">
        <v>7</v>
      </c>
      <c r="AG13" s="11"/>
      <c r="AH13" s="11">
        <f t="shared" si="17"/>
        <v>5.4330823384807519E-2</v>
      </c>
      <c r="AI13" s="34">
        <f t="shared" si="18"/>
        <v>2.9738977010631482E-2</v>
      </c>
      <c r="AJ13" s="7"/>
      <c r="AK13" s="11">
        <f t="shared" si="20"/>
        <v>8.6941485573225008E-2</v>
      </c>
      <c r="AL13" s="34">
        <f t="shared" si="21"/>
        <v>3.0420393832479013E-2</v>
      </c>
      <c r="AM13" s="34">
        <f t="shared" si="22"/>
        <v>2.2123922787257461E-2</v>
      </c>
      <c r="AN13" s="46">
        <f t="shared" si="23"/>
        <v>1.5600201965373851E-2</v>
      </c>
      <c r="AP13" s="9">
        <v>7</v>
      </c>
      <c r="AQ13" s="11"/>
      <c r="AR13" s="11">
        <f t="shared" si="25"/>
        <v>5.4330823384807519E-2</v>
      </c>
      <c r="AS13" s="34">
        <f t="shared" si="26"/>
        <v>2.9738977010631482E-2</v>
      </c>
      <c r="AT13" s="7"/>
      <c r="AU13" s="11">
        <f t="shared" si="28"/>
        <v>8.6941485573225008E-2</v>
      </c>
      <c r="AV13" s="34">
        <f t="shared" si="29"/>
        <v>3.0420393832479013E-2</v>
      </c>
      <c r="AW13" s="34">
        <f t="shared" si="30"/>
        <v>2.2123922787257461E-2</v>
      </c>
      <c r="AX13" s="46">
        <f t="shared" si="31"/>
        <v>1.5600201965373851E-2</v>
      </c>
      <c r="AZ13" s="9">
        <v>7</v>
      </c>
      <c r="BA13" s="11"/>
      <c r="BB13" s="11">
        <f t="shared" si="33"/>
        <v>5.0188120672340249E-2</v>
      </c>
      <c r="BC13" s="34">
        <f t="shared" si="34"/>
        <v>2.7471392368017818E-2</v>
      </c>
      <c r="BD13" s="7"/>
      <c r="BE13" s="11">
        <f t="shared" si="36"/>
        <v>8.0312233416320503E-2</v>
      </c>
      <c r="BF13" s="34">
        <f t="shared" si="37"/>
        <v>2.8100851440280093E-2</v>
      </c>
      <c r="BG13" s="34">
        <f t="shared" si="38"/>
        <v>2.0436982865658249E-2</v>
      </c>
      <c r="BH13" s="46">
        <f t="shared" si="39"/>
        <v>1.4410693046297484E-2</v>
      </c>
      <c r="BJ13" s="9">
        <v>7</v>
      </c>
      <c r="BK13" s="11"/>
      <c r="BL13" s="11">
        <f t="shared" si="41"/>
        <v>5.0188120672340249E-2</v>
      </c>
      <c r="BM13" s="34">
        <f t="shared" si="42"/>
        <v>2.7471392368017818E-2</v>
      </c>
      <c r="BN13" s="7"/>
      <c r="BO13" s="11">
        <f t="shared" si="44"/>
        <v>8.0312233416320503E-2</v>
      </c>
      <c r="BP13" s="34">
        <f t="shared" si="45"/>
        <v>2.8100851440280093E-2</v>
      </c>
      <c r="BQ13" s="34">
        <f t="shared" si="46"/>
        <v>2.0436982865658249E-2</v>
      </c>
      <c r="BR13" s="46">
        <f t="shared" si="47"/>
        <v>1.4410693046297484E-2</v>
      </c>
    </row>
    <row r="14" spans="1:70" x14ac:dyDescent="0.25">
      <c r="A14" s="35"/>
      <c r="B14" s="9">
        <v>8</v>
      </c>
      <c r="C14" s="35"/>
      <c r="D14" s="11">
        <v>4.4600000000000001E-2</v>
      </c>
      <c r="E14" s="11">
        <v>4.5220000000000003E-2</v>
      </c>
      <c r="F14" s="5"/>
      <c r="G14" s="11">
        <v>7.1499999999999994E-2</v>
      </c>
      <c r="H14" s="11">
        <v>0.05</v>
      </c>
      <c r="I14" s="11">
        <f t="shared" si="48"/>
        <v>3.6363636363636362E-2</v>
      </c>
      <c r="J14" s="46">
        <f t="shared" si="49"/>
        <v>2.564102564102564E-2</v>
      </c>
      <c r="K14" s="35"/>
      <c r="L14" s="9">
        <v>8</v>
      </c>
      <c r="M14" s="11"/>
      <c r="N14" s="11">
        <f t="shared" si="1"/>
        <v>2.2770675404006038E-2</v>
      </c>
      <c r="O14" s="34">
        <f t="shared" si="2"/>
        <v>2.3087218425317333E-2</v>
      </c>
      <c r="P14" s="7"/>
      <c r="Q14" s="11">
        <f t="shared" si="4"/>
        <v>3.6504558102834789E-2</v>
      </c>
      <c r="R14" s="34">
        <f t="shared" si="5"/>
        <v>2.5527663008975379E-2</v>
      </c>
      <c r="S14" s="34">
        <f t="shared" si="6"/>
        <v>1.8565573097436637E-2</v>
      </c>
      <c r="T14" s="46">
        <f t="shared" si="7"/>
        <v>1.3091109235371988E-2</v>
      </c>
      <c r="V14" s="9">
        <v>8</v>
      </c>
      <c r="W14" s="11"/>
      <c r="X14" s="11">
        <f t="shared" si="9"/>
        <v>2.2770675404006038E-2</v>
      </c>
      <c r="Y14" s="34">
        <f t="shared" si="10"/>
        <v>2.3087218425317333E-2</v>
      </c>
      <c r="Z14" s="7"/>
      <c r="AA14" s="11">
        <f t="shared" si="12"/>
        <v>3.6504558102834789E-2</v>
      </c>
      <c r="AB14" s="34">
        <f t="shared" si="13"/>
        <v>2.5527663008975379E-2</v>
      </c>
      <c r="AC14" s="34">
        <f t="shared" si="14"/>
        <v>1.8565573097436637E-2</v>
      </c>
      <c r="AD14" s="46">
        <f t="shared" si="15"/>
        <v>1.3091109235371988E-2</v>
      </c>
      <c r="AF14" s="9">
        <v>8</v>
      </c>
      <c r="AG14" s="11"/>
      <c r="AH14" s="11">
        <f t="shared" si="17"/>
        <v>2.4978258624522486E-2</v>
      </c>
      <c r="AI14" s="34">
        <f t="shared" si="18"/>
        <v>2.5325490022441857E-2</v>
      </c>
      <c r="AJ14" s="7"/>
      <c r="AK14" s="11">
        <f t="shared" si="20"/>
        <v>4.0043620889088735E-2</v>
      </c>
      <c r="AL14" s="34">
        <f t="shared" si="21"/>
        <v>2.8002532090271846E-2</v>
      </c>
      <c r="AM14" s="34">
        <f t="shared" si="22"/>
        <v>2.0365477883834068E-2</v>
      </c>
      <c r="AN14" s="46">
        <f t="shared" si="23"/>
        <v>1.4360272866806073E-2</v>
      </c>
      <c r="AP14" s="9">
        <v>8</v>
      </c>
      <c r="AQ14" s="11"/>
      <c r="AR14" s="11">
        <f t="shared" si="25"/>
        <v>2.4978258624522486E-2</v>
      </c>
      <c r="AS14" s="34">
        <f t="shared" si="26"/>
        <v>2.5325490022441857E-2</v>
      </c>
      <c r="AT14" s="7"/>
      <c r="AU14" s="11">
        <f t="shared" si="28"/>
        <v>4.0043620889088735E-2</v>
      </c>
      <c r="AV14" s="34">
        <f t="shared" si="29"/>
        <v>2.8002532090271846E-2</v>
      </c>
      <c r="AW14" s="34">
        <f t="shared" si="30"/>
        <v>2.0365477883834068E-2</v>
      </c>
      <c r="AX14" s="46">
        <f t="shared" si="31"/>
        <v>1.4360272866806073E-2</v>
      </c>
      <c r="AZ14" s="9">
        <v>8</v>
      </c>
      <c r="BA14" s="11"/>
      <c r="BB14" s="11">
        <f t="shared" si="33"/>
        <v>2.2770675404006038E-2</v>
      </c>
      <c r="BC14" s="34">
        <f t="shared" si="34"/>
        <v>2.3087218425317333E-2</v>
      </c>
      <c r="BD14" s="7"/>
      <c r="BE14" s="11">
        <f t="shared" si="36"/>
        <v>3.6504558102834789E-2</v>
      </c>
      <c r="BF14" s="34">
        <f t="shared" si="37"/>
        <v>2.5527663008975379E-2</v>
      </c>
      <c r="BG14" s="34">
        <f t="shared" si="38"/>
        <v>1.8565573097436637E-2</v>
      </c>
      <c r="BH14" s="46">
        <f t="shared" si="39"/>
        <v>1.3091109235371988E-2</v>
      </c>
      <c r="BJ14" s="9">
        <v>8</v>
      </c>
      <c r="BK14" s="11"/>
      <c r="BL14" s="11">
        <f t="shared" si="41"/>
        <v>2.2770675404006038E-2</v>
      </c>
      <c r="BM14" s="34">
        <f t="shared" si="42"/>
        <v>2.3087218425317333E-2</v>
      </c>
      <c r="BN14" s="7"/>
      <c r="BO14" s="11">
        <f t="shared" si="44"/>
        <v>3.6504558102834789E-2</v>
      </c>
      <c r="BP14" s="34">
        <f t="shared" si="45"/>
        <v>2.5527663008975379E-2</v>
      </c>
      <c r="BQ14" s="34">
        <f t="shared" si="46"/>
        <v>1.8565573097436637E-2</v>
      </c>
      <c r="BR14" s="46">
        <f t="shared" si="47"/>
        <v>1.3091109235371988E-2</v>
      </c>
    </row>
    <row r="15" spans="1:70" x14ac:dyDescent="0.25">
      <c r="A15" s="35"/>
      <c r="B15" s="9">
        <f>B14+1</f>
        <v>9</v>
      </c>
      <c r="C15" s="35"/>
      <c r="D15" s="35"/>
      <c r="E15" s="43">
        <v>4.462E-2</v>
      </c>
      <c r="F15" s="5"/>
      <c r="G15" s="35"/>
      <c r="H15" s="11">
        <v>0.05</v>
      </c>
      <c r="I15" s="11">
        <f t="shared" si="48"/>
        <v>3.6363636363636362E-2</v>
      </c>
      <c r="J15" s="46">
        <f t="shared" si="49"/>
        <v>2.564102564102564E-2</v>
      </c>
      <c r="K15" s="35"/>
      <c r="L15" s="9">
        <v>9</v>
      </c>
      <c r="M15" s="11"/>
      <c r="N15" s="11"/>
      <c r="O15" s="34">
        <f t="shared" si="2"/>
        <v>2.0694845993104671E-2</v>
      </c>
      <c r="P15" s="7"/>
      <c r="Q15" s="11"/>
      <c r="R15" s="34">
        <f t="shared" si="5"/>
        <v>2.3190100843909316E-2</v>
      </c>
      <c r="S15" s="34">
        <f t="shared" si="6"/>
        <v>1.6865527886479503E-2</v>
      </c>
      <c r="T15" s="46">
        <f t="shared" si="7"/>
        <v>1.1892359407132982E-2</v>
      </c>
      <c r="V15" s="9">
        <v>9</v>
      </c>
      <c r="W15" s="11"/>
      <c r="X15" s="11"/>
      <c r="Y15" s="34">
        <f t="shared" si="10"/>
        <v>2.0694845993104671E-2</v>
      </c>
      <c r="Z15" s="7"/>
      <c r="AA15" s="11"/>
      <c r="AB15" s="34">
        <f t="shared" si="13"/>
        <v>2.3190100843909316E-2</v>
      </c>
      <c r="AC15" s="34">
        <f t="shared" si="14"/>
        <v>1.6865527886479503E-2</v>
      </c>
      <c r="AD15" s="46">
        <f t="shared" si="15"/>
        <v>1.1892359407132982E-2</v>
      </c>
      <c r="AF15" s="9">
        <v>9</v>
      </c>
      <c r="AG15" s="11"/>
      <c r="AH15" s="11"/>
      <c r="AI15" s="34">
        <f t="shared" si="18"/>
        <v>2.3003257264426469E-2</v>
      </c>
      <c r="AJ15" s="7"/>
      <c r="AK15" s="11"/>
      <c r="AL15" s="34">
        <f t="shared" si="21"/>
        <v>2.5776845881248848E-2</v>
      </c>
      <c r="AM15" s="34">
        <f t="shared" si="22"/>
        <v>1.8746797004544614E-2</v>
      </c>
      <c r="AN15" s="46">
        <f t="shared" si="23"/>
        <v>1.3218895323717356E-2</v>
      </c>
      <c r="AP15" s="9">
        <v>9</v>
      </c>
      <c r="AQ15" s="11"/>
      <c r="AR15" s="11"/>
      <c r="AS15" s="34">
        <f t="shared" si="26"/>
        <v>2.3003257264426469E-2</v>
      </c>
      <c r="AT15" s="7"/>
      <c r="AU15" s="11"/>
      <c r="AV15" s="34">
        <f t="shared" si="29"/>
        <v>2.5776845881248848E-2</v>
      </c>
      <c r="AW15" s="34">
        <f t="shared" si="30"/>
        <v>1.8746797004544614E-2</v>
      </c>
      <c r="AX15" s="46">
        <f t="shared" si="31"/>
        <v>1.3218895323717356E-2</v>
      </c>
      <c r="AZ15" s="9">
        <v>9</v>
      </c>
      <c r="BA15" s="11"/>
      <c r="BB15" s="11"/>
      <c r="BC15" s="34">
        <f t="shared" si="34"/>
        <v>2.0694845993104671E-2</v>
      </c>
      <c r="BD15" s="7"/>
      <c r="BE15" s="11"/>
      <c r="BF15" s="34">
        <f t="shared" si="37"/>
        <v>2.3190100843909316E-2</v>
      </c>
      <c r="BG15" s="34">
        <f t="shared" si="38"/>
        <v>1.6865527886479503E-2</v>
      </c>
      <c r="BH15" s="46">
        <f t="shared" si="39"/>
        <v>1.1892359407132982E-2</v>
      </c>
      <c r="BJ15" s="9">
        <v>9</v>
      </c>
      <c r="BK15" s="11"/>
      <c r="BL15" s="11"/>
      <c r="BM15" s="34">
        <f t="shared" si="42"/>
        <v>2.0694845993104671E-2</v>
      </c>
      <c r="BN15" s="7"/>
      <c r="BO15" s="11"/>
      <c r="BP15" s="34">
        <f t="shared" si="45"/>
        <v>2.3190100843909316E-2</v>
      </c>
      <c r="BQ15" s="34">
        <f t="shared" si="46"/>
        <v>1.6865527886479503E-2</v>
      </c>
      <c r="BR15" s="46">
        <f t="shared" si="47"/>
        <v>1.1892359407132982E-2</v>
      </c>
    </row>
    <row r="16" spans="1:70" x14ac:dyDescent="0.25">
      <c r="A16" s="35"/>
      <c r="B16" s="9">
        <f t="shared" ref="B16:B45" si="50">B15+1</f>
        <v>10</v>
      </c>
      <c r="C16" s="35"/>
      <c r="D16" s="35"/>
      <c r="E16" s="43">
        <v>4.4610000000000004E-2</v>
      </c>
      <c r="F16" s="5"/>
      <c r="G16" s="35"/>
      <c r="H16" s="11">
        <v>0.05</v>
      </c>
      <c r="I16" s="11">
        <f t="shared" si="48"/>
        <v>3.6363636363636362E-2</v>
      </c>
      <c r="J16" s="46">
        <f t="shared" si="49"/>
        <v>2.564102564102564E-2</v>
      </c>
      <c r="K16" s="35"/>
      <c r="L16" s="9">
        <f>L15+1</f>
        <v>10</v>
      </c>
      <c r="M16" s="35"/>
      <c r="N16" s="35"/>
      <c r="O16" s="34">
        <f t="shared" si="2"/>
        <v>1.8795610440530425E-2</v>
      </c>
      <c r="P16" s="5"/>
      <c r="Q16" s="35"/>
      <c r="R16" s="34">
        <f t="shared" si="5"/>
        <v>2.1066588702679249E-2</v>
      </c>
      <c r="S16" s="34">
        <f t="shared" si="6"/>
        <v>1.5321155420130361E-2</v>
      </c>
      <c r="T16" s="46">
        <f t="shared" si="7"/>
        <v>1.0803378821886792E-2</v>
      </c>
      <c r="V16" s="9">
        <f>V15+1</f>
        <v>10</v>
      </c>
      <c r="W16" s="35"/>
      <c r="X16" s="35"/>
      <c r="Y16" s="34">
        <f t="shared" si="10"/>
        <v>1.8795610440530425E-2</v>
      </c>
      <c r="Z16" s="5"/>
      <c r="AA16" s="35"/>
      <c r="AB16" s="34">
        <f t="shared" si="13"/>
        <v>2.1066588702679249E-2</v>
      </c>
      <c r="AC16" s="34">
        <f t="shared" si="14"/>
        <v>1.5321155420130361E-2</v>
      </c>
      <c r="AD16" s="46">
        <f t="shared" si="15"/>
        <v>1.0803378821886792E-2</v>
      </c>
      <c r="AF16" s="9">
        <f>AF15+1</f>
        <v>10</v>
      </c>
      <c r="AG16" s="35"/>
      <c r="AH16" s="35"/>
      <c r="AI16" s="34">
        <f t="shared" si="18"/>
        <v>2.1170175832815805E-2</v>
      </c>
      <c r="AJ16" s="5"/>
      <c r="AK16" s="35"/>
      <c r="AL16" s="34">
        <f t="shared" si="21"/>
        <v>2.3728060785491823E-2</v>
      </c>
      <c r="AM16" s="34">
        <f t="shared" si="22"/>
        <v>1.7256771480357688E-2</v>
      </c>
      <c r="AN16" s="46">
        <f t="shared" si="23"/>
        <v>1.2168236300252216E-2</v>
      </c>
      <c r="AP16" s="9">
        <f>AP15+1</f>
        <v>10</v>
      </c>
      <c r="AQ16" s="35"/>
      <c r="AR16" s="35"/>
      <c r="AS16" s="34">
        <f t="shared" si="26"/>
        <v>2.1170175832815805E-2</v>
      </c>
      <c r="AT16" s="5"/>
      <c r="AU16" s="35"/>
      <c r="AV16" s="34">
        <f t="shared" si="29"/>
        <v>2.3728060785491823E-2</v>
      </c>
      <c r="AW16" s="34">
        <f t="shared" si="30"/>
        <v>1.7256771480357688E-2</v>
      </c>
      <c r="AX16" s="46">
        <f t="shared" si="31"/>
        <v>1.2168236300252216E-2</v>
      </c>
      <c r="AZ16" s="9">
        <f>AZ15+1</f>
        <v>10</v>
      </c>
      <c r="BA16" s="35"/>
      <c r="BB16" s="35"/>
      <c r="BC16" s="34">
        <f t="shared" si="34"/>
        <v>1.8795610440530425E-2</v>
      </c>
      <c r="BD16" s="5"/>
      <c r="BE16" s="35"/>
      <c r="BF16" s="34">
        <f t="shared" si="37"/>
        <v>2.1066588702679249E-2</v>
      </c>
      <c r="BG16" s="34">
        <f t="shared" si="38"/>
        <v>1.5321155420130361E-2</v>
      </c>
      <c r="BH16" s="46">
        <f t="shared" si="39"/>
        <v>1.0803378821886792E-2</v>
      </c>
      <c r="BJ16" s="9">
        <f>BJ15+1</f>
        <v>10</v>
      </c>
      <c r="BK16" s="35"/>
      <c r="BL16" s="35"/>
      <c r="BM16" s="34">
        <f t="shared" si="42"/>
        <v>1.8795610440530425E-2</v>
      </c>
      <c r="BN16" s="5"/>
      <c r="BO16" s="35"/>
      <c r="BP16" s="34">
        <f t="shared" si="45"/>
        <v>2.1066588702679249E-2</v>
      </c>
      <c r="BQ16" s="34">
        <f t="shared" si="46"/>
        <v>1.5321155420130361E-2</v>
      </c>
      <c r="BR16" s="46">
        <f t="shared" si="47"/>
        <v>1.0803378821886792E-2</v>
      </c>
    </row>
    <row r="17" spans="1:70" x14ac:dyDescent="0.25">
      <c r="A17" s="35"/>
      <c r="B17" s="9">
        <f t="shared" si="50"/>
        <v>11</v>
      </c>
      <c r="C17" s="35"/>
      <c r="D17" s="35"/>
      <c r="E17" s="43">
        <v>4.462E-2</v>
      </c>
      <c r="F17" s="5"/>
      <c r="G17" s="35"/>
      <c r="H17" s="11">
        <v>0.05</v>
      </c>
      <c r="I17" s="11">
        <f t="shared" si="48"/>
        <v>3.6363636363636362E-2</v>
      </c>
      <c r="J17" s="46">
        <f t="shared" si="49"/>
        <v>2.564102564102564E-2</v>
      </c>
      <c r="K17" s="35"/>
      <c r="L17" s="9">
        <f t="shared" ref="L17:L46" si="51">L16+1</f>
        <v>11</v>
      </c>
      <c r="M17" s="11"/>
      <c r="N17" s="11"/>
      <c r="O17" s="34">
        <f t="shared" si="2"/>
        <v>1.7078328268778125E-2</v>
      </c>
      <c r="P17" s="7"/>
      <c r="Q17" s="11"/>
      <c r="R17" s="34">
        <f t="shared" si="5"/>
        <v>1.9137526074381583E-2</v>
      </c>
      <c r="S17" s="34">
        <f t="shared" si="6"/>
        <v>1.3918200781368423E-2</v>
      </c>
      <c r="T17" s="46">
        <f t="shared" si="7"/>
        <v>9.814115935580299E-3</v>
      </c>
      <c r="V17" s="9">
        <f t="shared" ref="V17:V46" si="52">V16+1</f>
        <v>11</v>
      </c>
      <c r="W17" s="11"/>
      <c r="X17" s="11"/>
      <c r="Y17" s="34">
        <f t="shared" si="10"/>
        <v>1.7078328268778125E-2</v>
      </c>
      <c r="Z17" s="7"/>
      <c r="AA17" s="11"/>
      <c r="AB17" s="34">
        <f t="shared" si="13"/>
        <v>1.9137526074381583E-2</v>
      </c>
      <c r="AC17" s="34">
        <f t="shared" si="14"/>
        <v>1.3918200781368423E-2</v>
      </c>
      <c r="AD17" s="46">
        <f t="shared" si="15"/>
        <v>9.814115935580299E-3</v>
      </c>
      <c r="AF17" s="9">
        <f t="shared" ref="AF17:AF46" si="53">AF16+1</f>
        <v>11</v>
      </c>
      <c r="AG17" s="11"/>
      <c r="AH17" s="11"/>
      <c r="AI17" s="34">
        <f t="shared" si="18"/>
        <v>1.949190469187027E-2</v>
      </c>
      <c r="AJ17" s="7"/>
      <c r="AK17" s="11"/>
      <c r="AL17" s="34">
        <f t="shared" si="21"/>
        <v>2.1842116418500979E-2</v>
      </c>
      <c r="AM17" s="34">
        <f t="shared" si="22"/>
        <v>1.5885175577091619E-2</v>
      </c>
      <c r="AN17" s="46">
        <f t="shared" si="23"/>
        <v>1.1201085342821012E-2</v>
      </c>
      <c r="AP17" s="9">
        <f t="shared" ref="AP17:AP46" si="54">AP16+1</f>
        <v>11</v>
      </c>
      <c r="AQ17" s="11"/>
      <c r="AR17" s="11"/>
      <c r="AS17" s="34">
        <f t="shared" si="26"/>
        <v>1.949190469187027E-2</v>
      </c>
      <c r="AT17" s="7"/>
      <c r="AU17" s="11"/>
      <c r="AV17" s="34">
        <f t="shared" si="29"/>
        <v>2.1842116418500979E-2</v>
      </c>
      <c r="AW17" s="34">
        <f t="shared" si="30"/>
        <v>1.5885175577091619E-2</v>
      </c>
      <c r="AX17" s="46">
        <f t="shared" si="31"/>
        <v>1.1201085342821012E-2</v>
      </c>
      <c r="AZ17" s="9">
        <f t="shared" ref="AZ17:AZ46" si="55">AZ16+1</f>
        <v>11</v>
      </c>
      <c r="BA17" s="11"/>
      <c r="BB17" s="11"/>
      <c r="BC17" s="34">
        <f t="shared" si="34"/>
        <v>1.7078328268778125E-2</v>
      </c>
      <c r="BD17" s="7"/>
      <c r="BE17" s="11"/>
      <c r="BF17" s="34">
        <f t="shared" si="37"/>
        <v>1.9137526074381583E-2</v>
      </c>
      <c r="BG17" s="34">
        <f t="shared" si="38"/>
        <v>1.3918200781368423E-2</v>
      </c>
      <c r="BH17" s="46">
        <f t="shared" si="39"/>
        <v>9.814115935580299E-3</v>
      </c>
      <c r="BJ17" s="9">
        <f t="shared" ref="BJ17:BJ46" si="56">BJ16+1</f>
        <v>11</v>
      </c>
      <c r="BK17" s="11"/>
      <c r="BL17" s="11"/>
      <c r="BM17" s="34">
        <f t="shared" si="42"/>
        <v>1.7078328268778125E-2</v>
      </c>
      <c r="BN17" s="7"/>
      <c r="BO17" s="11"/>
      <c r="BP17" s="34">
        <f t="shared" si="45"/>
        <v>1.9137526074381583E-2</v>
      </c>
      <c r="BQ17" s="34">
        <f t="shared" si="46"/>
        <v>1.3918200781368423E-2</v>
      </c>
      <c r="BR17" s="46">
        <f t="shared" si="47"/>
        <v>9.814115935580299E-3</v>
      </c>
    </row>
    <row r="18" spans="1:70" x14ac:dyDescent="0.25">
      <c r="A18" s="35"/>
      <c r="B18" s="9">
        <f t="shared" si="50"/>
        <v>12</v>
      </c>
      <c r="C18" s="35"/>
      <c r="D18" s="35"/>
      <c r="E18" s="43">
        <v>4.4610000000000004E-2</v>
      </c>
      <c r="F18" s="5"/>
      <c r="G18" s="35"/>
      <c r="H18" s="11">
        <v>0.05</v>
      </c>
      <c r="I18" s="11">
        <f t="shared" si="48"/>
        <v>3.6363636363636362E-2</v>
      </c>
      <c r="J18" s="46">
        <f t="shared" si="49"/>
        <v>2.564102564102564E-2</v>
      </c>
      <c r="K18" s="35"/>
      <c r="L18" s="9">
        <f t="shared" si="51"/>
        <v>12</v>
      </c>
      <c r="M18" s="44"/>
      <c r="N18" s="35"/>
      <c r="O18" s="34">
        <f t="shared" si="2"/>
        <v>1.5510992699457894E-2</v>
      </c>
      <c r="P18" s="5"/>
      <c r="Q18" s="35"/>
      <c r="R18" s="34">
        <f t="shared" si="5"/>
        <v>1.7385107262337923E-2</v>
      </c>
      <c r="S18" s="34">
        <f t="shared" si="6"/>
        <v>1.2643714372609397E-2</v>
      </c>
      <c r="T18" s="46">
        <f t="shared" si="7"/>
        <v>8.915439621711754E-3</v>
      </c>
      <c r="V18" s="9">
        <f t="shared" si="52"/>
        <v>12</v>
      </c>
      <c r="W18" s="44"/>
      <c r="X18" s="35"/>
      <c r="Y18" s="34">
        <f t="shared" si="10"/>
        <v>1.5510992699457894E-2</v>
      </c>
      <c r="Z18" s="5"/>
      <c r="AA18" s="35"/>
      <c r="AB18" s="34">
        <f t="shared" si="13"/>
        <v>1.7385107262337923E-2</v>
      </c>
      <c r="AC18" s="34">
        <f t="shared" si="14"/>
        <v>1.2643714372609397E-2</v>
      </c>
      <c r="AD18" s="46">
        <f t="shared" si="15"/>
        <v>8.915439621711754E-3</v>
      </c>
      <c r="AF18" s="9">
        <f t="shared" si="53"/>
        <v>12</v>
      </c>
      <c r="AG18" s="44"/>
      <c r="AH18" s="35"/>
      <c r="AI18" s="34">
        <f t="shared" si="18"/>
        <v>1.7938635598425515E-2</v>
      </c>
      <c r="AJ18" s="5"/>
      <c r="AK18" s="35"/>
      <c r="AL18" s="34">
        <f t="shared" si="21"/>
        <v>2.0106069937710733E-2</v>
      </c>
      <c r="AM18" s="34">
        <f t="shared" si="22"/>
        <v>1.4622596318335077E-2</v>
      </c>
      <c r="AN18" s="46">
        <f t="shared" si="23"/>
        <v>1.0310805096261913E-2</v>
      </c>
      <c r="AP18" s="9">
        <f t="shared" si="54"/>
        <v>12</v>
      </c>
      <c r="AQ18" s="44"/>
      <c r="AR18" s="35"/>
      <c r="AS18" s="34">
        <f t="shared" si="26"/>
        <v>1.7938635598425515E-2</v>
      </c>
      <c r="AT18" s="5"/>
      <c r="AU18" s="35"/>
      <c r="AV18" s="34">
        <f t="shared" si="29"/>
        <v>2.0106069937710733E-2</v>
      </c>
      <c r="AW18" s="34">
        <f t="shared" si="30"/>
        <v>1.4622596318335077E-2</v>
      </c>
      <c r="AX18" s="46">
        <f t="shared" si="31"/>
        <v>1.0310805096261913E-2</v>
      </c>
      <c r="AZ18" s="9">
        <f t="shared" si="55"/>
        <v>12</v>
      </c>
      <c r="BA18" s="44"/>
      <c r="BB18" s="35"/>
      <c r="BC18" s="34">
        <f t="shared" si="34"/>
        <v>1.5510992699457894E-2</v>
      </c>
      <c r="BD18" s="5"/>
      <c r="BE18" s="35"/>
      <c r="BF18" s="34">
        <f t="shared" si="37"/>
        <v>1.7385107262337923E-2</v>
      </c>
      <c r="BG18" s="34">
        <f t="shared" si="38"/>
        <v>1.2643714372609397E-2</v>
      </c>
      <c r="BH18" s="46">
        <f t="shared" si="39"/>
        <v>8.915439621711754E-3</v>
      </c>
      <c r="BJ18" s="9">
        <f t="shared" si="56"/>
        <v>12</v>
      </c>
      <c r="BK18" s="44"/>
      <c r="BL18" s="35"/>
      <c r="BM18" s="34">
        <f t="shared" si="42"/>
        <v>1.5510992699457894E-2</v>
      </c>
      <c r="BN18" s="5"/>
      <c r="BO18" s="35"/>
      <c r="BP18" s="34">
        <f t="shared" si="45"/>
        <v>1.7385107262337923E-2</v>
      </c>
      <c r="BQ18" s="34">
        <f t="shared" si="46"/>
        <v>1.2643714372609397E-2</v>
      </c>
      <c r="BR18" s="46">
        <f t="shared" si="47"/>
        <v>8.915439621711754E-3</v>
      </c>
    </row>
    <row r="19" spans="1:70" x14ac:dyDescent="0.25">
      <c r="B19" s="9">
        <f t="shared" si="50"/>
        <v>13</v>
      </c>
      <c r="C19" s="35"/>
      <c r="D19" s="35"/>
      <c r="E19" s="43">
        <v>4.462E-2</v>
      </c>
      <c r="F19" s="5"/>
      <c r="G19" s="35"/>
      <c r="H19" s="11">
        <v>0.05</v>
      </c>
      <c r="I19" s="11">
        <f t="shared" si="48"/>
        <v>3.6363636363636362E-2</v>
      </c>
      <c r="J19" s="46">
        <f t="shared" si="49"/>
        <v>2.564102564102564E-2</v>
      </c>
      <c r="L19" s="9">
        <f t="shared" si="51"/>
        <v>13</v>
      </c>
      <c r="M19" s="35"/>
      <c r="N19" s="35"/>
      <c r="O19" s="34">
        <f t="shared" si="2"/>
        <v>1.4093813336582812E-2</v>
      </c>
      <c r="P19" s="5"/>
      <c r="Q19" s="35"/>
      <c r="R19" s="34">
        <f t="shared" si="5"/>
        <v>1.5793157033373837E-2</v>
      </c>
      <c r="S19" s="34">
        <f t="shared" si="6"/>
        <v>1.1485932387908245E-2</v>
      </c>
      <c r="T19" s="46">
        <f t="shared" si="7"/>
        <v>8.0990548889096591E-3</v>
      </c>
      <c r="V19" s="9">
        <f t="shared" si="52"/>
        <v>13</v>
      </c>
      <c r="W19" s="35"/>
      <c r="X19" s="35"/>
      <c r="Y19" s="34">
        <f t="shared" si="10"/>
        <v>1.4093813336582812E-2</v>
      </c>
      <c r="Z19" s="5"/>
      <c r="AA19" s="35"/>
      <c r="AB19" s="34">
        <f t="shared" si="13"/>
        <v>1.5793157033373837E-2</v>
      </c>
      <c r="AC19" s="34">
        <f t="shared" si="14"/>
        <v>1.1485932387908245E-2</v>
      </c>
      <c r="AD19" s="46">
        <f t="shared" si="15"/>
        <v>8.0990548889096591E-3</v>
      </c>
      <c r="AF19" s="9">
        <f t="shared" si="53"/>
        <v>13</v>
      </c>
      <c r="AG19" s="35"/>
      <c r="AH19" s="35"/>
      <c r="AI19" s="34">
        <f t="shared" si="18"/>
        <v>1.6516545641755968E-2</v>
      </c>
      <c r="AJ19" s="5"/>
      <c r="AK19" s="35"/>
      <c r="AL19" s="34">
        <f t="shared" si="21"/>
        <v>1.850800721846254E-2</v>
      </c>
      <c r="AM19" s="34">
        <f t="shared" si="22"/>
        <v>1.3460368886154572E-2</v>
      </c>
      <c r="AN19" s="46">
        <f t="shared" si="23"/>
        <v>9.491285753057712E-3</v>
      </c>
      <c r="AP19" s="9">
        <f t="shared" si="54"/>
        <v>13</v>
      </c>
      <c r="AQ19" s="35"/>
      <c r="AR19" s="35"/>
      <c r="AS19" s="34">
        <f t="shared" si="26"/>
        <v>1.6516545641755968E-2</v>
      </c>
      <c r="AT19" s="5"/>
      <c r="AU19" s="35"/>
      <c r="AV19" s="34">
        <f t="shared" si="29"/>
        <v>1.850800721846254E-2</v>
      </c>
      <c r="AW19" s="34">
        <f t="shared" si="30"/>
        <v>1.3460368886154572E-2</v>
      </c>
      <c r="AX19" s="46">
        <f t="shared" si="31"/>
        <v>9.491285753057712E-3</v>
      </c>
      <c r="AZ19" s="9">
        <f t="shared" si="55"/>
        <v>13</v>
      </c>
      <c r="BA19" s="35"/>
      <c r="BB19" s="35"/>
      <c r="BC19" s="34">
        <f t="shared" si="34"/>
        <v>1.4093813336582812E-2</v>
      </c>
      <c r="BD19" s="5"/>
      <c r="BE19" s="35"/>
      <c r="BF19" s="34">
        <f t="shared" si="37"/>
        <v>1.5793157033373837E-2</v>
      </c>
      <c r="BG19" s="34">
        <f t="shared" si="38"/>
        <v>1.1485932387908245E-2</v>
      </c>
      <c r="BH19" s="46">
        <f t="shared" si="39"/>
        <v>8.0990548889096591E-3</v>
      </c>
      <c r="BJ19" s="9">
        <f t="shared" si="56"/>
        <v>13</v>
      </c>
      <c r="BK19" s="35"/>
      <c r="BL19" s="35"/>
      <c r="BM19" s="34">
        <f t="shared" si="42"/>
        <v>1.4093813336582812E-2</v>
      </c>
      <c r="BN19" s="5"/>
      <c r="BO19" s="35"/>
      <c r="BP19" s="34">
        <f t="shared" si="45"/>
        <v>1.5793157033373837E-2</v>
      </c>
      <c r="BQ19" s="34">
        <f t="shared" si="46"/>
        <v>1.1485932387908245E-2</v>
      </c>
      <c r="BR19" s="46">
        <f t="shared" si="47"/>
        <v>8.0990548889096591E-3</v>
      </c>
    </row>
    <row r="20" spans="1:70" x14ac:dyDescent="0.25">
      <c r="B20" s="9">
        <f t="shared" si="50"/>
        <v>14</v>
      </c>
      <c r="C20" s="35"/>
      <c r="D20" s="35"/>
      <c r="E20" s="43">
        <v>4.4610000000000004E-2</v>
      </c>
      <c r="F20" s="5"/>
      <c r="G20" s="35"/>
      <c r="H20" s="11">
        <v>0.05</v>
      </c>
      <c r="I20" s="11">
        <f t="shared" si="48"/>
        <v>3.6363636363636362E-2</v>
      </c>
      <c r="J20" s="46">
        <f t="shared" si="49"/>
        <v>2.564102564102564E-2</v>
      </c>
      <c r="L20" s="9">
        <f t="shared" si="51"/>
        <v>14</v>
      </c>
      <c r="M20" s="35"/>
      <c r="N20" s="35"/>
      <c r="O20" s="34">
        <f t="shared" si="2"/>
        <v>1.2800376730719603E-2</v>
      </c>
      <c r="P20" s="5"/>
      <c r="Q20" s="35"/>
      <c r="R20" s="34">
        <f t="shared" si="5"/>
        <v>1.4346981316655013E-2</v>
      </c>
      <c r="S20" s="34">
        <f t="shared" si="6"/>
        <v>1.0434168230294555E-2</v>
      </c>
      <c r="T20" s="46">
        <f t="shared" si="7"/>
        <v>7.3574263162333392E-3</v>
      </c>
      <c r="V20" s="9">
        <f t="shared" si="52"/>
        <v>14</v>
      </c>
      <c r="W20" s="35"/>
      <c r="X20" s="35"/>
      <c r="Y20" s="34">
        <f t="shared" si="10"/>
        <v>1.2800376730719603E-2</v>
      </c>
      <c r="Z20" s="5"/>
      <c r="AA20" s="35"/>
      <c r="AB20" s="34">
        <f t="shared" si="13"/>
        <v>1.4346981316655013E-2</v>
      </c>
      <c r="AC20" s="34">
        <f t="shared" si="14"/>
        <v>1.0434168230294555E-2</v>
      </c>
      <c r="AD20" s="46">
        <f t="shared" si="15"/>
        <v>7.3574263162333392E-3</v>
      </c>
      <c r="AF20" s="9">
        <f t="shared" si="53"/>
        <v>14</v>
      </c>
      <c r="AG20" s="35"/>
      <c r="AH20" s="35"/>
      <c r="AI20" s="34">
        <f t="shared" si="18"/>
        <v>1.5200376684367758E-2</v>
      </c>
      <c r="AJ20" s="5"/>
      <c r="AK20" s="35"/>
      <c r="AL20" s="34">
        <f t="shared" si="21"/>
        <v>1.7036961089854023E-2</v>
      </c>
      <c r="AM20" s="34">
        <f t="shared" si="22"/>
        <v>1.2390517156257469E-2</v>
      </c>
      <c r="AN20" s="46">
        <f t="shared" si="23"/>
        <v>8.7369031230020624E-3</v>
      </c>
      <c r="AP20" s="9">
        <f t="shared" si="54"/>
        <v>14</v>
      </c>
      <c r="AQ20" s="35"/>
      <c r="AR20" s="35"/>
      <c r="AS20" s="34">
        <f t="shared" si="26"/>
        <v>1.5200376684367758E-2</v>
      </c>
      <c r="AT20" s="5"/>
      <c r="AU20" s="35"/>
      <c r="AV20" s="34">
        <f t="shared" si="29"/>
        <v>1.7036961089854023E-2</v>
      </c>
      <c r="AW20" s="34">
        <f t="shared" si="30"/>
        <v>1.2390517156257469E-2</v>
      </c>
      <c r="AX20" s="46">
        <f t="shared" si="31"/>
        <v>8.7369031230020624E-3</v>
      </c>
      <c r="AZ20" s="9">
        <f t="shared" si="55"/>
        <v>14</v>
      </c>
      <c r="BA20" s="35"/>
      <c r="BB20" s="35"/>
      <c r="BC20" s="34">
        <f t="shared" si="34"/>
        <v>1.2800376730719603E-2</v>
      </c>
      <c r="BD20" s="5"/>
      <c r="BE20" s="35"/>
      <c r="BF20" s="34">
        <f t="shared" si="37"/>
        <v>1.4346981316655013E-2</v>
      </c>
      <c r="BG20" s="34">
        <f t="shared" si="38"/>
        <v>1.0434168230294555E-2</v>
      </c>
      <c r="BH20" s="46">
        <f t="shared" si="39"/>
        <v>7.3574263162333392E-3</v>
      </c>
      <c r="BJ20" s="9">
        <f t="shared" si="56"/>
        <v>14</v>
      </c>
      <c r="BK20" s="35"/>
      <c r="BL20" s="35"/>
      <c r="BM20" s="34">
        <f t="shared" si="42"/>
        <v>1.2800376730719603E-2</v>
      </c>
      <c r="BN20" s="5"/>
      <c r="BO20" s="35"/>
      <c r="BP20" s="34">
        <f t="shared" si="45"/>
        <v>1.4346981316655013E-2</v>
      </c>
      <c r="BQ20" s="34">
        <f t="shared" si="46"/>
        <v>1.0434168230294555E-2</v>
      </c>
      <c r="BR20" s="46">
        <f t="shared" si="47"/>
        <v>7.3574263162333392E-3</v>
      </c>
    </row>
    <row r="21" spans="1:70" x14ac:dyDescent="0.25">
      <c r="B21" s="9">
        <f t="shared" si="50"/>
        <v>15</v>
      </c>
      <c r="C21" s="35"/>
      <c r="D21" s="35"/>
      <c r="E21" s="43">
        <v>4.462E-2</v>
      </c>
      <c r="F21" s="5"/>
      <c r="G21" s="35"/>
      <c r="H21" s="11">
        <v>0.05</v>
      </c>
      <c r="I21" s="11">
        <f t="shared" si="48"/>
        <v>3.6363636363636362E-2</v>
      </c>
      <c r="J21" s="46">
        <f t="shared" si="49"/>
        <v>2.564102564102564E-2</v>
      </c>
      <c r="L21" s="9">
        <f t="shared" si="51"/>
        <v>15</v>
      </c>
      <c r="M21" s="35"/>
      <c r="N21" s="35"/>
      <c r="O21" s="34">
        <f t="shared" si="2"/>
        <v>1.1630855856634204E-2</v>
      </c>
      <c r="P21" s="5"/>
      <c r="Q21" s="35"/>
      <c r="R21" s="34">
        <f t="shared" si="5"/>
        <v>1.3033231573996194E-2</v>
      </c>
      <c r="S21" s="34">
        <f t="shared" si="6"/>
        <v>9.4787138719972311E-3</v>
      </c>
      <c r="T21" s="46">
        <f t="shared" si="7"/>
        <v>6.6837084994852275E-3</v>
      </c>
      <c r="V21" s="9">
        <f t="shared" si="52"/>
        <v>15</v>
      </c>
      <c r="W21" s="35"/>
      <c r="X21" s="35"/>
      <c r="Y21" s="34">
        <f t="shared" si="10"/>
        <v>1.1630855856634204E-2</v>
      </c>
      <c r="Z21" s="5"/>
      <c r="AA21" s="35"/>
      <c r="AB21" s="34">
        <f t="shared" si="13"/>
        <v>1.3033231573996194E-2</v>
      </c>
      <c r="AC21" s="34">
        <f t="shared" si="14"/>
        <v>9.4787138719972311E-3</v>
      </c>
      <c r="AD21" s="46">
        <f t="shared" si="15"/>
        <v>6.6837084994852275E-3</v>
      </c>
      <c r="AF21" s="9">
        <f t="shared" si="53"/>
        <v>15</v>
      </c>
      <c r="AG21" s="35"/>
      <c r="AH21" s="35"/>
      <c r="AI21" s="34">
        <f t="shared" si="18"/>
        <v>1.399536290827374E-2</v>
      </c>
      <c r="AJ21" s="5"/>
      <c r="AK21" s="35"/>
      <c r="AL21" s="34">
        <f t="shared" si="21"/>
        <v>1.5682836069334089E-2</v>
      </c>
      <c r="AM21" s="34">
        <f t="shared" si="22"/>
        <v>1.1405698959515698E-2</v>
      </c>
      <c r="AN21" s="46">
        <f t="shared" si="23"/>
        <v>8.0424800355559413E-3</v>
      </c>
      <c r="AP21" s="9">
        <f t="shared" si="54"/>
        <v>15</v>
      </c>
      <c r="AQ21" s="35"/>
      <c r="AR21" s="35"/>
      <c r="AS21" s="34">
        <f t="shared" si="26"/>
        <v>1.399536290827374E-2</v>
      </c>
      <c r="AT21" s="5"/>
      <c r="AU21" s="35"/>
      <c r="AV21" s="34">
        <f t="shared" si="29"/>
        <v>1.5682836069334089E-2</v>
      </c>
      <c r="AW21" s="34">
        <f t="shared" si="30"/>
        <v>1.1405698959515698E-2</v>
      </c>
      <c r="AX21" s="46">
        <f t="shared" si="31"/>
        <v>8.0424800355559413E-3</v>
      </c>
      <c r="AZ21" s="9">
        <f t="shared" si="55"/>
        <v>15</v>
      </c>
      <c r="BA21" s="35"/>
      <c r="BB21" s="35"/>
      <c r="BC21" s="34">
        <f t="shared" si="34"/>
        <v>1.1630855856634204E-2</v>
      </c>
      <c r="BD21" s="5"/>
      <c r="BE21" s="35"/>
      <c r="BF21" s="34">
        <f t="shared" si="37"/>
        <v>1.3033231573996194E-2</v>
      </c>
      <c r="BG21" s="34">
        <f t="shared" si="38"/>
        <v>9.4787138719972311E-3</v>
      </c>
      <c r="BH21" s="46">
        <f t="shared" si="39"/>
        <v>6.6837084994852275E-3</v>
      </c>
      <c r="BJ21" s="9">
        <f t="shared" si="56"/>
        <v>15</v>
      </c>
      <c r="BK21" s="35"/>
      <c r="BL21" s="35"/>
      <c r="BM21" s="34">
        <f t="shared" si="42"/>
        <v>1.1630855856634204E-2</v>
      </c>
      <c r="BN21" s="5"/>
      <c r="BO21" s="35"/>
      <c r="BP21" s="34">
        <f t="shared" si="45"/>
        <v>1.3033231573996194E-2</v>
      </c>
      <c r="BQ21" s="34">
        <f t="shared" si="46"/>
        <v>9.4787138719972311E-3</v>
      </c>
      <c r="BR21" s="46">
        <f t="shared" si="47"/>
        <v>6.6837084994852275E-3</v>
      </c>
    </row>
    <row r="22" spans="1:70" x14ac:dyDescent="0.25">
      <c r="B22" s="9">
        <f t="shared" si="50"/>
        <v>16</v>
      </c>
      <c r="C22" s="35"/>
      <c r="D22" s="35"/>
      <c r="E22" s="43">
        <v>4.4610000000000004E-2</v>
      </c>
      <c r="F22" s="5"/>
      <c r="G22" s="35"/>
      <c r="H22" s="11">
        <v>0.05</v>
      </c>
      <c r="I22" s="11">
        <f t="shared" si="48"/>
        <v>3.6363636363636362E-2</v>
      </c>
      <c r="J22" s="46">
        <f t="shared" si="49"/>
        <v>2.564102564102564E-2</v>
      </c>
      <c r="L22" s="9">
        <f t="shared" si="51"/>
        <v>16</v>
      </c>
      <c r="M22" s="35"/>
      <c r="N22" s="35"/>
      <c r="O22" s="34">
        <f t="shared" si="2"/>
        <v>1.056345313437446E-2</v>
      </c>
      <c r="P22" s="5"/>
      <c r="Q22" s="35"/>
      <c r="R22" s="34">
        <f t="shared" si="5"/>
        <v>1.183978158974945E-2</v>
      </c>
      <c r="S22" s="34">
        <f t="shared" si="6"/>
        <v>8.6107502470905081E-3</v>
      </c>
      <c r="T22" s="46">
        <f t="shared" si="7"/>
        <v>6.071682866538179E-3</v>
      </c>
      <c r="V22" s="9">
        <f t="shared" si="52"/>
        <v>16</v>
      </c>
      <c r="W22" s="35"/>
      <c r="X22" s="35"/>
      <c r="Y22" s="34">
        <f t="shared" si="10"/>
        <v>1.056345313437446E-2</v>
      </c>
      <c r="Z22" s="5"/>
      <c r="AA22" s="35"/>
      <c r="AB22" s="34">
        <f t="shared" si="13"/>
        <v>1.183978158974945E-2</v>
      </c>
      <c r="AC22" s="34">
        <f t="shared" si="14"/>
        <v>8.6107502470905081E-3</v>
      </c>
      <c r="AD22" s="46">
        <f t="shared" si="15"/>
        <v>6.071682866538179E-3</v>
      </c>
      <c r="AF22" s="9">
        <f t="shared" si="53"/>
        <v>16</v>
      </c>
      <c r="AG22" s="35"/>
      <c r="AH22" s="35"/>
      <c r="AI22" s="34">
        <f t="shared" si="18"/>
        <v>1.2880101726741722E-2</v>
      </c>
      <c r="AJ22" s="5"/>
      <c r="AK22" s="35"/>
      <c r="AL22" s="34">
        <f t="shared" si="21"/>
        <v>1.443633907951325E-2</v>
      </c>
      <c r="AM22" s="34">
        <f t="shared" si="22"/>
        <v>1.0499155694191454E-2</v>
      </c>
      <c r="AN22" s="46">
        <f t="shared" si="23"/>
        <v>7.4032508100067944E-3</v>
      </c>
      <c r="AP22" s="9">
        <f t="shared" si="54"/>
        <v>16</v>
      </c>
      <c r="AQ22" s="35"/>
      <c r="AR22" s="35"/>
      <c r="AS22" s="34">
        <f t="shared" si="26"/>
        <v>1.2880101726741722E-2</v>
      </c>
      <c r="AT22" s="5"/>
      <c r="AU22" s="35"/>
      <c r="AV22" s="34">
        <f t="shared" si="29"/>
        <v>1.443633907951325E-2</v>
      </c>
      <c r="AW22" s="34">
        <f t="shared" si="30"/>
        <v>1.0499155694191454E-2</v>
      </c>
      <c r="AX22" s="46">
        <f t="shared" si="31"/>
        <v>7.4032508100067944E-3</v>
      </c>
      <c r="AZ22" s="9">
        <f t="shared" si="55"/>
        <v>16</v>
      </c>
      <c r="BA22" s="35"/>
      <c r="BB22" s="35"/>
      <c r="BC22" s="34">
        <f t="shared" si="34"/>
        <v>1.056345313437446E-2</v>
      </c>
      <c r="BD22" s="5"/>
      <c r="BE22" s="35"/>
      <c r="BF22" s="34">
        <f t="shared" si="37"/>
        <v>1.183978158974945E-2</v>
      </c>
      <c r="BG22" s="34">
        <f t="shared" si="38"/>
        <v>8.6107502470905081E-3</v>
      </c>
      <c r="BH22" s="46">
        <f t="shared" si="39"/>
        <v>6.071682866538179E-3</v>
      </c>
      <c r="BJ22" s="9">
        <f t="shared" si="56"/>
        <v>16</v>
      </c>
      <c r="BK22" s="35"/>
      <c r="BL22" s="35"/>
      <c r="BM22" s="34">
        <f t="shared" si="42"/>
        <v>1.056345313437446E-2</v>
      </c>
      <c r="BN22" s="5"/>
      <c r="BO22" s="35"/>
      <c r="BP22" s="34">
        <f t="shared" si="45"/>
        <v>1.183978158974945E-2</v>
      </c>
      <c r="BQ22" s="34">
        <f t="shared" si="46"/>
        <v>8.6107502470905081E-3</v>
      </c>
      <c r="BR22" s="46">
        <f t="shared" si="47"/>
        <v>6.071682866538179E-3</v>
      </c>
    </row>
    <row r="23" spans="1:70" x14ac:dyDescent="0.25">
      <c r="B23" s="9">
        <f t="shared" si="50"/>
        <v>17</v>
      </c>
      <c r="C23" s="35"/>
      <c r="D23" s="35"/>
      <c r="E23" s="43">
        <v>4.462E-2</v>
      </c>
      <c r="F23" s="5"/>
      <c r="G23" s="35"/>
      <c r="H23" s="11">
        <v>0.05</v>
      </c>
      <c r="I23" s="11">
        <f t="shared" si="48"/>
        <v>3.6363636363636362E-2</v>
      </c>
      <c r="J23" s="46">
        <f t="shared" si="49"/>
        <v>2.564102564102564E-2</v>
      </c>
      <c r="L23" s="9">
        <f t="shared" si="51"/>
        <v>17</v>
      </c>
      <c r="M23" s="35"/>
      <c r="N23" s="35"/>
      <c r="O23" s="34">
        <f t="shared" si="2"/>
        <v>9.5983113105854011E-3</v>
      </c>
      <c r="P23" s="5"/>
      <c r="Q23" s="35"/>
      <c r="R23" s="34">
        <f t="shared" si="5"/>
        <v>1.0755615543013672E-2</v>
      </c>
      <c r="S23" s="34">
        <f t="shared" si="6"/>
        <v>7.8222658494644885E-3</v>
      </c>
      <c r="T23" s="46">
        <f t="shared" si="7"/>
        <v>5.5157002784685496E-3</v>
      </c>
      <c r="V23" s="9">
        <f t="shared" si="52"/>
        <v>17</v>
      </c>
      <c r="W23" s="35"/>
      <c r="X23" s="35"/>
      <c r="Y23" s="34">
        <f t="shared" si="10"/>
        <v>9.5983113105854011E-3</v>
      </c>
      <c r="Z23" s="5"/>
      <c r="AA23" s="35"/>
      <c r="AB23" s="34">
        <f t="shared" si="13"/>
        <v>1.0755615543013672E-2</v>
      </c>
      <c r="AC23" s="34">
        <f t="shared" si="14"/>
        <v>7.8222658494644885E-3</v>
      </c>
      <c r="AD23" s="46">
        <f t="shared" si="15"/>
        <v>5.5157002784685496E-3</v>
      </c>
      <c r="AF23" s="9">
        <f t="shared" si="53"/>
        <v>17</v>
      </c>
      <c r="AG23" s="35"/>
      <c r="AH23" s="35"/>
      <c r="AI23" s="34">
        <f t="shared" si="18"/>
        <v>1.185902834543678E-2</v>
      </c>
      <c r="AJ23" s="5"/>
      <c r="AK23" s="35"/>
      <c r="AL23" s="34">
        <f t="shared" si="21"/>
        <v>1.3288915671713112E-2</v>
      </c>
      <c r="AM23" s="34">
        <f t="shared" si="22"/>
        <v>9.6646659430640811E-3</v>
      </c>
      <c r="AN23" s="46">
        <f t="shared" si="23"/>
        <v>6.8148285495964675E-3</v>
      </c>
      <c r="AP23" s="9">
        <f t="shared" si="54"/>
        <v>17</v>
      </c>
      <c r="AQ23" s="35"/>
      <c r="AR23" s="35"/>
      <c r="AS23" s="34">
        <f t="shared" si="26"/>
        <v>1.185902834543678E-2</v>
      </c>
      <c r="AT23" s="5"/>
      <c r="AU23" s="35"/>
      <c r="AV23" s="34">
        <f t="shared" si="29"/>
        <v>1.3288915671713112E-2</v>
      </c>
      <c r="AW23" s="34">
        <f t="shared" si="30"/>
        <v>9.6646659430640811E-3</v>
      </c>
      <c r="AX23" s="46">
        <f t="shared" si="31"/>
        <v>6.8148285495964675E-3</v>
      </c>
      <c r="AZ23" s="9">
        <f t="shared" si="55"/>
        <v>17</v>
      </c>
      <c r="BA23" s="35"/>
      <c r="BB23" s="35"/>
      <c r="BC23" s="34">
        <f t="shared" si="34"/>
        <v>9.5983113105854011E-3</v>
      </c>
      <c r="BD23" s="5"/>
      <c r="BE23" s="35"/>
      <c r="BF23" s="34">
        <f t="shared" si="37"/>
        <v>1.0755615543013672E-2</v>
      </c>
      <c r="BG23" s="34">
        <f t="shared" si="38"/>
        <v>7.8222658494644885E-3</v>
      </c>
      <c r="BH23" s="46">
        <f t="shared" si="39"/>
        <v>5.5157002784685496E-3</v>
      </c>
      <c r="BJ23" s="9">
        <f t="shared" si="56"/>
        <v>17</v>
      </c>
      <c r="BK23" s="35"/>
      <c r="BL23" s="35"/>
      <c r="BM23" s="34">
        <f t="shared" si="42"/>
        <v>9.5983113105854011E-3</v>
      </c>
      <c r="BN23" s="5"/>
      <c r="BO23" s="35"/>
      <c r="BP23" s="34">
        <f t="shared" si="45"/>
        <v>1.0755615543013672E-2</v>
      </c>
      <c r="BQ23" s="34">
        <f t="shared" si="46"/>
        <v>7.8222658494644885E-3</v>
      </c>
      <c r="BR23" s="46">
        <f t="shared" si="47"/>
        <v>5.5157002784685496E-3</v>
      </c>
    </row>
    <row r="24" spans="1:70" x14ac:dyDescent="0.25">
      <c r="B24" s="9">
        <f t="shared" si="50"/>
        <v>18</v>
      </c>
      <c r="C24" s="35"/>
      <c r="D24" s="35"/>
      <c r="E24" s="43">
        <v>4.4610000000000004E-2</v>
      </c>
      <c r="F24" s="5"/>
      <c r="G24" s="35"/>
      <c r="H24" s="11">
        <v>0.05</v>
      </c>
      <c r="I24" s="11">
        <f t="shared" si="48"/>
        <v>3.6363636363636362E-2</v>
      </c>
      <c r="J24" s="46">
        <f t="shared" si="49"/>
        <v>2.564102564102564E-2</v>
      </c>
      <c r="L24" s="9">
        <f t="shared" si="51"/>
        <v>18</v>
      </c>
      <c r="M24" s="35"/>
      <c r="N24" s="35"/>
      <c r="O24" s="34">
        <f t="shared" si="2"/>
        <v>8.717442030774708E-3</v>
      </c>
      <c r="P24" s="5"/>
      <c r="Q24" s="35"/>
      <c r="R24" s="34">
        <f t="shared" si="5"/>
        <v>9.77072632904585E-3</v>
      </c>
      <c r="S24" s="34">
        <f t="shared" si="6"/>
        <v>7.1059827847606179E-3</v>
      </c>
      <c r="T24" s="46">
        <f t="shared" si="7"/>
        <v>5.0106288866901792E-3</v>
      </c>
      <c r="V24" s="9">
        <f t="shared" si="52"/>
        <v>18</v>
      </c>
      <c r="W24" s="35"/>
      <c r="X24" s="35"/>
      <c r="Y24" s="34">
        <f t="shared" si="10"/>
        <v>8.717442030774708E-3</v>
      </c>
      <c r="Z24" s="5"/>
      <c r="AA24" s="35"/>
      <c r="AB24" s="34">
        <f t="shared" si="13"/>
        <v>9.77072632904585E-3</v>
      </c>
      <c r="AC24" s="34">
        <f t="shared" si="14"/>
        <v>7.1059827847606179E-3</v>
      </c>
      <c r="AD24" s="46">
        <f t="shared" si="15"/>
        <v>5.0106288866901792E-3</v>
      </c>
      <c r="AF24" s="9">
        <f t="shared" si="53"/>
        <v>18</v>
      </c>
      <c r="AG24" s="35"/>
      <c r="AH24" s="35"/>
      <c r="AI24" s="34">
        <f t="shared" si="18"/>
        <v>1.091400719442864E-2</v>
      </c>
      <c r="AJ24" s="5"/>
      <c r="AK24" s="35"/>
      <c r="AL24" s="34">
        <f t="shared" si="21"/>
        <v>1.2232691318570544E-2</v>
      </c>
      <c r="AM24" s="34">
        <f t="shared" si="22"/>
        <v>8.8965027771422123E-3</v>
      </c>
      <c r="AN24" s="46">
        <f t="shared" si="23"/>
        <v>6.2731750351643807E-3</v>
      </c>
      <c r="AP24" s="9">
        <f t="shared" si="54"/>
        <v>18</v>
      </c>
      <c r="AQ24" s="35"/>
      <c r="AR24" s="35"/>
      <c r="AS24" s="34">
        <f t="shared" si="26"/>
        <v>1.091400719442864E-2</v>
      </c>
      <c r="AT24" s="5"/>
      <c r="AU24" s="35"/>
      <c r="AV24" s="34">
        <f t="shared" si="29"/>
        <v>1.2232691318570544E-2</v>
      </c>
      <c r="AW24" s="34">
        <f t="shared" si="30"/>
        <v>8.8965027771422123E-3</v>
      </c>
      <c r="AX24" s="46">
        <f t="shared" si="31"/>
        <v>6.2731750351643807E-3</v>
      </c>
      <c r="AZ24" s="9">
        <f t="shared" si="55"/>
        <v>18</v>
      </c>
      <c r="BA24" s="35"/>
      <c r="BB24" s="35"/>
      <c r="BC24" s="34">
        <f t="shared" si="34"/>
        <v>8.717442030774708E-3</v>
      </c>
      <c r="BD24" s="5"/>
      <c r="BE24" s="35"/>
      <c r="BF24" s="34">
        <f t="shared" si="37"/>
        <v>9.77072632904585E-3</v>
      </c>
      <c r="BG24" s="34">
        <f t="shared" si="38"/>
        <v>7.1059827847606179E-3</v>
      </c>
      <c r="BH24" s="46">
        <f t="shared" si="39"/>
        <v>5.0106288866901792E-3</v>
      </c>
      <c r="BJ24" s="9">
        <f t="shared" si="56"/>
        <v>18</v>
      </c>
      <c r="BK24" s="35"/>
      <c r="BL24" s="35"/>
      <c r="BM24" s="34">
        <f t="shared" si="42"/>
        <v>8.717442030774708E-3</v>
      </c>
      <c r="BN24" s="5"/>
      <c r="BO24" s="35"/>
      <c r="BP24" s="34">
        <f t="shared" si="45"/>
        <v>9.77072632904585E-3</v>
      </c>
      <c r="BQ24" s="34">
        <f t="shared" si="46"/>
        <v>7.1059827847606179E-3</v>
      </c>
      <c r="BR24" s="46">
        <f t="shared" si="47"/>
        <v>5.0106288866901792E-3</v>
      </c>
    </row>
    <row r="25" spans="1:70" x14ac:dyDescent="0.25">
      <c r="B25" s="9">
        <f t="shared" si="50"/>
        <v>19</v>
      </c>
      <c r="C25" s="35"/>
      <c r="D25" s="35"/>
      <c r="E25" s="43">
        <v>4.462E-2</v>
      </c>
      <c r="F25" s="5"/>
      <c r="G25" s="11"/>
      <c r="H25" s="11">
        <v>0.05</v>
      </c>
      <c r="I25" s="11">
        <f t="shared" si="48"/>
        <v>3.6363636363636362E-2</v>
      </c>
      <c r="J25" s="46">
        <f t="shared" si="49"/>
        <v>2.564102564102564E-2</v>
      </c>
      <c r="L25" s="9">
        <f t="shared" si="51"/>
        <v>19</v>
      </c>
      <c r="M25" s="35"/>
      <c r="N25" s="35"/>
      <c r="O25" s="34">
        <f t="shared" si="2"/>
        <v>7.9209630959670378E-3</v>
      </c>
      <c r="P25" s="5"/>
      <c r="Q25" s="35"/>
      <c r="R25" s="34">
        <f t="shared" si="5"/>
        <v>8.8760231913570589E-3</v>
      </c>
      <c r="S25" s="34">
        <f t="shared" si="6"/>
        <v>6.4552895937142231E-3</v>
      </c>
      <c r="T25" s="46">
        <f t="shared" si="7"/>
        <v>4.5518067647984913E-3</v>
      </c>
      <c r="V25" s="9">
        <f t="shared" si="52"/>
        <v>19</v>
      </c>
      <c r="W25" s="35"/>
      <c r="X25" s="35"/>
      <c r="Y25" s="34">
        <f t="shared" si="10"/>
        <v>7.9209630959670378E-3</v>
      </c>
      <c r="Z25" s="5"/>
      <c r="AA25" s="35"/>
      <c r="AB25" s="34">
        <f t="shared" si="13"/>
        <v>8.8760231913570589E-3</v>
      </c>
      <c r="AC25" s="34">
        <f t="shared" si="14"/>
        <v>6.4552895937142231E-3</v>
      </c>
      <c r="AD25" s="46">
        <f t="shared" si="15"/>
        <v>4.5518067647984913E-3</v>
      </c>
      <c r="AF25" s="9">
        <f t="shared" si="53"/>
        <v>19</v>
      </c>
      <c r="AG25" s="35"/>
      <c r="AH25" s="35"/>
      <c r="AI25" s="34">
        <f t="shared" si="18"/>
        <v>1.0048796463486626E-2</v>
      </c>
      <c r="AJ25" s="5"/>
      <c r="AK25" s="35"/>
      <c r="AL25" s="34">
        <f t="shared" si="21"/>
        <v>1.1260417372799895E-2</v>
      </c>
      <c r="AM25" s="34">
        <f t="shared" si="22"/>
        <v>8.1893944529453783E-3</v>
      </c>
      <c r="AN25" s="46">
        <f t="shared" si="23"/>
        <v>5.7745730116922538E-3</v>
      </c>
      <c r="AP25" s="9">
        <f t="shared" si="54"/>
        <v>19</v>
      </c>
      <c r="AQ25" s="35"/>
      <c r="AR25" s="35"/>
      <c r="AS25" s="34">
        <f t="shared" si="26"/>
        <v>1.0048796463486626E-2</v>
      </c>
      <c r="AT25" s="5"/>
      <c r="AU25" s="35"/>
      <c r="AV25" s="34">
        <f t="shared" si="29"/>
        <v>1.1260417372799895E-2</v>
      </c>
      <c r="AW25" s="34">
        <f t="shared" si="30"/>
        <v>8.1893944529453783E-3</v>
      </c>
      <c r="AX25" s="46">
        <f t="shared" si="31"/>
        <v>5.7745730116922538E-3</v>
      </c>
      <c r="AZ25" s="9">
        <f t="shared" si="55"/>
        <v>19</v>
      </c>
      <c r="BA25" s="35"/>
      <c r="BB25" s="35"/>
      <c r="BC25" s="34">
        <f t="shared" si="34"/>
        <v>7.9209630959670378E-3</v>
      </c>
      <c r="BD25" s="5"/>
      <c r="BE25" s="35"/>
      <c r="BF25" s="34">
        <f t="shared" si="37"/>
        <v>8.8760231913570589E-3</v>
      </c>
      <c r="BG25" s="34">
        <f t="shared" si="38"/>
        <v>6.4552895937142231E-3</v>
      </c>
      <c r="BH25" s="46">
        <f t="shared" si="39"/>
        <v>4.5518067647984913E-3</v>
      </c>
      <c r="BJ25" s="9">
        <f t="shared" si="56"/>
        <v>19</v>
      </c>
      <c r="BK25" s="35"/>
      <c r="BL25" s="35"/>
      <c r="BM25" s="34">
        <f t="shared" si="42"/>
        <v>7.9209630959670378E-3</v>
      </c>
      <c r="BN25" s="5"/>
      <c r="BO25" s="35"/>
      <c r="BP25" s="34">
        <f t="shared" si="45"/>
        <v>8.8760231913570589E-3</v>
      </c>
      <c r="BQ25" s="34">
        <f t="shared" si="46"/>
        <v>6.4552895937142231E-3</v>
      </c>
      <c r="BR25" s="46">
        <f t="shared" si="47"/>
        <v>4.5518067647984913E-3</v>
      </c>
    </row>
    <row r="26" spans="1:70" x14ac:dyDescent="0.25">
      <c r="B26" s="9">
        <f t="shared" si="50"/>
        <v>20</v>
      </c>
      <c r="C26" s="35"/>
      <c r="D26" s="35"/>
      <c r="E26" s="43">
        <v>4.4610000000000004E-2</v>
      </c>
      <c r="F26" s="5"/>
      <c r="G26" s="35"/>
      <c r="H26" s="11">
        <v>0.05</v>
      </c>
      <c r="I26" s="11">
        <f t="shared" si="48"/>
        <v>3.6363636363636362E-2</v>
      </c>
      <c r="J26" s="46">
        <f t="shared" si="49"/>
        <v>2.564102564102564E-2</v>
      </c>
      <c r="L26" s="9">
        <f t="shared" si="51"/>
        <v>20</v>
      </c>
      <c r="M26" s="35"/>
      <c r="N26" s="35"/>
      <c r="O26" s="34">
        <f t="shared" si="2"/>
        <v>7.1940296977913952E-3</v>
      </c>
      <c r="P26" s="5"/>
      <c r="Q26" s="35"/>
      <c r="R26" s="34">
        <f t="shared" si="5"/>
        <v>8.0632478119159329E-3</v>
      </c>
      <c r="S26" s="34">
        <f t="shared" si="6"/>
        <v>5.8641802268479502E-3</v>
      </c>
      <c r="T26" s="46">
        <f t="shared" si="7"/>
        <v>4.1349988779056058E-3</v>
      </c>
      <c r="V26" s="9">
        <f t="shared" si="52"/>
        <v>20</v>
      </c>
      <c r="W26" s="35"/>
      <c r="X26" s="35"/>
      <c r="Y26" s="34">
        <f t="shared" si="10"/>
        <v>7.1940296977913952E-3</v>
      </c>
      <c r="Z26" s="5"/>
      <c r="AA26" s="35"/>
      <c r="AB26" s="34">
        <f t="shared" si="13"/>
        <v>8.0632478119159329E-3</v>
      </c>
      <c r="AC26" s="34">
        <f t="shared" si="14"/>
        <v>5.8641802268479502E-3</v>
      </c>
      <c r="AD26" s="46">
        <f t="shared" si="15"/>
        <v>4.1349988779056058E-3</v>
      </c>
      <c r="AF26" s="9">
        <f t="shared" si="53"/>
        <v>20</v>
      </c>
      <c r="AG26" s="35"/>
      <c r="AH26" s="35"/>
      <c r="AI26" s="34">
        <f t="shared" si="18"/>
        <v>9.2480289028099745E-3</v>
      </c>
      <c r="AJ26" s="5"/>
      <c r="AK26" s="35"/>
      <c r="AL26" s="34">
        <f t="shared" si="21"/>
        <v>1.0365421321239602E-2</v>
      </c>
      <c r="AM26" s="34">
        <f t="shared" si="22"/>
        <v>7.5384882336288015E-3</v>
      </c>
      <c r="AN26" s="46">
        <f t="shared" si="23"/>
        <v>5.3156006775587706E-3</v>
      </c>
      <c r="AP26" s="9">
        <f t="shared" si="54"/>
        <v>20</v>
      </c>
      <c r="AQ26" s="35"/>
      <c r="AR26" s="35"/>
      <c r="AS26" s="34">
        <f t="shared" si="26"/>
        <v>9.2480289028099745E-3</v>
      </c>
      <c r="AT26" s="5"/>
      <c r="AU26" s="35"/>
      <c r="AV26" s="34">
        <f t="shared" si="29"/>
        <v>1.0365421321239602E-2</v>
      </c>
      <c r="AW26" s="34">
        <f t="shared" si="30"/>
        <v>7.5384882336288015E-3</v>
      </c>
      <c r="AX26" s="46">
        <f t="shared" si="31"/>
        <v>5.3156006775587706E-3</v>
      </c>
      <c r="AZ26" s="9">
        <f t="shared" si="55"/>
        <v>20</v>
      </c>
      <c r="BA26" s="35"/>
      <c r="BB26" s="35"/>
      <c r="BC26" s="34">
        <f t="shared" si="34"/>
        <v>7.1940296977913952E-3</v>
      </c>
      <c r="BD26" s="5"/>
      <c r="BE26" s="35"/>
      <c r="BF26" s="34">
        <f t="shared" si="37"/>
        <v>8.0632478119159329E-3</v>
      </c>
      <c r="BG26" s="34">
        <f t="shared" si="38"/>
        <v>5.8641802268479502E-3</v>
      </c>
      <c r="BH26" s="46">
        <f t="shared" si="39"/>
        <v>4.1349988779056058E-3</v>
      </c>
      <c r="BJ26" s="9">
        <f t="shared" si="56"/>
        <v>20</v>
      </c>
      <c r="BK26" s="35"/>
      <c r="BL26" s="35"/>
      <c r="BM26" s="34">
        <f t="shared" si="42"/>
        <v>7.1940296977913952E-3</v>
      </c>
      <c r="BN26" s="5"/>
      <c r="BO26" s="35"/>
      <c r="BP26" s="34">
        <f t="shared" si="45"/>
        <v>8.0632478119159329E-3</v>
      </c>
      <c r="BQ26" s="34">
        <f t="shared" si="46"/>
        <v>5.8641802268479502E-3</v>
      </c>
      <c r="BR26" s="46">
        <f t="shared" si="47"/>
        <v>4.1349988779056058E-3</v>
      </c>
    </row>
    <row r="27" spans="1:70" x14ac:dyDescent="0.25">
      <c r="B27" s="9">
        <f t="shared" si="50"/>
        <v>21</v>
      </c>
      <c r="C27" s="35"/>
      <c r="D27" s="35"/>
      <c r="E27" s="43">
        <v>2.231E-2</v>
      </c>
      <c r="F27" s="5"/>
      <c r="G27" s="35"/>
      <c r="H27" s="43">
        <v>2.5000000000000001E-2</v>
      </c>
      <c r="I27" s="11">
        <f t="shared" si="48"/>
        <v>3.6363636363636362E-2</v>
      </c>
      <c r="J27" s="46">
        <f t="shared" si="49"/>
        <v>2.564102564102564E-2</v>
      </c>
      <c r="L27" s="9">
        <f t="shared" si="51"/>
        <v>21</v>
      </c>
      <c r="M27" s="35"/>
      <c r="N27" s="35"/>
      <c r="O27" s="34">
        <f t="shared" si="2"/>
        <v>3.2683695255058946E-3</v>
      </c>
      <c r="P27" s="5"/>
      <c r="Q27" s="35"/>
      <c r="R27" s="34">
        <f t="shared" si="5"/>
        <v>3.66244904247635E-3</v>
      </c>
      <c r="S27" s="34">
        <f t="shared" si="6"/>
        <v>5.3271986072383265E-3</v>
      </c>
      <c r="T27" s="46">
        <f t="shared" si="7"/>
        <v>3.7563579922834352E-3</v>
      </c>
      <c r="V27" s="9">
        <f t="shared" si="52"/>
        <v>21</v>
      </c>
      <c r="W27" s="35"/>
      <c r="X27" s="35"/>
      <c r="Y27" s="34">
        <f t="shared" si="10"/>
        <v>3.2683695255058946E-3</v>
      </c>
      <c r="Z27" s="5"/>
      <c r="AA27" s="35"/>
      <c r="AB27" s="34">
        <f t="shared" si="13"/>
        <v>3.66244904247635E-3</v>
      </c>
      <c r="AC27" s="34">
        <f t="shared" si="14"/>
        <v>5.3271986072383265E-3</v>
      </c>
      <c r="AD27" s="46">
        <f t="shared" si="15"/>
        <v>3.7563579922834352E-3</v>
      </c>
      <c r="AF27" s="9">
        <f t="shared" si="53"/>
        <v>21</v>
      </c>
      <c r="AG27" s="35"/>
      <c r="AH27" s="35"/>
      <c r="AI27" s="34">
        <f t="shared" si="18"/>
        <v>4.2574445149815591E-3</v>
      </c>
      <c r="AJ27" s="5"/>
      <c r="AK27" s="35"/>
      <c r="AL27" s="34">
        <f t="shared" si="21"/>
        <v>4.7707804963934997E-3</v>
      </c>
      <c r="AM27" s="34">
        <f t="shared" si="22"/>
        <v>6.9393170856632711E-3</v>
      </c>
      <c r="AN27" s="46">
        <f t="shared" si="23"/>
        <v>4.8931082014292302E-3</v>
      </c>
      <c r="AP27" s="9">
        <f t="shared" si="54"/>
        <v>21</v>
      </c>
      <c r="AQ27" s="35"/>
      <c r="AR27" s="35"/>
      <c r="AS27" s="34">
        <f t="shared" si="26"/>
        <v>4.2574445149815591E-3</v>
      </c>
      <c r="AT27" s="5"/>
      <c r="AU27" s="35"/>
      <c r="AV27" s="34">
        <f t="shared" si="29"/>
        <v>4.7707804963934997E-3</v>
      </c>
      <c r="AW27" s="34">
        <f t="shared" si="30"/>
        <v>6.9393170856632711E-3</v>
      </c>
      <c r="AX27" s="46">
        <f t="shared" si="31"/>
        <v>4.8931082014292302E-3</v>
      </c>
      <c r="AZ27" s="9">
        <f t="shared" si="55"/>
        <v>21</v>
      </c>
      <c r="BA27" s="35"/>
      <c r="BB27" s="35"/>
      <c r="BC27" s="34">
        <f t="shared" si="34"/>
        <v>3.2683695255058946E-3</v>
      </c>
      <c r="BD27" s="5"/>
      <c r="BE27" s="35"/>
      <c r="BF27" s="34">
        <f t="shared" si="37"/>
        <v>3.66244904247635E-3</v>
      </c>
      <c r="BG27" s="34">
        <f t="shared" si="38"/>
        <v>5.3271986072383265E-3</v>
      </c>
      <c r="BH27" s="46">
        <f t="shared" si="39"/>
        <v>3.7563579922834352E-3</v>
      </c>
      <c r="BJ27" s="9">
        <f t="shared" si="56"/>
        <v>21</v>
      </c>
      <c r="BK27" s="35"/>
      <c r="BL27" s="35"/>
      <c r="BM27" s="34">
        <f t="shared" si="42"/>
        <v>3.2683695255058946E-3</v>
      </c>
      <c r="BN27" s="5"/>
      <c r="BO27" s="35"/>
      <c r="BP27" s="34">
        <f t="shared" si="45"/>
        <v>3.66244904247635E-3</v>
      </c>
      <c r="BQ27" s="34">
        <f t="shared" si="46"/>
        <v>5.3271986072383265E-3</v>
      </c>
      <c r="BR27" s="46">
        <f t="shared" si="47"/>
        <v>3.7563579922834352E-3</v>
      </c>
    </row>
    <row r="28" spans="1:70" x14ac:dyDescent="0.25">
      <c r="B28" s="9">
        <f t="shared" si="50"/>
        <v>22</v>
      </c>
      <c r="C28" s="35"/>
      <c r="D28" s="35"/>
      <c r="E28" s="43"/>
      <c r="F28" s="5"/>
      <c r="G28" s="35"/>
      <c r="H28" s="35"/>
      <c r="I28" s="11">
        <f t="shared" si="48"/>
        <v>3.6363636363636362E-2</v>
      </c>
      <c r="J28" s="46">
        <f t="shared" si="49"/>
        <v>2.564102564102564E-2</v>
      </c>
      <c r="L28" s="9">
        <f t="shared" si="51"/>
        <v>22</v>
      </c>
      <c r="M28" s="35"/>
      <c r="N28" s="35"/>
      <c r="O28" s="35"/>
      <c r="P28" s="5"/>
      <c r="Q28" s="35"/>
      <c r="R28" s="34"/>
      <c r="S28" s="34">
        <f t="shared" si="6"/>
        <v>4.8393882696569097E-3</v>
      </c>
      <c r="T28" s="46">
        <f t="shared" si="7"/>
        <v>3.4123891645016675E-3</v>
      </c>
      <c r="V28" s="9">
        <f t="shared" si="52"/>
        <v>22</v>
      </c>
      <c r="W28" s="35"/>
      <c r="X28" s="35"/>
      <c r="Y28" s="35"/>
      <c r="Z28" s="5"/>
      <c r="AA28" s="35"/>
      <c r="AB28" s="34"/>
      <c r="AC28" s="34">
        <f t="shared" si="14"/>
        <v>4.8393882696569097E-3</v>
      </c>
      <c r="AD28" s="46">
        <f t="shared" si="15"/>
        <v>3.4123891645016675E-3</v>
      </c>
      <c r="AF28" s="9">
        <f t="shared" si="53"/>
        <v>22</v>
      </c>
      <c r="AG28" s="35"/>
      <c r="AH28" s="35"/>
      <c r="AI28" s="35"/>
      <c r="AJ28" s="5"/>
      <c r="AK28" s="35"/>
      <c r="AL28" s="34"/>
      <c r="AM28" s="34">
        <f t="shared" si="22"/>
        <v>6.3877690225163705E-3</v>
      </c>
      <c r="AN28" s="46">
        <f t="shared" si="23"/>
        <v>4.5041961056205178E-3</v>
      </c>
      <c r="AP28" s="9">
        <f t="shared" si="54"/>
        <v>22</v>
      </c>
      <c r="AQ28" s="35"/>
      <c r="AR28" s="35"/>
      <c r="AS28" s="35"/>
      <c r="AT28" s="5"/>
      <c r="AU28" s="35"/>
      <c r="AV28" s="34"/>
      <c r="AW28" s="34">
        <f t="shared" si="30"/>
        <v>6.3877690225163705E-3</v>
      </c>
      <c r="AX28" s="46">
        <f t="shared" si="31"/>
        <v>4.5041961056205178E-3</v>
      </c>
      <c r="AZ28" s="9">
        <f t="shared" si="55"/>
        <v>22</v>
      </c>
      <c r="BA28" s="35"/>
      <c r="BB28" s="35"/>
      <c r="BC28" s="35"/>
      <c r="BD28" s="5"/>
      <c r="BE28" s="35"/>
      <c r="BF28" s="34"/>
      <c r="BG28" s="34">
        <f t="shared" si="38"/>
        <v>4.8393882696569097E-3</v>
      </c>
      <c r="BH28" s="46">
        <f t="shared" si="39"/>
        <v>3.4123891645016675E-3</v>
      </c>
      <c r="BJ28" s="9">
        <f t="shared" si="56"/>
        <v>22</v>
      </c>
      <c r="BK28" s="35"/>
      <c r="BL28" s="35"/>
      <c r="BM28" s="35"/>
      <c r="BN28" s="5"/>
      <c r="BO28" s="35"/>
      <c r="BP28" s="34"/>
      <c r="BQ28" s="34">
        <f t="shared" si="46"/>
        <v>4.8393882696569097E-3</v>
      </c>
      <c r="BR28" s="46">
        <f t="shared" si="47"/>
        <v>3.4123891645016675E-3</v>
      </c>
    </row>
    <row r="29" spans="1:70" x14ac:dyDescent="0.25">
      <c r="B29" s="9">
        <f t="shared" si="50"/>
        <v>23</v>
      </c>
      <c r="C29" s="35"/>
      <c r="D29" s="35"/>
      <c r="E29" s="43"/>
      <c r="F29" s="5"/>
      <c r="G29" s="35"/>
      <c r="H29" s="35"/>
      <c r="I29" s="11">
        <f t="shared" si="48"/>
        <v>3.6363636363636362E-2</v>
      </c>
      <c r="J29" s="46">
        <f t="shared" si="49"/>
        <v>2.564102564102564E-2</v>
      </c>
      <c r="L29" s="9">
        <f t="shared" si="51"/>
        <v>23</v>
      </c>
      <c r="M29" s="35"/>
      <c r="N29" s="35"/>
      <c r="O29" s="35"/>
      <c r="P29" s="5"/>
      <c r="Q29" s="35"/>
      <c r="R29" s="34"/>
      <c r="S29" s="34">
        <f t="shared" si="6"/>
        <v>4.3962466112435587E-3</v>
      </c>
      <c r="T29" s="46">
        <f t="shared" si="7"/>
        <v>3.0999174822871245E-3</v>
      </c>
      <c r="V29" s="9">
        <f t="shared" si="52"/>
        <v>23</v>
      </c>
      <c r="W29" s="35"/>
      <c r="X29" s="35"/>
      <c r="Y29" s="35"/>
      <c r="Z29" s="5"/>
      <c r="AA29" s="35"/>
      <c r="AB29" s="34"/>
      <c r="AC29" s="34">
        <f t="shared" si="14"/>
        <v>4.3962466112435587E-3</v>
      </c>
      <c r="AD29" s="46">
        <f t="shared" si="15"/>
        <v>3.0999174822871245E-3</v>
      </c>
      <c r="AF29" s="9">
        <f t="shared" si="53"/>
        <v>23</v>
      </c>
      <c r="AG29" s="35"/>
      <c r="AH29" s="35"/>
      <c r="AI29" s="35"/>
      <c r="AJ29" s="5"/>
      <c r="AK29" s="35"/>
      <c r="AL29" s="34"/>
      <c r="AM29" s="34">
        <f t="shared" si="22"/>
        <v>5.8800588849471308E-3</v>
      </c>
      <c r="AN29" s="46">
        <f t="shared" si="23"/>
        <v>4.1461953675909257E-3</v>
      </c>
      <c r="AP29" s="9">
        <f t="shared" si="54"/>
        <v>23</v>
      </c>
      <c r="AQ29" s="35"/>
      <c r="AR29" s="35"/>
      <c r="AS29" s="35"/>
      <c r="AT29" s="5"/>
      <c r="AU29" s="35"/>
      <c r="AV29" s="34"/>
      <c r="AW29" s="34">
        <f t="shared" si="30"/>
        <v>5.8800588849471308E-3</v>
      </c>
      <c r="AX29" s="46">
        <f t="shared" si="31"/>
        <v>4.1461953675909257E-3</v>
      </c>
      <c r="AZ29" s="9">
        <f t="shared" si="55"/>
        <v>23</v>
      </c>
      <c r="BA29" s="35"/>
      <c r="BB29" s="35"/>
      <c r="BC29" s="35"/>
      <c r="BD29" s="5"/>
      <c r="BE29" s="35"/>
      <c r="BF29" s="34"/>
      <c r="BG29" s="34">
        <f t="shared" si="38"/>
        <v>4.3962466112435587E-3</v>
      </c>
      <c r="BH29" s="46">
        <f t="shared" si="39"/>
        <v>3.0999174822871245E-3</v>
      </c>
      <c r="BJ29" s="9">
        <f t="shared" si="56"/>
        <v>23</v>
      </c>
      <c r="BK29" s="35"/>
      <c r="BL29" s="35"/>
      <c r="BM29" s="35"/>
      <c r="BN29" s="5"/>
      <c r="BO29" s="35"/>
      <c r="BP29" s="34"/>
      <c r="BQ29" s="34">
        <f t="shared" si="46"/>
        <v>4.3962466112435587E-3</v>
      </c>
      <c r="BR29" s="46">
        <f t="shared" si="47"/>
        <v>3.0999174822871245E-3</v>
      </c>
    </row>
    <row r="30" spans="1:70" x14ac:dyDescent="0.25">
      <c r="B30" s="9">
        <f t="shared" si="50"/>
        <v>24</v>
      </c>
      <c r="C30" s="35"/>
      <c r="D30" s="35"/>
      <c r="E30" s="43"/>
      <c r="F30" s="5"/>
      <c r="G30" s="35"/>
      <c r="H30" s="35"/>
      <c r="I30" s="11">
        <f t="shared" si="48"/>
        <v>3.6363636363636362E-2</v>
      </c>
      <c r="J30" s="46">
        <f t="shared" si="49"/>
        <v>2.564102564102564E-2</v>
      </c>
      <c r="L30" s="9">
        <f t="shared" si="51"/>
        <v>24</v>
      </c>
      <c r="M30" s="35"/>
      <c r="N30" s="35"/>
      <c r="O30" s="35"/>
      <c r="P30" s="5"/>
      <c r="Q30" s="35"/>
      <c r="R30" s="34"/>
      <c r="S30" s="34">
        <f t="shared" si="6"/>
        <v>3.993683331434919E-3</v>
      </c>
      <c r="T30" s="46">
        <f t="shared" si="7"/>
        <v>2.8160587593451351E-3</v>
      </c>
      <c r="V30" s="9">
        <f t="shared" si="52"/>
        <v>24</v>
      </c>
      <c r="W30" s="35"/>
      <c r="X30" s="35"/>
      <c r="Y30" s="35"/>
      <c r="Z30" s="5"/>
      <c r="AA30" s="35"/>
      <c r="AB30" s="34"/>
      <c r="AC30" s="34">
        <f t="shared" si="14"/>
        <v>3.993683331434919E-3</v>
      </c>
      <c r="AD30" s="46">
        <f t="shared" si="15"/>
        <v>2.8160587593451351E-3</v>
      </c>
      <c r="AF30" s="9">
        <f t="shared" si="53"/>
        <v>24</v>
      </c>
      <c r="AG30" s="35"/>
      <c r="AH30" s="35"/>
      <c r="AI30" s="35"/>
      <c r="AJ30" s="5"/>
      <c r="AK30" s="35"/>
      <c r="AL30" s="34"/>
      <c r="AM30" s="34">
        <f t="shared" si="22"/>
        <v>5.4127023642481864E-3</v>
      </c>
      <c r="AN30" s="46">
        <f t="shared" si="23"/>
        <v>3.8166491029955163E-3</v>
      </c>
      <c r="AP30" s="9">
        <f t="shared" si="54"/>
        <v>24</v>
      </c>
      <c r="AQ30" s="35"/>
      <c r="AR30" s="35"/>
      <c r="AS30" s="35"/>
      <c r="AT30" s="5"/>
      <c r="AU30" s="35"/>
      <c r="AV30" s="34"/>
      <c r="AW30" s="34">
        <f t="shared" si="30"/>
        <v>5.4127023642481864E-3</v>
      </c>
      <c r="AX30" s="46">
        <f t="shared" si="31"/>
        <v>3.8166491029955163E-3</v>
      </c>
      <c r="AZ30" s="9">
        <f t="shared" si="55"/>
        <v>24</v>
      </c>
      <c r="BA30" s="35"/>
      <c r="BB30" s="35"/>
      <c r="BC30" s="35"/>
      <c r="BD30" s="5"/>
      <c r="BE30" s="35"/>
      <c r="BF30" s="34"/>
      <c r="BG30" s="34">
        <f t="shared" si="38"/>
        <v>3.993683331434919E-3</v>
      </c>
      <c r="BH30" s="46">
        <f t="shared" si="39"/>
        <v>2.8160587593451351E-3</v>
      </c>
      <c r="BJ30" s="9">
        <f t="shared" si="56"/>
        <v>24</v>
      </c>
      <c r="BK30" s="35"/>
      <c r="BL30" s="35"/>
      <c r="BM30" s="35"/>
      <c r="BN30" s="5"/>
      <c r="BO30" s="35"/>
      <c r="BP30" s="34"/>
      <c r="BQ30" s="34">
        <f t="shared" si="46"/>
        <v>3.993683331434919E-3</v>
      </c>
      <c r="BR30" s="46">
        <f t="shared" si="47"/>
        <v>2.8160587593451351E-3</v>
      </c>
    </row>
    <row r="31" spans="1:70" x14ac:dyDescent="0.25">
      <c r="B31" s="9">
        <f t="shared" si="50"/>
        <v>25</v>
      </c>
      <c r="C31" s="35"/>
      <c r="D31" s="35"/>
      <c r="E31" s="35"/>
      <c r="F31" s="5"/>
      <c r="G31" s="35"/>
      <c r="H31" s="35"/>
      <c r="I31" s="11">
        <f t="shared" si="48"/>
        <v>3.6363636363636362E-2</v>
      </c>
      <c r="J31" s="46">
        <f t="shared" si="49"/>
        <v>2.564102564102564E-2</v>
      </c>
      <c r="L31" s="9">
        <f t="shared" si="51"/>
        <v>25</v>
      </c>
      <c r="M31" s="35"/>
      <c r="N31" s="35"/>
      <c r="O31" s="35"/>
      <c r="P31" s="5"/>
      <c r="Q31" s="35"/>
      <c r="R31" s="34"/>
      <c r="S31" s="34">
        <f t="shared" si="6"/>
        <v>3.627982677538989E-3</v>
      </c>
      <c r="T31" s="46">
        <f t="shared" si="7"/>
        <v>2.5581929136492868E-3</v>
      </c>
      <c r="V31" s="9">
        <f t="shared" si="52"/>
        <v>25</v>
      </c>
      <c r="W31" s="35"/>
      <c r="X31" s="35"/>
      <c r="Y31" s="35"/>
      <c r="Z31" s="5"/>
      <c r="AA31" s="35"/>
      <c r="AB31" s="34"/>
      <c r="AC31" s="34">
        <f t="shared" si="14"/>
        <v>3.627982677538989E-3</v>
      </c>
      <c r="AD31" s="46">
        <f t="shared" si="15"/>
        <v>2.5581929136492868E-3</v>
      </c>
      <c r="AF31" s="9">
        <f t="shared" si="53"/>
        <v>25</v>
      </c>
      <c r="AG31" s="35"/>
      <c r="AH31" s="35"/>
      <c r="AI31" s="35"/>
      <c r="AJ31" s="5"/>
      <c r="AK31" s="35"/>
      <c r="AL31" s="34"/>
      <c r="AM31" s="34">
        <f t="shared" si="22"/>
        <v>4.982492090162347E-3</v>
      </c>
      <c r="AN31" s="46">
        <f t="shared" si="23"/>
        <v>3.5132957046016553E-3</v>
      </c>
      <c r="AP31" s="9">
        <f t="shared" si="54"/>
        <v>25</v>
      </c>
      <c r="AQ31" s="35"/>
      <c r="AR31" s="35"/>
      <c r="AS31" s="35"/>
      <c r="AT31" s="5"/>
      <c r="AU31" s="35"/>
      <c r="AV31" s="34"/>
      <c r="AW31" s="34">
        <f t="shared" si="30"/>
        <v>4.982492090162347E-3</v>
      </c>
      <c r="AX31" s="46">
        <f t="shared" si="31"/>
        <v>3.5132957046016553E-3</v>
      </c>
      <c r="AZ31" s="9">
        <f t="shared" si="55"/>
        <v>25</v>
      </c>
      <c r="BA31" s="35"/>
      <c r="BB31" s="35"/>
      <c r="BC31" s="35"/>
      <c r="BD31" s="5"/>
      <c r="BE31" s="35"/>
      <c r="BF31" s="34"/>
      <c r="BG31" s="34">
        <f t="shared" si="38"/>
        <v>3.627982677538989E-3</v>
      </c>
      <c r="BH31" s="46">
        <f t="shared" si="39"/>
        <v>2.5581929136492868E-3</v>
      </c>
      <c r="BJ31" s="9">
        <f t="shared" si="56"/>
        <v>25</v>
      </c>
      <c r="BK31" s="35"/>
      <c r="BL31" s="35"/>
      <c r="BM31" s="35"/>
      <c r="BN31" s="5"/>
      <c r="BO31" s="35"/>
      <c r="BP31" s="34"/>
      <c r="BQ31" s="34">
        <f t="shared" si="46"/>
        <v>3.627982677538989E-3</v>
      </c>
      <c r="BR31" s="46">
        <f t="shared" si="47"/>
        <v>2.5581929136492868E-3</v>
      </c>
    </row>
    <row r="32" spans="1:70" x14ac:dyDescent="0.25">
      <c r="B32" s="9">
        <f t="shared" si="50"/>
        <v>26</v>
      </c>
      <c r="C32" s="35"/>
      <c r="D32" s="35"/>
      <c r="E32" s="35"/>
      <c r="F32" s="5"/>
      <c r="G32" s="35"/>
      <c r="H32" s="35"/>
      <c r="I32" s="11">
        <f t="shared" si="48"/>
        <v>3.6363636363636362E-2</v>
      </c>
      <c r="J32" s="46">
        <f t="shared" si="49"/>
        <v>2.564102564102564E-2</v>
      </c>
      <c r="L32" s="9">
        <f t="shared" si="51"/>
        <v>26</v>
      </c>
      <c r="M32" s="35"/>
      <c r="N32" s="35"/>
      <c r="O32" s="35"/>
      <c r="P32" s="5"/>
      <c r="Q32" s="35"/>
      <c r="R32" s="34"/>
      <c r="S32" s="34">
        <f t="shared" si="6"/>
        <v>3.2957691474736453E-3</v>
      </c>
      <c r="T32" s="46">
        <f t="shared" si="7"/>
        <v>2.3239397834750064E-3</v>
      </c>
      <c r="V32" s="9">
        <f t="shared" si="52"/>
        <v>26</v>
      </c>
      <c r="W32" s="35"/>
      <c r="X32" s="35"/>
      <c r="Y32" s="35"/>
      <c r="Z32" s="5"/>
      <c r="AA32" s="35"/>
      <c r="AB32" s="34"/>
      <c r="AC32" s="34">
        <f t="shared" si="14"/>
        <v>3.2957691474736453E-3</v>
      </c>
      <c r="AD32" s="46">
        <f t="shared" si="15"/>
        <v>2.3239397834750064E-3</v>
      </c>
      <c r="AF32" s="9">
        <f t="shared" si="53"/>
        <v>26</v>
      </c>
      <c r="AG32" s="35"/>
      <c r="AH32" s="35"/>
      <c r="AI32" s="35"/>
      <c r="AJ32" s="5"/>
      <c r="AK32" s="35"/>
      <c r="AL32" s="34"/>
      <c r="AM32" s="34">
        <f t="shared" si="22"/>
        <v>4.5864756193699429E-3</v>
      </c>
      <c r="AN32" s="46">
        <f t="shared" si="23"/>
        <v>3.2340533213506008E-3</v>
      </c>
      <c r="AP32" s="9">
        <f t="shared" si="54"/>
        <v>26</v>
      </c>
      <c r="AQ32" s="35"/>
      <c r="AR32" s="35"/>
      <c r="AS32" s="35"/>
      <c r="AT32" s="5"/>
      <c r="AU32" s="35"/>
      <c r="AV32" s="34"/>
      <c r="AW32" s="34">
        <f t="shared" si="30"/>
        <v>4.5864756193699429E-3</v>
      </c>
      <c r="AX32" s="46">
        <f t="shared" si="31"/>
        <v>3.2340533213506008E-3</v>
      </c>
      <c r="AZ32" s="9">
        <f t="shared" si="55"/>
        <v>26</v>
      </c>
      <c r="BA32" s="35"/>
      <c r="BB32" s="35"/>
      <c r="BC32" s="35"/>
      <c r="BD32" s="5"/>
      <c r="BE32" s="35"/>
      <c r="BF32" s="34"/>
      <c r="BG32" s="34">
        <f t="shared" si="38"/>
        <v>3.2957691474736453E-3</v>
      </c>
      <c r="BH32" s="46">
        <f t="shared" si="39"/>
        <v>2.3239397834750064E-3</v>
      </c>
      <c r="BJ32" s="9">
        <f t="shared" si="56"/>
        <v>26</v>
      </c>
      <c r="BK32" s="35"/>
      <c r="BL32" s="35"/>
      <c r="BM32" s="35"/>
      <c r="BN32" s="5"/>
      <c r="BO32" s="35"/>
      <c r="BP32" s="34"/>
      <c r="BQ32" s="34">
        <f t="shared" si="46"/>
        <v>3.2957691474736453E-3</v>
      </c>
      <c r="BR32" s="46">
        <f t="shared" si="47"/>
        <v>2.3239397834750064E-3</v>
      </c>
    </row>
    <row r="33" spans="2:70" x14ac:dyDescent="0.25">
      <c r="B33" s="9">
        <f t="shared" si="50"/>
        <v>27</v>
      </c>
      <c r="C33" s="35"/>
      <c r="D33" s="35"/>
      <c r="E33" s="35"/>
      <c r="F33" s="5"/>
      <c r="G33" s="35"/>
      <c r="H33" s="35"/>
      <c r="I33" s="11">
        <f t="shared" si="48"/>
        <v>3.6363636363636362E-2</v>
      </c>
      <c r="J33" s="46">
        <f t="shared" si="49"/>
        <v>2.564102564102564E-2</v>
      </c>
      <c r="L33" s="9">
        <f t="shared" si="51"/>
        <v>27</v>
      </c>
      <c r="M33" s="35"/>
      <c r="N33" s="35"/>
      <c r="O33" s="35"/>
      <c r="P33" s="5"/>
      <c r="Q33" s="35"/>
      <c r="R33" s="34"/>
      <c r="S33" s="34">
        <f t="shared" si="6"/>
        <v>2.9939763330974244E-3</v>
      </c>
      <c r="T33" s="46">
        <f t="shared" si="7"/>
        <v>2.1111371579533122E-3</v>
      </c>
      <c r="V33" s="9">
        <f t="shared" si="52"/>
        <v>27</v>
      </c>
      <c r="W33" s="35"/>
      <c r="X33" s="35"/>
      <c r="Y33" s="35"/>
      <c r="Z33" s="5"/>
      <c r="AA33" s="35"/>
      <c r="AB33" s="34"/>
      <c r="AC33" s="34">
        <f t="shared" si="14"/>
        <v>2.9939763330974244E-3</v>
      </c>
      <c r="AD33" s="46">
        <f t="shared" si="15"/>
        <v>2.1111371579533122E-3</v>
      </c>
      <c r="AF33" s="9">
        <f t="shared" si="53"/>
        <v>27</v>
      </c>
      <c r="AG33" s="35"/>
      <c r="AH33" s="35"/>
      <c r="AI33" s="35"/>
      <c r="AJ33" s="5"/>
      <c r="AK33" s="35"/>
      <c r="AL33" s="34"/>
      <c r="AM33" s="34">
        <f t="shared" si="22"/>
        <v>4.2219351734865442E-3</v>
      </c>
      <c r="AN33" s="46">
        <f t="shared" si="23"/>
        <v>2.9770055710482044E-3</v>
      </c>
      <c r="AP33" s="9">
        <f t="shared" si="54"/>
        <v>27</v>
      </c>
      <c r="AQ33" s="35"/>
      <c r="AR33" s="35"/>
      <c r="AS33" s="35"/>
      <c r="AT33" s="5"/>
      <c r="AU33" s="35"/>
      <c r="AV33" s="34"/>
      <c r="AW33" s="34">
        <f t="shared" si="30"/>
        <v>4.2219351734865442E-3</v>
      </c>
      <c r="AX33" s="46">
        <f t="shared" si="31"/>
        <v>2.9770055710482044E-3</v>
      </c>
      <c r="AZ33" s="9">
        <f t="shared" si="55"/>
        <v>27</v>
      </c>
      <c r="BA33" s="35"/>
      <c r="BB33" s="35"/>
      <c r="BC33" s="35"/>
      <c r="BD33" s="5"/>
      <c r="BE33" s="35"/>
      <c r="BF33" s="34"/>
      <c r="BG33" s="34">
        <f t="shared" si="38"/>
        <v>2.9939763330974244E-3</v>
      </c>
      <c r="BH33" s="46">
        <f t="shared" si="39"/>
        <v>2.1111371579533122E-3</v>
      </c>
      <c r="BJ33" s="9">
        <f t="shared" si="56"/>
        <v>27</v>
      </c>
      <c r="BK33" s="35"/>
      <c r="BL33" s="35"/>
      <c r="BM33" s="35"/>
      <c r="BN33" s="5"/>
      <c r="BO33" s="35"/>
      <c r="BP33" s="34"/>
      <c r="BQ33" s="34">
        <f t="shared" si="46"/>
        <v>2.9939763330974244E-3</v>
      </c>
      <c r="BR33" s="46">
        <f t="shared" si="47"/>
        <v>2.1111371579533122E-3</v>
      </c>
    </row>
    <row r="34" spans="2:70" x14ac:dyDescent="0.25">
      <c r="B34" s="9">
        <f>B33+1</f>
        <v>28</v>
      </c>
      <c r="C34" s="35"/>
      <c r="D34" s="35"/>
      <c r="E34" s="35"/>
      <c r="F34" s="5"/>
      <c r="G34" s="35"/>
      <c r="H34" s="35"/>
      <c r="I34" s="11">
        <f t="shared" si="48"/>
        <v>3.6363636363636362E-2</v>
      </c>
      <c r="J34" s="46">
        <f t="shared" si="49"/>
        <v>2.564102564102564E-2</v>
      </c>
      <c r="L34" s="9">
        <f t="shared" si="51"/>
        <v>28</v>
      </c>
      <c r="M34" s="35"/>
      <c r="N34" s="35"/>
      <c r="O34" s="35"/>
      <c r="P34" s="5"/>
      <c r="Q34" s="35"/>
      <c r="R34" s="34"/>
      <c r="S34" s="34">
        <f t="shared" si="6"/>
        <v>2.7198186165492597E-3</v>
      </c>
      <c r="T34" s="46">
        <f t="shared" si="7"/>
        <v>1.9178208193616575E-3</v>
      </c>
      <c r="V34" s="9">
        <f t="shared" si="52"/>
        <v>28</v>
      </c>
      <c r="W34" s="35"/>
      <c r="X34" s="35"/>
      <c r="Y34" s="35"/>
      <c r="Z34" s="5"/>
      <c r="AA34" s="35"/>
      <c r="AB34" s="34"/>
      <c r="AC34" s="34">
        <f t="shared" si="14"/>
        <v>2.7198186165492597E-3</v>
      </c>
      <c r="AD34" s="46">
        <f t="shared" si="15"/>
        <v>1.9178208193616575E-3</v>
      </c>
      <c r="AF34" s="9">
        <f t="shared" si="53"/>
        <v>28</v>
      </c>
      <c r="AG34" s="35"/>
      <c r="AH34" s="35"/>
      <c r="AI34" s="35"/>
      <c r="AJ34" s="5"/>
      <c r="AK34" s="35"/>
      <c r="AL34" s="34"/>
      <c r="AM34" s="34">
        <f t="shared" si="22"/>
        <v>3.8863689875171491E-3</v>
      </c>
      <c r="AN34" s="46">
        <f t="shared" si="23"/>
        <v>2.7403883886338871E-3</v>
      </c>
      <c r="AP34" s="9">
        <f t="shared" si="54"/>
        <v>28</v>
      </c>
      <c r="AQ34" s="35"/>
      <c r="AR34" s="35"/>
      <c r="AS34" s="35"/>
      <c r="AT34" s="5"/>
      <c r="AU34" s="35"/>
      <c r="AV34" s="34"/>
      <c r="AW34" s="34">
        <f t="shared" si="30"/>
        <v>3.8863689875171491E-3</v>
      </c>
      <c r="AX34" s="46">
        <f t="shared" si="31"/>
        <v>2.7403883886338871E-3</v>
      </c>
      <c r="AZ34" s="9">
        <f t="shared" si="55"/>
        <v>28</v>
      </c>
      <c r="BA34" s="35"/>
      <c r="BB34" s="35"/>
      <c r="BC34" s="35"/>
      <c r="BD34" s="5"/>
      <c r="BE34" s="35"/>
      <c r="BF34" s="34"/>
      <c r="BG34" s="34">
        <f t="shared" si="38"/>
        <v>2.7198186165492597E-3</v>
      </c>
      <c r="BH34" s="46">
        <f t="shared" si="39"/>
        <v>1.9178208193616575E-3</v>
      </c>
      <c r="BJ34" s="9">
        <f t="shared" si="56"/>
        <v>28</v>
      </c>
      <c r="BK34" s="35"/>
      <c r="BL34" s="35"/>
      <c r="BM34" s="35"/>
      <c r="BN34" s="5"/>
      <c r="BO34" s="35"/>
      <c r="BP34" s="34"/>
      <c r="BQ34" s="34">
        <f t="shared" si="46"/>
        <v>2.7198186165492597E-3</v>
      </c>
      <c r="BR34" s="46">
        <f t="shared" si="47"/>
        <v>1.9178208193616575E-3</v>
      </c>
    </row>
    <row r="35" spans="2:70" x14ac:dyDescent="0.25">
      <c r="B35" s="9">
        <f t="shared" si="50"/>
        <v>29</v>
      </c>
      <c r="C35" s="35"/>
      <c r="D35" s="35"/>
      <c r="E35" s="35"/>
      <c r="F35" s="5"/>
      <c r="G35" s="35"/>
      <c r="H35" s="35"/>
      <c r="I35" s="35"/>
      <c r="J35" s="46">
        <f t="shared" si="49"/>
        <v>2.564102564102564E-2</v>
      </c>
      <c r="L35" s="9">
        <f t="shared" si="51"/>
        <v>29</v>
      </c>
      <c r="M35" s="35"/>
      <c r="N35" s="35"/>
      <c r="O35" s="35"/>
      <c r="P35" s="5"/>
      <c r="Q35" s="35"/>
      <c r="R35" s="34"/>
      <c r="S35" s="34"/>
      <c r="T35" s="46">
        <f t="shared" si="7"/>
        <v>1.742206412937552E-3</v>
      </c>
      <c r="V35" s="9">
        <f t="shared" si="52"/>
        <v>29</v>
      </c>
      <c r="W35" s="35"/>
      <c r="X35" s="35"/>
      <c r="Y35" s="35"/>
      <c r="Z35" s="5"/>
      <c r="AA35" s="35"/>
      <c r="AB35" s="34"/>
      <c r="AC35" s="34"/>
      <c r="AD35" s="46">
        <f t="shared" si="15"/>
        <v>1.742206412937552E-3</v>
      </c>
      <c r="AF35" s="9">
        <f t="shared" si="53"/>
        <v>29</v>
      </c>
      <c r="AG35" s="35"/>
      <c r="AH35" s="35"/>
      <c r="AI35" s="35"/>
      <c r="AJ35" s="5"/>
      <c r="AK35" s="35"/>
      <c r="AL35" s="34"/>
      <c r="AM35" s="34"/>
      <c r="AN35" s="46">
        <f t="shared" si="23"/>
        <v>2.52257791977032E-3</v>
      </c>
      <c r="AP35" s="9">
        <f t="shared" si="54"/>
        <v>29</v>
      </c>
      <c r="AQ35" s="35"/>
      <c r="AR35" s="35"/>
      <c r="AS35" s="35"/>
      <c r="AT35" s="5"/>
      <c r="AU35" s="35"/>
      <c r="AV35" s="34"/>
      <c r="AW35" s="34"/>
      <c r="AX35" s="46">
        <f t="shared" si="31"/>
        <v>2.52257791977032E-3</v>
      </c>
      <c r="AZ35" s="9">
        <f t="shared" si="55"/>
        <v>29</v>
      </c>
      <c r="BA35" s="35"/>
      <c r="BB35" s="35"/>
      <c r="BC35" s="35"/>
      <c r="BD35" s="5"/>
      <c r="BE35" s="35"/>
      <c r="BF35" s="34"/>
      <c r="BG35" s="34"/>
      <c r="BH35" s="46">
        <f t="shared" si="39"/>
        <v>1.742206412937552E-3</v>
      </c>
      <c r="BJ35" s="9">
        <f t="shared" si="56"/>
        <v>29</v>
      </c>
      <c r="BK35" s="35"/>
      <c r="BL35" s="35"/>
      <c r="BM35" s="35"/>
      <c r="BN35" s="5"/>
      <c r="BO35" s="35"/>
      <c r="BP35" s="34"/>
      <c r="BQ35" s="34"/>
      <c r="BR35" s="46">
        <f t="shared" si="47"/>
        <v>1.742206412937552E-3</v>
      </c>
    </row>
    <row r="36" spans="2:70" x14ac:dyDescent="0.25">
      <c r="B36" s="9">
        <f t="shared" si="50"/>
        <v>30</v>
      </c>
      <c r="C36" s="35"/>
      <c r="D36" s="35"/>
      <c r="E36" s="35"/>
      <c r="F36" s="5"/>
      <c r="G36" s="35"/>
      <c r="H36" s="35"/>
      <c r="I36" s="11"/>
      <c r="J36" s="46">
        <f t="shared" si="49"/>
        <v>2.564102564102564E-2</v>
      </c>
      <c r="L36" s="9">
        <f t="shared" si="51"/>
        <v>30</v>
      </c>
      <c r="M36" s="35"/>
      <c r="N36" s="35"/>
      <c r="O36" s="35"/>
      <c r="P36" s="5"/>
      <c r="Q36" s="35"/>
      <c r="R36" s="34"/>
      <c r="S36" s="34"/>
      <c r="T36" s="46">
        <f t="shared" si="7"/>
        <v>1.5826729768691425E-3</v>
      </c>
      <c r="V36" s="9">
        <f t="shared" si="52"/>
        <v>30</v>
      </c>
      <c r="W36" s="35"/>
      <c r="X36" s="35"/>
      <c r="Y36" s="35"/>
      <c r="Z36" s="5"/>
      <c r="AA36" s="35"/>
      <c r="AB36" s="34"/>
      <c r="AC36" s="34"/>
      <c r="AD36" s="46">
        <f t="shared" si="15"/>
        <v>1.5826729768691425E-3</v>
      </c>
      <c r="AF36" s="9">
        <f t="shared" si="53"/>
        <v>30</v>
      </c>
      <c r="AG36" s="35"/>
      <c r="AH36" s="35"/>
      <c r="AI36" s="35"/>
      <c r="AJ36" s="5"/>
      <c r="AK36" s="35"/>
      <c r="AL36" s="34"/>
      <c r="AM36" s="34"/>
      <c r="AN36" s="46">
        <f t="shared" si="23"/>
        <v>2.3220793766700267E-3</v>
      </c>
      <c r="AP36" s="9">
        <f t="shared" si="54"/>
        <v>30</v>
      </c>
      <c r="AQ36" s="35"/>
      <c r="AR36" s="35"/>
      <c r="AS36" s="35"/>
      <c r="AT36" s="5"/>
      <c r="AU36" s="35"/>
      <c r="AV36" s="34"/>
      <c r="AW36" s="34"/>
      <c r="AX36" s="46">
        <f t="shared" si="31"/>
        <v>2.3220793766700267E-3</v>
      </c>
      <c r="AZ36" s="9">
        <f t="shared" si="55"/>
        <v>30</v>
      </c>
      <c r="BA36" s="35"/>
      <c r="BB36" s="35"/>
      <c r="BC36" s="35"/>
      <c r="BD36" s="5"/>
      <c r="BE36" s="35"/>
      <c r="BF36" s="34"/>
      <c r="BG36" s="34"/>
      <c r="BH36" s="46">
        <f t="shared" si="39"/>
        <v>1.5826729768691425E-3</v>
      </c>
      <c r="BJ36" s="9">
        <f t="shared" si="56"/>
        <v>30</v>
      </c>
      <c r="BK36" s="35"/>
      <c r="BL36" s="35"/>
      <c r="BM36" s="35"/>
      <c r="BN36" s="5"/>
      <c r="BO36" s="35"/>
      <c r="BP36" s="34"/>
      <c r="BQ36" s="34"/>
      <c r="BR36" s="46">
        <f t="shared" si="47"/>
        <v>1.5826729768691425E-3</v>
      </c>
    </row>
    <row r="37" spans="2:70" x14ac:dyDescent="0.25">
      <c r="B37" s="9">
        <f t="shared" si="50"/>
        <v>31</v>
      </c>
      <c r="C37" s="35"/>
      <c r="D37" s="35"/>
      <c r="E37" s="35"/>
      <c r="F37" s="5"/>
      <c r="G37" s="35"/>
      <c r="H37" s="35"/>
      <c r="I37" s="35"/>
      <c r="J37" s="46">
        <f t="shared" si="49"/>
        <v>2.564102564102564E-2</v>
      </c>
      <c r="L37" s="9">
        <f t="shared" si="51"/>
        <v>31</v>
      </c>
      <c r="M37" s="35"/>
      <c r="N37" s="35"/>
      <c r="O37" s="35"/>
      <c r="P37" s="5"/>
      <c r="Q37" s="35"/>
      <c r="R37" s="34"/>
      <c r="S37" s="34"/>
      <c r="T37" s="46">
        <f t="shared" si="7"/>
        <v>1.4377479804407178E-3</v>
      </c>
      <c r="V37" s="9">
        <f t="shared" si="52"/>
        <v>31</v>
      </c>
      <c r="W37" s="35"/>
      <c r="X37" s="35"/>
      <c r="Y37" s="35"/>
      <c r="Z37" s="5"/>
      <c r="AA37" s="35"/>
      <c r="AB37" s="34"/>
      <c r="AC37" s="34"/>
      <c r="AD37" s="46">
        <f t="shared" si="15"/>
        <v>1.4377479804407178E-3</v>
      </c>
      <c r="AF37" s="9">
        <f t="shared" si="53"/>
        <v>31</v>
      </c>
      <c r="AG37" s="35"/>
      <c r="AH37" s="35"/>
      <c r="AI37" s="35"/>
      <c r="AJ37" s="5"/>
      <c r="AK37" s="35"/>
      <c r="AL37" s="34"/>
      <c r="AM37" s="34"/>
      <c r="AN37" s="46">
        <f t="shared" si="23"/>
        <v>2.1375167796787837E-3</v>
      </c>
      <c r="AP37" s="9">
        <f t="shared" si="54"/>
        <v>31</v>
      </c>
      <c r="AQ37" s="35"/>
      <c r="AR37" s="35"/>
      <c r="AS37" s="35"/>
      <c r="AT37" s="5"/>
      <c r="AU37" s="35"/>
      <c r="AV37" s="34"/>
      <c r="AW37" s="34"/>
      <c r="AX37" s="46">
        <f t="shared" si="31"/>
        <v>2.1375167796787837E-3</v>
      </c>
      <c r="AZ37" s="9">
        <f t="shared" si="55"/>
        <v>31</v>
      </c>
      <c r="BA37" s="35"/>
      <c r="BB37" s="35"/>
      <c r="BC37" s="35"/>
      <c r="BD37" s="5"/>
      <c r="BE37" s="35"/>
      <c r="BF37" s="34"/>
      <c r="BG37" s="34"/>
      <c r="BH37" s="46">
        <f t="shared" si="39"/>
        <v>1.4377479804407178E-3</v>
      </c>
      <c r="BJ37" s="9">
        <f t="shared" si="56"/>
        <v>31</v>
      </c>
      <c r="BK37" s="35"/>
      <c r="BL37" s="35"/>
      <c r="BM37" s="35"/>
      <c r="BN37" s="5"/>
      <c r="BO37" s="35"/>
      <c r="BP37" s="34"/>
      <c r="BQ37" s="34"/>
      <c r="BR37" s="46">
        <f t="shared" si="47"/>
        <v>1.4377479804407178E-3</v>
      </c>
    </row>
    <row r="38" spans="2:70" x14ac:dyDescent="0.25">
      <c r="B38" s="9">
        <f t="shared" si="50"/>
        <v>32</v>
      </c>
      <c r="C38" s="35"/>
      <c r="D38" s="35"/>
      <c r="E38" s="35"/>
      <c r="F38" s="5"/>
      <c r="G38" s="35"/>
      <c r="H38" s="35"/>
      <c r="I38" s="35"/>
      <c r="J38" s="46">
        <f>1/39</f>
        <v>2.564102564102564E-2</v>
      </c>
      <c r="L38" s="9">
        <f t="shared" si="51"/>
        <v>32</v>
      </c>
      <c r="M38" s="35"/>
      <c r="N38" s="35"/>
      <c r="O38" s="35"/>
      <c r="P38" s="5"/>
      <c r="Q38" s="35"/>
      <c r="R38" s="34"/>
      <c r="S38" s="34"/>
      <c r="T38" s="46">
        <f t="shared" si="7"/>
        <v>1.3060937322317567E-3</v>
      </c>
      <c r="V38" s="9">
        <f t="shared" si="52"/>
        <v>32</v>
      </c>
      <c r="W38" s="35"/>
      <c r="X38" s="35"/>
      <c r="Y38" s="35"/>
      <c r="Z38" s="5"/>
      <c r="AA38" s="35"/>
      <c r="AB38" s="34"/>
      <c r="AC38" s="34"/>
      <c r="AD38" s="46">
        <f t="shared" si="15"/>
        <v>1.3060937322317567E-3</v>
      </c>
      <c r="AF38" s="9">
        <f t="shared" si="53"/>
        <v>32</v>
      </c>
      <c r="AG38" s="35"/>
      <c r="AH38" s="35"/>
      <c r="AI38" s="35"/>
      <c r="AJ38" s="5"/>
      <c r="AK38" s="35"/>
      <c r="AL38" s="34"/>
      <c r="AM38" s="34"/>
      <c r="AN38" s="46">
        <f t="shared" si="23"/>
        <v>1.9676235142144418E-3</v>
      </c>
      <c r="AP38" s="9">
        <f t="shared" si="54"/>
        <v>32</v>
      </c>
      <c r="AQ38" s="35"/>
      <c r="AR38" s="35"/>
      <c r="AS38" s="35"/>
      <c r="AT38" s="5"/>
      <c r="AU38" s="35"/>
      <c r="AV38" s="34"/>
      <c r="AW38" s="34"/>
      <c r="AX38" s="46">
        <f t="shared" si="31"/>
        <v>1.9676235142144418E-3</v>
      </c>
      <c r="AZ38" s="9">
        <f t="shared" si="55"/>
        <v>32</v>
      </c>
      <c r="BA38" s="35"/>
      <c r="BB38" s="35"/>
      <c r="BC38" s="35"/>
      <c r="BD38" s="5"/>
      <c r="BE38" s="35"/>
      <c r="BF38" s="34"/>
      <c r="BG38" s="34"/>
      <c r="BH38" s="46">
        <f t="shared" si="39"/>
        <v>1.3060937322317567E-3</v>
      </c>
      <c r="BJ38" s="9">
        <f t="shared" si="56"/>
        <v>32</v>
      </c>
      <c r="BK38" s="35"/>
      <c r="BL38" s="35"/>
      <c r="BM38" s="35"/>
      <c r="BN38" s="5"/>
      <c r="BO38" s="35"/>
      <c r="BP38" s="34"/>
      <c r="BQ38" s="34"/>
      <c r="BR38" s="46">
        <f t="shared" si="47"/>
        <v>1.3060937322317567E-3</v>
      </c>
    </row>
    <row r="39" spans="2:70" x14ac:dyDescent="0.25">
      <c r="B39" s="9">
        <f t="shared" si="50"/>
        <v>33</v>
      </c>
      <c r="C39" s="35"/>
      <c r="D39" s="35"/>
      <c r="E39" s="35"/>
      <c r="F39" s="5"/>
      <c r="G39" s="35"/>
      <c r="H39" s="35"/>
      <c r="I39" s="35"/>
      <c r="J39" s="46">
        <f t="shared" si="49"/>
        <v>2.564102564102564E-2</v>
      </c>
      <c r="L39" s="9">
        <f t="shared" si="51"/>
        <v>33</v>
      </c>
      <c r="M39" s="35"/>
      <c r="N39" s="35"/>
      <c r="O39" s="35"/>
      <c r="P39" s="5"/>
      <c r="Q39" s="35"/>
      <c r="R39" s="34"/>
      <c r="S39" s="34"/>
      <c r="T39" s="46">
        <f t="shared" si="7"/>
        <v>1.1864950329140232E-3</v>
      </c>
      <c r="V39" s="9">
        <f t="shared" si="52"/>
        <v>33</v>
      </c>
      <c r="W39" s="35"/>
      <c r="X39" s="35"/>
      <c r="Y39" s="35"/>
      <c r="Z39" s="5"/>
      <c r="AA39" s="35"/>
      <c r="AB39" s="34"/>
      <c r="AC39" s="34"/>
      <c r="AD39" s="46">
        <f t="shared" si="15"/>
        <v>1.1864950329140232E-3</v>
      </c>
      <c r="AF39" s="9">
        <f t="shared" si="53"/>
        <v>33</v>
      </c>
      <c r="AG39" s="35"/>
      <c r="AH39" s="35"/>
      <c r="AI39" s="35"/>
      <c r="AJ39" s="5"/>
      <c r="AK39" s="35"/>
      <c r="AL39" s="34"/>
      <c r="AM39" s="34"/>
      <c r="AN39" s="46">
        <f t="shared" si="23"/>
        <v>1.8112336382554088E-3</v>
      </c>
      <c r="AP39" s="9">
        <f t="shared" si="54"/>
        <v>33</v>
      </c>
      <c r="AQ39" s="35"/>
      <c r="AR39" s="35"/>
      <c r="AS39" s="35"/>
      <c r="AT39" s="5"/>
      <c r="AU39" s="35"/>
      <c r="AV39" s="34"/>
      <c r="AW39" s="34"/>
      <c r="AX39" s="46">
        <f t="shared" si="31"/>
        <v>1.8112336382554088E-3</v>
      </c>
      <c r="AZ39" s="9">
        <f t="shared" si="55"/>
        <v>33</v>
      </c>
      <c r="BA39" s="35"/>
      <c r="BB39" s="35"/>
      <c r="BC39" s="35"/>
      <c r="BD39" s="5"/>
      <c r="BE39" s="35"/>
      <c r="BF39" s="34"/>
      <c r="BG39" s="34"/>
      <c r="BH39" s="46">
        <f t="shared" si="39"/>
        <v>1.1864950329140232E-3</v>
      </c>
      <c r="BJ39" s="9">
        <f t="shared" si="56"/>
        <v>33</v>
      </c>
      <c r="BK39" s="35"/>
      <c r="BL39" s="35"/>
      <c r="BM39" s="35"/>
      <c r="BN39" s="5"/>
      <c r="BO39" s="35"/>
      <c r="BP39" s="34"/>
      <c r="BQ39" s="34"/>
      <c r="BR39" s="46">
        <f t="shared" si="47"/>
        <v>1.1864950329140232E-3</v>
      </c>
    </row>
    <row r="40" spans="2:70" x14ac:dyDescent="0.25">
      <c r="B40" s="9">
        <f t="shared" si="50"/>
        <v>34</v>
      </c>
      <c r="C40" s="35"/>
      <c r="D40" s="35"/>
      <c r="E40" s="35"/>
      <c r="F40" s="5"/>
      <c r="G40" s="35"/>
      <c r="H40" s="35"/>
      <c r="I40" s="35"/>
      <c r="J40" s="46">
        <f t="shared" si="49"/>
        <v>2.564102564102564E-2</v>
      </c>
      <c r="L40" s="9">
        <f t="shared" si="51"/>
        <v>34</v>
      </c>
      <c r="M40" s="35"/>
      <c r="N40" s="35"/>
      <c r="O40" s="35"/>
      <c r="P40" s="5"/>
      <c r="Q40" s="35"/>
      <c r="R40" s="34"/>
      <c r="S40" s="34"/>
      <c r="T40" s="46">
        <f t="shared" si="7"/>
        <v>1.0778479586791637E-3</v>
      </c>
      <c r="V40" s="9">
        <f t="shared" si="52"/>
        <v>34</v>
      </c>
      <c r="W40" s="35"/>
      <c r="X40" s="35"/>
      <c r="Y40" s="35"/>
      <c r="Z40" s="5"/>
      <c r="AA40" s="35"/>
      <c r="AB40" s="34"/>
      <c r="AC40" s="34"/>
      <c r="AD40" s="46">
        <f t="shared" si="15"/>
        <v>1.0778479586791637E-3</v>
      </c>
      <c r="AF40" s="9">
        <f t="shared" si="53"/>
        <v>34</v>
      </c>
      <c r="AG40" s="35"/>
      <c r="AH40" s="35"/>
      <c r="AI40" s="35"/>
      <c r="AJ40" s="5"/>
      <c r="AK40" s="35"/>
      <c r="AL40" s="34"/>
      <c r="AM40" s="34"/>
      <c r="AN40" s="46">
        <f t="shared" si="23"/>
        <v>1.6672738807239078E-3</v>
      </c>
      <c r="AP40" s="9">
        <f t="shared" si="54"/>
        <v>34</v>
      </c>
      <c r="AQ40" s="35"/>
      <c r="AR40" s="35"/>
      <c r="AS40" s="35"/>
      <c r="AT40" s="5"/>
      <c r="AU40" s="35"/>
      <c r="AV40" s="34"/>
      <c r="AW40" s="34"/>
      <c r="AX40" s="46">
        <f t="shared" si="31"/>
        <v>1.6672738807239078E-3</v>
      </c>
      <c r="AZ40" s="9">
        <f t="shared" si="55"/>
        <v>34</v>
      </c>
      <c r="BA40" s="35"/>
      <c r="BB40" s="35"/>
      <c r="BC40" s="35"/>
      <c r="BD40" s="5"/>
      <c r="BE40" s="35"/>
      <c r="BF40" s="34"/>
      <c r="BG40" s="34"/>
      <c r="BH40" s="46">
        <f t="shared" si="39"/>
        <v>1.0778479586791637E-3</v>
      </c>
      <c r="BJ40" s="9">
        <f t="shared" si="56"/>
        <v>34</v>
      </c>
      <c r="BK40" s="35"/>
      <c r="BL40" s="35"/>
      <c r="BM40" s="35"/>
      <c r="BN40" s="5"/>
      <c r="BO40" s="35"/>
      <c r="BP40" s="34"/>
      <c r="BQ40" s="34"/>
      <c r="BR40" s="46">
        <f t="shared" si="47"/>
        <v>1.0778479586791637E-3</v>
      </c>
    </row>
    <row r="41" spans="2:70" x14ac:dyDescent="0.25">
      <c r="B41" s="9">
        <f>B40+1</f>
        <v>35</v>
      </c>
      <c r="C41" s="35"/>
      <c r="D41" s="35"/>
      <c r="E41" s="35"/>
      <c r="F41" s="5"/>
      <c r="G41" s="35"/>
      <c r="H41" s="35"/>
      <c r="I41" s="35"/>
      <c r="J41" s="46">
        <f t="shared" si="49"/>
        <v>2.564102564102564E-2</v>
      </c>
      <c r="L41" s="9">
        <f t="shared" si="51"/>
        <v>35</v>
      </c>
      <c r="M41" s="35"/>
      <c r="N41" s="35"/>
      <c r="O41" s="35"/>
      <c r="P41" s="5"/>
      <c r="Q41" s="35"/>
      <c r="R41" s="34"/>
      <c r="S41" s="34"/>
      <c r="T41" s="46">
        <f t="shared" si="7"/>
        <v>9.7914967176522842E-4</v>
      </c>
      <c r="V41" s="9">
        <f t="shared" si="52"/>
        <v>35</v>
      </c>
      <c r="W41" s="35"/>
      <c r="X41" s="35"/>
      <c r="Y41" s="35"/>
      <c r="Z41" s="5"/>
      <c r="AA41" s="35"/>
      <c r="AB41" s="34"/>
      <c r="AC41" s="34"/>
      <c r="AD41" s="46">
        <f t="shared" si="15"/>
        <v>9.7914967176522842E-4</v>
      </c>
      <c r="AF41" s="9">
        <f t="shared" si="53"/>
        <v>35</v>
      </c>
      <c r="AG41" s="35"/>
      <c r="AH41" s="35"/>
      <c r="AI41" s="35"/>
      <c r="AJ41" s="5"/>
      <c r="AK41" s="35"/>
      <c r="AL41" s="34"/>
      <c r="AM41" s="34"/>
      <c r="AN41" s="46">
        <f t="shared" si="23"/>
        <v>1.5347562758505756E-3</v>
      </c>
      <c r="AP41" s="9">
        <f t="shared" si="54"/>
        <v>35</v>
      </c>
      <c r="AQ41" s="35"/>
      <c r="AR41" s="35"/>
      <c r="AS41" s="35"/>
      <c r="AT41" s="5"/>
      <c r="AU41" s="35"/>
      <c r="AV41" s="34"/>
      <c r="AW41" s="34"/>
      <c r="AX41" s="46">
        <f t="shared" si="31"/>
        <v>1.5347562758505756E-3</v>
      </c>
      <c r="AZ41" s="9">
        <f t="shared" si="55"/>
        <v>35</v>
      </c>
      <c r="BA41" s="35"/>
      <c r="BB41" s="35"/>
      <c r="BC41" s="35"/>
      <c r="BD41" s="5"/>
      <c r="BE41" s="35"/>
      <c r="BF41" s="34"/>
      <c r="BG41" s="34"/>
      <c r="BH41" s="46">
        <f t="shared" si="39"/>
        <v>9.7914967176522842E-4</v>
      </c>
      <c r="BJ41" s="9">
        <f t="shared" si="56"/>
        <v>35</v>
      </c>
      <c r="BK41" s="35"/>
      <c r="BL41" s="35"/>
      <c r="BM41" s="35"/>
      <c r="BN41" s="5"/>
      <c r="BO41" s="35"/>
      <c r="BP41" s="34"/>
      <c r="BQ41" s="34"/>
      <c r="BR41" s="46">
        <f t="shared" si="47"/>
        <v>9.7914967176522842E-4</v>
      </c>
    </row>
    <row r="42" spans="2:70" x14ac:dyDescent="0.25">
      <c r="B42" s="9">
        <f t="shared" si="50"/>
        <v>36</v>
      </c>
      <c r="C42" s="35"/>
      <c r="D42" s="35"/>
      <c r="E42" s="35"/>
      <c r="F42" s="5"/>
      <c r="G42" s="35"/>
      <c r="H42" s="35"/>
      <c r="I42" s="35"/>
      <c r="J42" s="46">
        <f t="shared" si="49"/>
        <v>2.564102564102564E-2</v>
      </c>
      <c r="L42" s="9">
        <f t="shared" si="51"/>
        <v>36</v>
      </c>
      <c r="M42" s="35"/>
      <c r="N42" s="35"/>
      <c r="O42" s="35"/>
      <c r="P42" s="5"/>
      <c r="Q42" s="35"/>
      <c r="R42" s="34"/>
      <c r="S42" s="34"/>
      <c r="T42" s="46">
        <f t="shared" si="7"/>
        <v>8.8948916403091259E-4</v>
      </c>
      <c r="V42" s="9">
        <f t="shared" si="52"/>
        <v>36</v>
      </c>
      <c r="W42" s="35"/>
      <c r="X42" s="35"/>
      <c r="Y42" s="35"/>
      <c r="Z42" s="5"/>
      <c r="AA42" s="35"/>
      <c r="AB42" s="34"/>
      <c r="AC42" s="34"/>
      <c r="AD42" s="46">
        <f t="shared" si="15"/>
        <v>8.8948916403091259E-4</v>
      </c>
      <c r="AF42" s="9">
        <f t="shared" si="53"/>
        <v>36</v>
      </c>
      <c r="AG42" s="35"/>
      <c r="AH42" s="35"/>
      <c r="AI42" s="35"/>
      <c r="AJ42" s="5"/>
      <c r="AK42" s="35"/>
      <c r="AL42" s="34"/>
      <c r="AM42" s="34"/>
      <c r="AN42" s="46">
        <f t="shared" si="23"/>
        <v>1.4127713829715917E-3</v>
      </c>
      <c r="AP42" s="9">
        <f t="shared" si="54"/>
        <v>36</v>
      </c>
      <c r="AQ42" s="35"/>
      <c r="AR42" s="35"/>
      <c r="AS42" s="35"/>
      <c r="AT42" s="5"/>
      <c r="AU42" s="35"/>
      <c r="AV42" s="34"/>
      <c r="AW42" s="34"/>
      <c r="AX42" s="46">
        <f t="shared" si="31"/>
        <v>1.4127713829715917E-3</v>
      </c>
      <c r="AZ42" s="9">
        <f t="shared" si="55"/>
        <v>36</v>
      </c>
      <c r="BA42" s="35"/>
      <c r="BB42" s="35"/>
      <c r="BC42" s="35"/>
      <c r="BD42" s="5"/>
      <c r="BE42" s="35"/>
      <c r="BF42" s="34"/>
      <c r="BG42" s="34"/>
      <c r="BH42" s="46">
        <f t="shared" si="39"/>
        <v>8.8948916403091259E-4</v>
      </c>
      <c r="BJ42" s="9">
        <f t="shared" si="56"/>
        <v>36</v>
      </c>
      <c r="BK42" s="35"/>
      <c r="BL42" s="35"/>
      <c r="BM42" s="35"/>
      <c r="BN42" s="5"/>
      <c r="BO42" s="35"/>
      <c r="BP42" s="34"/>
      <c r="BQ42" s="34"/>
      <c r="BR42" s="46">
        <f t="shared" si="47"/>
        <v>8.8948916403091259E-4</v>
      </c>
    </row>
    <row r="43" spans="2:70" x14ac:dyDescent="0.25">
      <c r="B43" s="9">
        <f t="shared" si="50"/>
        <v>37</v>
      </c>
      <c r="C43" s="35"/>
      <c r="D43" s="35"/>
      <c r="E43" s="35"/>
      <c r="F43" s="5"/>
      <c r="G43" s="35"/>
      <c r="H43" s="35"/>
      <c r="I43" s="35"/>
      <c r="J43" s="46">
        <f t="shared" si="49"/>
        <v>2.564102564102564E-2</v>
      </c>
      <c r="L43" s="9">
        <f t="shared" si="51"/>
        <v>37</v>
      </c>
      <c r="M43" s="35"/>
      <c r="N43" s="35"/>
      <c r="O43" s="35"/>
      <c r="P43" s="5"/>
      <c r="Q43" s="35"/>
      <c r="R43" s="34"/>
      <c r="S43" s="34"/>
      <c r="T43" s="46">
        <f t="shared" si="7"/>
        <v>8.0803884813854688E-4</v>
      </c>
      <c r="V43" s="9">
        <f t="shared" si="52"/>
        <v>37</v>
      </c>
      <c r="W43" s="35"/>
      <c r="X43" s="35"/>
      <c r="Y43" s="35"/>
      <c r="Z43" s="5"/>
      <c r="AA43" s="35"/>
      <c r="AB43" s="34"/>
      <c r="AC43" s="34"/>
      <c r="AD43" s="46">
        <f t="shared" si="15"/>
        <v>8.0803884813854688E-4</v>
      </c>
      <c r="AF43" s="9">
        <f t="shared" si="53"/>
        <v>37</v>
      </c>
      <c r="AG43" s="35"/>
      <c r="AH43" s="35"/>
      <c r="AI43" s="35"/>
      <c r="AJ43" s="5"/>
      <c r="AK43" s="35"/>
      <c r="AL43" s="34"/>
      <c r="AM43" s="34"/>
      <c r="AN43" s="46">
        <f t="shared" si="23"/>
        <v>1.3004820452272171E-3</v>
      </c>
      <c r="AP43" s="9">
        <f t="shared" si="54"/>
        <v>37</v>
      </c>
      <c r="AQ43" s="35"/>
      <c r="AR43" s="35"/>
      <c r="AS43" s="35"/>
      <c r="AT43" s="5"/>
      <c r="AU43" s="35"/>
      <c r="AV43" s="34"/>
      <c r="AW43" s="34"/>
      <c r="AX43" s="46">
        <f t="shared" si="31"/>
        <v>1.3004820452272171E-3</v>
      </c>
      <c r="AZ43" s="9">
        <f t="shared" si="55"/>
        <v>37</v>
      </c>
      <c r="BA43" s="35"/>
      <c r="BB43" s="35"/>
      <c r="BC43" s="35"/>
      <c r="BD43" s="5"/>
      <c r="BE43" s="35"/>
      <c r="BF43" s="34"/>
      <c r="BG43" s="34"/>
      <c r="BH43" s="46">
        <f t="shared" si="39"/>
        <v>8.0803884813854688E-4</v>
      </c>
      <c r="BJ43" s="9">
        <f t="shared" si="56"/>
        <v>37</v>
      </c>
      <c r="BK43" s="35"/>
      <c r="BL43" s="35"/>
      <c r="BM43" s="35"/>
      <c r="BN43" s="5"/>
      <c r="BO43" s="35"/>
      <c r="BP43" s="34"/>
      <c r="BQ43" s="34"/>
      <c r="BR43" s="46">
        <f t="shared" si="47"/>
        <v>8.0803884813854688E-4</v>
      </c>
    </row>
    <row r="44" spans="2:70" x14ac:dyDescent="0.25">
      <c r="B44" s="9">
        <f t="shared" si="50"/>
        <v>38</v>
      </c>
      <c r="C44" s="35"/>
      <c r="D44" s="35"/>
      <c r="E44" s="35"/>
      <c r="F44" s="5"/>
      <c r="G44" s="35"/>
      <c r="H44" s="35"/>
      <c r="I44" s="35"/>
      <c r="J44" s="46">
        <f t="shared" si="49"/>
        <v>2.564102564102564E-2</v>
      </c>
      <c r="L44" s="9">
        <f t="shared" si="51"/>
        <v>38</v>
      </c>
      <c r="M44" s="35"/>
      <c r="N44" s="35"/>
      <c r="O44" s="35"/>
      <c r="P44" s="5"/>
      <c r="Q44" s="35"/>
      <c r="R44" s="34"/>
      <c r="S44" s="34"/>
      <c r="T44" s="46">
        <f t="shared" si="7"/>
        <v>7.3404691873051151E-4</v>
      </c>
      <c r="V44" s="9">
        <f t="shared" si="52"/>
        <v>38</v>
      </c>
      <c r="W44" s="35"/>
      <c r="X44" s="35"/>
      <c r="Y44" s="35"/>
      <c r="Z44" s="5"/>
      <c r="AA44" s="35"/>
      <c r="AB44" s="34"/>
      <c r="AC44" s="34"/>
      <c r="AD44" s="46">
        <f t="shared" si="15"/>
        <v>7.3404691873051151E-4</v>
      </c>
      <c r="AF44" s="9">
        <f t="shared" si="53"/>
        <v>38</v>
      </c>
      <c r="AG44" s="35"/>
      <c r="AH44" s="35"/>
      <c r="AI44" s="35"/>
      <c r="AJ44" s="5"/>
      <c r="AK44" s="35"/>
      <c r="AL44" s="34"/>
      <c r="AM44" s="34"/>
      <c r="AN44" s="46">
        <f t="shared" si="23"/>
        <v>1.1971176443289933E-3</v>
      </c>
      <c r="AP44" s="9">
        <f t="shared" si="54"/>
        <v>38</v>
      </c>
      <c r="AQ44" s="35"/>
      <c r="AR44" s="35"/>
      <c r="AS44" s="35"/>
      <c r="AT44" s="5"/>
      <c r="AU44" s="35"/>
      <c r="AV44" s="34"/>
      <c r="AW44" s="34"/>
      <c r="AX44" s="46">
        <f t="shared" si="31"/>
        <v>1.1971176443289933E-3</v>
      </c>
      <c r="AZ44" s="9">
        <f t="shared" si="55"/>
        <v>38</v>
      </c>
      <c r="BA44" s="35"/>
      <c r="BB44" s="35"/>
      <c r="BC44" s="35"/>
      <c r="BD44" s="5"/>
      <c r="BE44" s="35"/>
      <c r="BF44" s="34"/>
      <c r="BG44" s="34"/>
      <c r="BH44" s="46">
        <f t="shared" si="39"/>
        <v>7.3404691873051151E-4</v>
      </c>
      <c r="BJ44" s="9">
        <f t="shared" si="56"/>
        <v>38</v>
      </c>
      <c r="BK44" s="35"/>
      <c r="BL44" s="35"/>
      <c r="BM44" s="35"/>
      <c r="BN44" s="5"/>
      <c r="BO44" s="35"/>
      <c r="BP44" s="34"/>
      <c r="BQ44" s="34"/>
      <c r="BR44" s="46">
        <f t="shared" si="47"/>
        <v>7.3404691873051151E-4</v>
      </c>
    </row>
    <row r="45" spans="2:70" x14ac:dyDescent="0.25">
      <c r="B45" s="9">
        <f t="shared" si="50"/>
        <v>39</v>
      </c>
      <c r="C45" s="35"/>
      <c r="D45" s="35"/>
      <c r="E45" s="35"/>
      <c r="F45" s="5"/>
      <c r="G45" s="35"/>
      <c r="H45" s="35"/>
      <c r="I45" s="35"/>
      <c r="J45" s="46">
        <f t="shared" si="49"/>
        <v>2.564102564102564E-2</v>
      </c>
      <c r="L45" s="9">
        <f t="shared" si="51"/>
        <v>39</v>
      </c>
      <c r="M45" s="35"/>
      <c r="N45" s="35"/>
      <c r="O45" s="35"/>
      <c r="P45" s="5"/>
      <c r="Q45" s="35"/>
      <c r="R45" s="34"/>
      <c r="S45" s="34"/>
      <c r="T45" s="46">
        <f t="shared" si="7"/>
        <v>6.6683041309094414E-4</v>
      </c>
      <c r="V45" s="9">
        <f t="shared" si="52"/>
        <v>39</v>
      </c>
      <c r="W45" s="35"/>
      <c r="X45" s="35"/>
      <c r="Y45" s="35"/>
      <c r="Z45" s="5"/>
      <c r="AA45" s="35"/>
      <c r="AB45" s="34"/>
      <c r="AC45" s="34"/>
      <c r="AD45" s="46">
        <f t="shared" si="15"/>
        <v>6.6683041309094414E-4</v>
      </c>
      <c r="AF45" s="9">
        <f t="shared" si="53"/>
        <v>39</v>
      </c>
      <c r="AG45" s="35"/>
      <c r="AH45" s="35"/>
      <c r="AI45" s="35"/>
      <c r="AJ45" s="5"/>
      <c r="AK45" s="35"/>
      <c r="AL45" s="34"/>
      <c r="AM45" s="34"/>
      <c r="AN45" s="46">
        <f t="shared" si="23"/>
        <v>1.1019688119672671E-3</v>
      </c>
      <c r="AP45" s="9">
        <f t="shared" si="54"/>
        <v>39</v>
      </c>
      <c r="AQ45" s="35"/>
      <c r="AR45" s="35"/>
      <c r="AS45" s="35"/>
      <c r="AT45" s="5"/>
      <c r="AU45" s="35"/>
      <c r="AV45" s="34"/>
      <c r="AW45" s="34"/>
      <c r="AX45" s="46">
        <f t="shared" si="31"/>
        <v>1.1019688119672671E-3</v>
      </c>
      <c r="AZ45" s="9">
        <f t="shared" si="55"/>
        <v>39</v>
      </c>
      <c r="BA45" s="35"/>
      <c r="BB45" s="35"/>
      <c r="BC45" s="35"/>
      <c r="BD45" s="5"/>
      <c r="BE45" s="35"/>
      <c r="BF45" s="34"/>
      <c r="BG45" s="34"/>
      <c r="BH45" s="46">
        <f t="shared" si="39"/>
        <v>6.6683041309094414E-4</v>
      </c>
      <c r="BJ45" s="9">
        <f t="shared" si="56"/>
        <v>39</v>
      </c>
      <c r="BK45" s="35"/>
      <c r="BL45" s="35"/>
      <c r="BM45" s="35"/>
      <c r="BN45" s="5"/>
      <c r="BO45" s="35"/>
      <c r="BP45" s="34"/>
      <c r="BQ45" s="34"/>
      <c r="BR45" s="46">
        <f t="shared" si="47"/>
        <v>6.6683041309094414E-4</v>
      </c>
    </row>
    <row r="46" spans="2:70" x14ac:dyDescent="0.25">
      <c r="B46" s="10">
        <v>40</v>
      </c>
      <c r="C46" s="24"/>
      <c r="D46" s="24"/>
      <c r="E46" s="24"/>
      <c r="F46" s="8"/>
      <c r="G46" s="24"/>
      <c r="H46" s="24"/>
      <c r="I46" s="24"/>
      <c r="J46" s="47">
        <f>1/39*0.5</f>
        <v>1.282051282051282E-2</v>
      </c>
      <c r="L46" s="9">
        <f t="shared" si="51"/>
        <v>40</v>
      </c>
      <c r="M46" s="35"/>
      <c r="N46" s="35"/>
      <c r="O46" s="35"/>
      <c r="P46" s="5"/>
      <c r="Q46" s="35"/>
      <c r="R46" s="34"/>
      <c r="S46" s="34"/>
      <c r="T46" s="46">
        <f t="shared" si="7"/>
        <v>3.0288445362052331E-4</v>
      </c>
      <c r="V46" s="9">
        <f t="shared" si="52"/>
        <v>40</v>
      </c>
      <c r="W46" s="35"/>
      <c r="X46" s="35"/>
      <c r="Y46" s="35"/>
      <c r="Z46" s="5"/>
      <c r="AA46" s="35"/>
      <c r="AB46" s="34"/>
      <c r="AC46" s="34"/>
      <c r="AD46" s="46">
        <f t="shared" si="15"/>
        <v>3.0288445362052331E-4</v>
      </c>
      <c r="AF46" s="9">
        <f t="shared" si="53"/>
        <v>40</v>
      </c>
      <c r="AG46" s="35"/>
      <c r="AH46" s="35"/>
      <c r="AI46" s="35"/>
      <c r="AJ46" s="5"/>
      <c r="AK46" s="35"/>
      <c r="AL46" s="34"/>
      <c r="AM46" s="34"/>
      <c r="AN46" s="46">
        <f t="shared" si="23"/>
        <v>5.0719128078226912E-4</v>
      </c>
      <c r="AP46" s="9">
        <f t="shared" si="54"/>
        <v>40</v>
      </c>
      <c r="AQ46" s="35"/>
      <c r="AR46" s="35"/>
      <c r="AS46" s="35"/>
      <c r="AT46" s="5"/>
      <c r="AU46" s="35"/>
      <c r="AV46" s="34"/>
      <c r="AW46" s="34"/>
      <c r="AX46" s="46">
        <f t="shared" si="31"/>
        <v>5.0719128078226912E-4</v>
      </c>
      <c r="AZ46" s="9">
        <f t="shared" si="55"/>
        <v>40</v>
      </c>
      <c r="BA46" s="35"/>
      <c r="BB46" s="35"/>
      <c r="BC46" s="35"/>
      <c r="BD46" s="5"/>
      <c r="BE46" s="35"/>
      <c r="BF46" s="34"/>
      <c r="BG46" s="34"/>
      <c r="BH46" s="46">
        <f t="shared" si="39"/>
        <v>3.0288445362052331E-4</v>
      </c>
      <c r="BJ46" s="9">
        <f t="shared" si="56"/>
        <v>40</v>
      </c>
      <c r="BK46" s="35"/>
      <c r="BL46" s="35"/>
      <c r="BM46" s="35"/>
      <c r="BN46" s="5"/>
      <c r="BO46" s="35"/>
      <c r="BP46" s="34"/>
      <c r="BQ46" s="34"/>
      <c r="BR46" s="46">
        <f t="shared" si="47"/>
        <v>3.0288445362052331E-4</v>
      </c>
    </row>
    <row r="47" spans="2:70" x14ac:dyDescent="0.25">
      <c r="B47" s="48" t="s">
        <v>37</v>
      </c>
      <c r="C47" s="49">
        <f>SUM(C7:C46)</f>
        <v>0.99909999999999988</v>
      </c>
      <c r="D47" s="49">
        <f t="shared" ref="D47:J47" si="57">SUM(D7:D46)</f>
        <v>1.0000000000000002</v>
      </c>
      <c r="E47" s="49">
        <f t="shared" si="57"/>
        <v>1.0000000000000002</v>
      </c>
      <c r="F47" s="51">
        <f t="shared" si="57"/>
        <v>0.99999999999999989</v>
      </c>
      <c r="G47" s="49">
        <f t="shared" si="57"/>
        <v>1.0003500000000001</v>
      </c>
      <c r="H47" s="49">
        <f t="shared" si="57"/>
        <v>1.0000000000000002</v>
      </c>
      <c r="I47" s="49">
        <f t="shared" si="57"/>
        <v>1.0000000000000002</v>
      </c>
      <c r="J47" s="50">
        <f t="shared" si="57"/>
        <v>1.0000000000000004</v>
      </c>
      <c r="L47" s="48" t="s">
        <v>37</v>
      </c>
      <c r="M47" s="14">
        <f>SUM(M7:M46)</f>
        <v>0.84904087222251401</v>
      </c>
      <c r="N47" s="14">
        <f t="shared" ref="N47" si="58">SUM(N7:N46)</f>
        <v>0.79230477737091898</v>
      </c>
      <c r="O47" s="14">
        <f t="shared" ref="O47" si="59">SUM(O7:O46)</f>
        <v>0.48451870206501868</v>
      </c>
      <c r="P47" s="12">
        <f t="shared" ref="P47" si="60">SUM(P7:P46)</f>
        <v>0.79474359144287565</v>
      </c>
      <c r="Q47" s="14">
        <f t="shared" ref="Q47" si="61">SUM(Q7:Q46)</f>
        <v>0.72886494087743281</v>
      </c>
      <c r="R47" s="14">
        <f t="shared" ref="R47" si="62">SUM(R7:R46)</f>
        <v>0.44470165725759608</v>
      </c>
      <c r="S47" s="14">
        <f t="shared" ref="S47" si="63">SUM(S7:S46)</f>
        <v>0.35194985138704726</v>
      </c>
      <c r="T47" s="13">
        <f t="shared" ref="T47" si="64">SUM(T7:T46)</f>
        <v>0.26088327056713623</v>
      </c>
      <c r="V47" s="48" t="s">
        <v>37</v>
      </c>
      <c r="W47" s="14">
        <f>SUM(W7:W46)</f>
        <v>0.84904087222251401</v>
      </c>
      <c r="X47" s="14">
        <f t="shared" ref="X47" si="65">SUM(X7:X46)</f>
        <v>0.79230477737091898</v>
      </c>
      <c r="Y47" s="14">
        <f t="shared" ref="Y47" si="66">SUM(Y7:Y46)</f>
        <v>0.48451870206501868</v>
      </c>
      <c r="Z47" s="12">
        <f t="shared" ref="Z47" si="67">SUM(Z7:Z46)</f>
        <v>0.79474359144287565</v>
      </c>
      <c r="AA47" s="14">
        <f t="shared" ref="AA47" si="68">SUM(AA7:AA46)</f>
        <v>0.72886494087743281</v>
      </c>
      <c r="AB47" s="14">
        <f t="shared" ref="AB47" si="69">SUM(AB7:AB46)</f>
        <v>0.44470165725759608</v>
      </c>
      <c r="AC47" s="14">
        <f t="shared" ref="AC47" si="70">SUM(AC7:AC46)</f>
        <v>0.35194985138704726</v>
      </c>
      <c r="AD47" s="13">
        <f t="shared" ref="AD47" si="71">SUM(AD7:AD46)</f>
        <v>0.26088327056713623</v>
      </c>
      <c r="AF47" s="48" t="s">
        <v>37</v>
      </c>
      <c r="AG47" s="14">
        <f>SUM(AG7:AG46)</f>
        <v>0.86730441983238071</v>
      </c>
      <c r="AH47" s="14">
        <f t="shared" ref="AH47" si="72">SUM(AH7:AH46)</f>
        <v>0.81634299690181178</v>
      </c>
      <c r="AI47" s="14">
        <f t="shared" ref="AI47" si="73">SUM(AI7:AI46)</f>
        <v>0.52624966050727751</v>
      </c>
      <c r="AJ47" s="12">
        <f t="shared" ref="AJ47" si="74">SUM(AJ7:AJ46)</f>
        <v>0.81927135951516039</v>
      </c>
      <c r="AK47" s="14">
        <f t="shared" ref="AK47" si="75">SUM(AK7:AK46)</f>
        <v>0.75957869068686623</v>
      </c>
      <c r="AL47" s="14">
        <f t="shared" ref="AL47" si="76">SUM(AL7:AL46)</f>
        <v>0.48879974065655524</v>
      </c>
      <c r="AM47" s="14">
        <f t="shared" ref="AM47" si="77">SUM(AM7:AM46)</f>
        <v>0.39431818116257406</v>
      </c>
      <c r="AN47" s="13">
        <f t="shared" ref="AN47" si="78">SUM(AN7:AN46)</f>
        <v>0.29752746388302509</v>
      </c>
      <c r="AP47" s="48" t="s">
        <v>37</v>
      </c>
      <c r="AQ47" s="14">
        <f>SUM(AQ7:AQ46)</f>
        <v>0.86730441983238071</v>
      </c>
      <c r="AR47" s="14">
        <f t="shared" ref="AR47" si="79">SUM(AR7:AR46)</f>
        <v>0.81634299690181178</v>
      </c>
      <c r="AS47" s="14">
        <f t="shared" ref="AS47" si="80">SUM(AS7:AS46)</f>
        <v>0.52624966050727751</v>
      </c>
      <c r="AT47" s="12">
        <f t="shared" ref="AT47" si="81">SUM(AT7:AT46)</f>
        <v>0.81927135951516039</v>
      </c>
      <c r="AU47" s="14">
        <f t="shared" ref="AU47" si="82">SUM(AU7:AU46)</f>
        <v>0.75957869068686623</v>
      </c>
      <c r="AV47" s="14">
        <f t="shared" ref="AV47" si="83">SUM(AV7:AV46)</f>
        <v>0.48879974065655524</v>
      </c>
      <c r="AW47" s="14">
        <f t="shared" ref="AW47" si="84">SUM(AW7:AW46)</f>
        <v>0.39431818116257406</v>
      </c>
      <c r="AX47" s="13">
        <f t="shared" ref="AX47" si="85">SUM(AX7:AX46)</f>
        <v>0.29752746388302509</v>
      </c>
      <c r="AZ47" s="48" t="s">
        <v>37</v>
      </c>
      <c r="BA47" s="14">
        <f>SUM(BA7:BA46)</f>
        <v>0.84904087222251401</v>
      </c>
      <c r="BB47" s="14">
        <f t="shared" ref="BB47" si="86">SUM(BB7:BB46)</f>
        <v>0.79230477737091898</v>
      </c>
      <c r="BC47" s="14">
        <f t="shared" ref="BC47" si="87">SUM(BC7:BC46)</f>
        <v>0.48451870206501868</v>
      </c>
      <c r="BD47" s="12">
        <f t="shared" ref="BD47" si="88">SUM(BD7:BD46)</f>
        <v>0.79474359144287565</v>
      </c>
      <c r="BE47" s="14">
        <f t="shared" ref="BE47" si="89">SUM(BE7:BE46)</f>
        <v>0.72886494087743281</v>
      </c>
      <c r="BF47" s="14">
        <f t="shared" ref="BF47" si="90">SUM(BF7:BF46)</f>
        <v>0.44470165725759608</v>
      </c>
      <c r="BG47" s="14">
        <f t="shared" ref="BG47" si="91">SUM(BG7:BG46)</f>
        <v>0.35194985138704726</v>
      </c>
      <c r="BH47" s="13">
        <f t="shared" ref="BH47" si="92">SUM(BH7:BH46)</f>
        <v>0.26088327056713623</v>
      </c>
      <c r="BJ47" s="48" t="s">
        <v>37</v>
      </c>
      <c r="BK47" s="14">
        <f>SUM(BK7:BK46)</f>
        <v>0.84904087222251401</v>
      </c>
      <c r="BL47" s="14">
        <f t="shared" ref="BL47" si="93">SUM(BL7:BL46)</f>
        <v>0.79230477737091898</v>
      </c>
      <c r="BM47" s="14">
        <f t="shared" ref="BM47" si="94">SUM(BM7:BM46)</f>
        <v>0.48451870206501868</v>
      </c>
      <c r="BN47" s="12">
        <f t="shared" ref="BN47" si="95">SUM(BN7:BN46)</f>
        <v>0.79474359144287565</v>
      </c>
      <c r="BO47" s="14">
        <f t="shared" ref="BO47" si="96">SUM(BO7:BO46)</f>
        <v>0.72886494087743281</v>
      </c>
      <c r="BP47" s="14">
        <f t="shared" ref="BP47" si="97">SUM(BP7:BP46)</f>
        <v>0.44470165725759608</v>
      </c>
      <c r="BQ47" s="14">
        <f t="shared" ref="BQ47" si="98">SUM(BQ7:BQ46)</f>
        <v>0.35194985138704726</v>
      </c>
      <c r="BR47" s="13">
        <f t="shared" ref="BR47" si="99">SUM(BR7:BR46)</f>
        <v>0.26088327056713623</v>
      </c>
    </row>
  </sheetData>
  <mergeCells count="21">
    <mergeCell ref="BJ4:BR4"/>
    <mergeCell ref="BK5:BM5"/>
    <mergeCell ref="BN5:BR5"/>
    <mergeCell ref="AP4:AX4"/>
    <mergeCell ref="AQ5:AS5"/>
    <mergeCell ref="AT5:AX5"/>
    <mergeCell ref="AZ4:BH4"/>
    <mergeCell ref="BA5:BC5"/>
    <mergeCell ref="BD5:BH5"/>
    <mergeCell ref="V4:AD4"/>
    <mergeCell ref="W5:Y5"/>
    <mergeCell ref="Z5:AD5"/>
    <mergeCell ref="AF4:AN4"/>
    <mergeCell ref="AG5:AI5"/>
    <mergeCell ref="AJ5:AN5"/>
    <mergeCell ref="F5:J5"/>
    <mergeCell ref="B4:J4"/>
    <mergeCell ref="C5:E5"/>
    <mergeCell ref="M5:O5"/>
    <mergeCell ref="P5:T5"/>
    <mergeCell ref="L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A4" workbookViewId="0">
      <selection activeCell="S21" sqref="S21"/>
    </sheetView>
  </sheetViews>
  <sheetFormatPr defaultRowHeight="15" x14ac:dyDescent="0.25"/>
  <sheetData>
    <row r="1" spans="1:24" x14ac:dyDescent="0.25">
      <c r="D1" t="s">
        <v>172</v>
      </c>
      <c r="F1">
        <v>0</v>
      </c>
      <c r="H1" t="s">
        <v>173</v>
      </c>
      <c r="J1" s="38">
        <f>SUM(X14:X26)-SUM(P14:P26)</f>
        <v>0</v>
      </c>
      <c r="M1">
        <v>2028</v>
      </c>
      <c r="N1" t="s">
        <v>174</v>
      </c>
      <c r="O1" t="s">
        <v>175</v>
      </c>
    </row>
    <row r="2" spans="1:24" x14ac:dyDescent="0.25">
      <c r="M2" t="s">
        <v>28</v>
      </c>
      <c r="N2" s="38">
        <f>Q27</f>
        <v>26523.799001700001</v>
      </c>
      <c r="O2" s="39">
        <f>N2/M27</f>
        <v>0.91</v>
      </c>
    </row>
    <row r="3" spans="1:24" x14ac:dyDescent="0.25">
      <c r="M3" t="s">
        <v>29</v>
      </c>
      <c r="N3" s="38">
        <f>N2+J1</f>
        <v>26523.799001700001</v>
      </c>
      <c r="O3" s="39">
        <f>N3/M27</f>
        <v>0.91</v>
      </c>
    </row>
    <row r="4" spans="1:24" x14ac:dyDescent="0.25">
      <c r="O4" s="40">
        <f>O3-O2</f>
        <v>0</v>
      </c>
      <c r="P4" t="s">
        <v>84</v>
      </c>
    </row>
    <row r="5" spans="1:24" x14ac:dyDescent="0.25">
      <c r="O5" s="31">
        <v>0.03</v>
      </c>
      <c r="P5" t="s">
        <v>187</v>
      </c>
    </row>
    <row r="6" spans="1:24" x14ac:dyDescent="0.25">
      <c r="O6" s="40">
        <f>O4*O5</f>
        <v>0</v>
      </c>
      <c r="P6" t="s">
        <v>85</v>
      </c>
    </row>
    <row r="11" spans="1:24" x14ac:dyDescent="0.25">
      <c r="B11" s="59" t="s">
        <v>28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S11" s="59" t="s">
        <v>176</v>
      </c>
      <c r="T11" s="59"/>
      <c r="U11" s="59"/>
      <c r="V11" s="59"/>
      <c r="W11" s="59"/>
      <c r="X11" s="59"/>
    </row>
    <row r="12" spans="1:24" x14ac:dyDescent="0.25">
      <c r="B12" s="59" t="s">
        <v>177</v>
      </c>
      <c r="C12" s="59"/>
      <c r="D12" s="59"/>
      <c r="E12" s="59"/>
      <c r="F12" s="59"/>
      <c r="G12" s="37"/>
      <c r="H12" s="59" t="s">
        <v>178</v>
      </c>
      <c r="I12" s="59"/>
      <c r="J12" s="59"/>
      <c r="K12" s="59"/>
      <c r="L12" s="59"/>
      <c r="M12" s="59" t="s">
        <v>179</v>
      </c>
      <c r="N12" s="59"/>
      <c r="O12" s="59"/>
      <c r="P12" s="59"/>
      <c r="Q12" s="59"/>
      <c r="S12" t="s">
        <v>180</v>
      </c>
    </row>
    <row r="13" spans="1:24" x14ac:dyDescent="0.25">
      <c r="A13" t="s">
        <v>134</v>
      </c>
      <c r="B13" t="s">
        <v>181</v>
      </c>
      <c r="C13" t="s">
        <v>182</v>
      </c>
      <c r="D13" t="s">
        <v>183</v>
      </c>
      <c r="E13" t="s">
        <v>184</v>
      </c>
      <c r="F13" t="s">
        <v>185</v>
      </c>
      <c r="H13" t="s">
        <v>181</v>
      </c>
      <c r="I13" t="s">
        <v>182</v>
      </c>
      <c r="J13" t="s">
        <v>183</v>
      </c>
      <c r="K13" t="s">
        <v>184</v>
      </c>
      <c r="L13" t="s">
        <v>186</v>
      </c>
      <c r="M13" t="s">
        <v>185</v>
      </c>
      <c r="N13" t="s">
        <v>181</v>
      </c>
      <c r="O13" t="s">
        <v>182</v>
      </c>
      <c r="P13" t="s">
        <v>183</v>
      </c>
      <c r="Q13" t="s">
        <v>184</v>
      </c>
      <c r="S13" t="s">
        <v>181</v>
      </c>
      <c r="T13" t="s">
        <v>182</v>
      </c>
      <c r="V13" t="s">
        <v>181</v>
      </c>
      <c r="W13" t="s">
        <v>182</v>
      </c>
      <c r="X13" t="s">
        <v>183</v>
      </c>
    </row>
    <row r="14" spans="1:24" x14ac:dyDescent="0.25">
      <c r="A14">
        <v>2015</v>
      </c>
      <c r="B14" s="38">
        <v>3249.886</v>
      </c>
      <c r="C14" s="38">
        <v>3688.2919999999999</v>
      </c>
      <c r="D14" s="38">
        <f t="shared" ref="D14:D26" si="0">C14-B14</f>
        <v>438.40599999999995</v>
      </c>
      <c r="E14" s="38">
        <v>13116.691999999999</v>
      </c>
      <c r="F14" s="38">
        <v>17809.775000000001</v>
      </c>
      <c r="G14" s="38"/>
      <c r="M14" s="38">
        <f>F14</f>
        <v>17809.775000000001</v>
      </c>
      <c r="N14" s="38">
        <f>B14</f>
        <v>3249.886</v>
      </c>
      <c r="O14" s="38">
        <f>C14</f>
        <v>3688.2919999999999</v>
      </c>
      <c r="P14" s="38">
        <f>D14</f>
        <v>438.40599999999995</v>
      </c>
      <c r="Q14" s="38">
        <f>E14</f>
        <v>13116.691999999999</v>
      </c>
      <c r="R14" s="38"/>
      <c r="S14">
        <v>0</v>
      </c>
      <c r="T14">
        <f>$F$1*S14</f>
        <v>0</v>
      </c>
      <c r="V14" s="38">
        <f>N14+S14</f>
        <v>3249.886</v>
      </c>
      <c r="W14" s="38">
        <f>O14+T14</f>
        <v>3688.2919999999999</v>
      </c>
      <c r="X14" s="38">
        <f>W14-V14</f>
        <v>438.40599999999995</v>
      </c>
    </row>
    <row r="15" spans="1:24" x14ac:dyDescent="0.25">
      <c r="A15">
        <f>A14+1</f>
        <v>2016</v>
      </c>
      <c r="B15" s="38">
        <v>3267.9609999999998</v>
      </c>
      <c r="C15" s="38">
        <v>3852.6120000000001</v>
      </c>
      <c r="D15" s="38">
        <f t="shared" si="0"/>
        <v>584.65100000000029</v>
      </c>
      <c r="E15" s="38">
        <v>14167.725</v>
      </c>
      <c r="F15" s="38">
        <v>18407.45</v>
      </c>
      <c r="G15" s="38"/>
      <c r="M15" s="38">
        <f t="shared" ref="M15:M26" si="1">F15</f>
        <v>18407.45</v>
      </c>
      <c r="N15" s="38">
        <f t="shared" ref="N15:Q26" si="2">B15</f>
        <v>3267.9609999999998</v>
      </c>
      <c r="O15" s="38">
        <f t="shared" si="2"/>
        <v>3852.6120000000001</v>
      </c>
      <c r="P15" s="38">
        <f t="shared" si="2"/>
        <v>584.65100000000029</v>
      </c>
      <c r="Q15" s="38">
        <f t="shared" si="2"/>
        <v>14167.725</v>
      </c>
      <c r="R15" s="38"/>
      <c r="S15">
        <v>0</v>
      </c>
      <c r="T15">
        <f t="shared" ref="T15:T46" si="3">$F$1*S15</f>
        <v>0</v>
      </c>
      <c r="V15" s="38">
        <f t="shared" ref="V15:W46" si="4">N15+S15</f>
        <v>3267.9609999999998</v>
      </c>
      <c r="W15" s="38">
        <f t="shared" si="4"/>
        <v>3852.6120000000001</v>
      </c>
      <c r="X15" s="38">
        <f t="shared" ref="X15:X46" si="5">W15-V15</f>
        <v>584.65100000000029</v>
      </c>
    </row>
    <row r="16" spans="1:24" x14ac:dyDescent="0.25">
      <c r="A16">
        <f t="shared" ref="A16:A46" si="6">A15+1</f>
        <v>2017</v>
      </c>
      <c r="B16" s="38">
        <v>3314.931</v>
      </c>
      <c r="C16" s="38">
        <v>4008.1060000000002</v>
      </c>
      <c r="D16" s="38">
        <f t="shared" si="0"/>
        <v>693.17500000000018</v>
      </c>
      <c r="E16" s="38">
        <v>14655.925999999999</v>
      </c>
      <c r="F16" s="38">
        <v>19120.233</v>
      </c>
      <c r="G16" s="38"/>
      <c r="H16" s="41">
        <v>17.8</v>
      </c>
      <c r="I16" s="41">
        <v>20.7</v>
      </c>
      <c r="J16">
        <f t="shared" ref="J16:J46" si="7">I16-H16</f>
        <v>2.8999999999999986</v>
      </c>
      <c r="K16" s="41">
        <v>77</v>
      </c>
      <c r="L16">
        <v>4.0999999999999996</v>
      </c>
      <c r="M16" s="38">
        <f t="shared" si="1"/>
        <v>19120.233</v>
      </c>
      <c r="N16" s="38">
        <f t="shared" si="2"/>
        <v>3314.931</v>
      </c>
      <c r="O16" s="38">
        <f t="shared" si="2"/>
        <v>4008.1060000000002</v>
      </c>
      <c r="P16" s="38">
        <f t="shared" si="2"/>
        <v>693.17500000000018</v>
      </c>
      <c r="Q16" s="38">
        <f t="shared" si="2"/>
        <v>14655.925999999999</v>
      </c>
      <c r="R16" s="38"/>
      <c r="S16">
        <v>0</v>
      </c>
      <c r="T16">
        <f t="shared" si="3"/>
        <v>0</v>
      </c>
      <c r="V16" s="38">
        <f t="shared" si="4"/>
        <v>3314.931</v>
      </c>
      <c r="W16" s="38">
        <f t="shared" si="4"/>
        <v>4008.1060000000002</v>
      </c>
      <c r="X16" s="38">
        <f t="shared" si="5"/>
        <v>693.17500000000018</v>
      </c>
    </row>
    <row r="17" spans="1:24" x14ac:dyDescent="0.25">
      <c r="A17">
        <f t="shared" si="6"/>
        <v>2018</v>
      </c>
      <c r="B17" s="38">
        <v>3531.4479999999999</v>
      </c>
      <c r="C17" s="38">
        <v>4094.143</v>
      </c>
      <c r="D17" s="38">
        <f t="shared" si="0"/>
        <v>562.69500000000016</v>
      </c>
      <c r="E17" s="38">
        <v>15537.183999999999</v>
      </c>
      <c r="F17" s="38">
        <v>19923.919999999998</v>
      </c>
      <c r="G17" s="38"/>
      <c r="H17" s="41">
        <v>18.100000000000001</v>
      </c>
      <c r="I17" s="41">
        <v>20.5</v>
      </c>
      <c r="J17">
        <f t="shared" si="7"/>
        <v>2.3999999999999986</v>
      </c>
      <c r="K17" s="41">
        <v>77</v>
      </c>
      <c r="L17">
        <v>4</v>
      </c>
      <c r="M17" s="38">
        <f t="shared" si="1"/>
        <v>19923.919999999998</v>
      </c>
      <c r="N17" s="38">
        <f t="shared" si="2"/>
        <v>3531.4479999999999</v>
      </c>
      <c r="O17" s="38">
        <f t="shared" si="2"/>
        <v>4094.143</v>
      </c>
      <c r="P17" s="38">
        <f t="shared" si="2"/>
        <v>562.69500000000016</v>
      </c>
      <c r="Q17" s="38">
        <f t="shared" si="2"/>
        <v>15537.183999999999</v>
      </c>
      <c r="R17" s="38"/>
      <c r="S17">
        <v>0</v>
      </c>
      <c r="T17">
        <f t="shared" si="3"/>
        <v>0</v>
      </c>
      <c r="V17" s="38">
        <f t="shared" si="4"/>
        <v>3531.4479999999999</v>
      </c>
      <c r="W17" s="38">
        <f t="shared" si="4"/>
        <v>4094.143</v>
      </c>
      <c r="X17" s="38">
        <f t="shared" si="5"/>
        <v>562.69500000000016</v>
      </c>
    </row>
    <row r="18" spans="1:24" x14ac:dyDescent="0.25">
      <c r="A18">
        <f t="shared" si="6"/>
        <v>2019</v>
      </c>
      <c r="B18" s="38">
        <v>3686.5639999999999</v>
      </c>
      <c r="C18" s="38">
        <v>4375.4870000000001</v>
      </c>
      <c r="D18" s="38">
        <f t="shared" si="0"/>
        <v>688.92300000000023</v>
      </c>
      <c r="E18" s="38">
        <v>16282.468999999999</v>
      </c>
      <c r="F18" s="38">
        <v>20670.834999999999</v>
      </c>
      <c r="G18" s="38"/>
      <c r="H18" s="41">
        <v>18.100000000000001</v>
      </c>
      <c r="I18" s="41">
        <v>21</v>
      </c>
      <c r="J18">
        <f t="shared" si="7"/>
        <v>2.8999999999999986</v>
      </c>
      <c r="K18" s="41">
        <v>78</v>
      </c>
      <c r="L18">
        <v>3.7</v>
      </c>
      <c r="M18" s="38">
        <f t="shared" si="1"/>
        <v>20670.834999999999</v>
      </c>
      <c r="N18" s="38">
        <f t="shared" si="2"/>
        <v>3686.5639999999999</v>
      </c>
      <c r="O18" s="38">
        <f t="shared" si="2"/>
        <v>4375.4870000000001</v>
      </c>
      <c r="P18" s="38">
        <f t="shared" si="2"/>
        <v>688.92300000000023</v>
      </c>
      <c r="Q18" s="38">
        <f t="shared" si="2"/>
        <v>16282.468999999999</v>
      </c>
      <c r="R18" s="38"/>
      <c r="S18">
        <v>0</v>
      </c>
      <c r="T18">
        <f t="shared" si="3"/>
        <v>0</v>
      </c>
      <c r="V18" s="38">
        <f t="shared" si="4"/>
        <v>3686.5639999999999</v>
      </c>
      <c r="W18" s="38">
        <f t="shared" si="4"/>
        <v>4375.4870000000001</v>
      </c>
      <c r="X18" s="38">
        <f t="shared" si="5"/>
        <v>688.92300000000023</v>
      </c>
    </row>
    <row r="19" spans="1:24" x14ac:dyDescent="0.25">
      <c r="A19">
        <f t="shared" si="6"/>
        <v>2020</v>
      </c>
      <c r="B19" s="38">
        <v>3853.4360000000001</v>
      </c>
      <c r="C19" s="38">
        <v>4627.9939999999997</v>
      </c>
      <c r="D19" s="38">
        <f t="shared" si="0"/>
        <v>774.55799999999954</v>
      </c>
      <c r="E19" s="38">
        <v>17108.273000000001</v>
      </c>
      <c r="F19" s="38">
        <v>21380.494999999999</v>
      </c>
      <c r="G19" s="38"/>
      <c r="H19" s="41">
        <v>18.100000000000001</v>
      </c>
      <c r="I19" s="41">
        <v>21.3</v>
      </c>
      <c r="J19">
        <f t="shared" si="7"/>
        <v>3.1999999999999993</v>
      </c>
      <c r="K19" s="41">
        <v>79</v>
      </c>
      <c r="L19">
        <v>3.5</v>
      </c>
      <c r="M19" s="38">
        <f t="shared" si="1"/>
        <v>21380.494999999999</v>
      </c>
      <c r="N19" s="38">
        <f t="shared" si="2"/>
        <v>3853.4360000000001</v>
      </c>
      <c r="O19" s="38">
        <f t="shared" si="2"/>
        <v>4627.9939999999997</v>
      </c>
      <c r="P19" s="38">
        <f t="shared" si="2"/>
        <v>774.55799999999954</v>
      </c>
      <c r="Q19" s="38">
        <f t="shared" si="2"/>
        <v>17108.273000000001</v>
      </c>
      <c r="R19" s="38"/>
      <c r="S19">
        <v>0</v>
      </c>
      <c r="T19">
        <f t="shared" si="3"/>
        <v>0</v>
      </c>
      <c r="V19" s="38">
        <f t="shared" si="4"/>
        <v>3853.4360000000001</v>
      </c>
      <c r="W19" s="38">
        <f t="shared" si="4"/>
        <v>4627.9939999999997</v>
      </c>
      <c r="X19" s="38">
        <f t="shared" si="5"/>
        <v>774.55799999999954</v>
      </c>
    </row>
    <row r="20" spans="1:24" x14ac:dyDescent="0.25">
      <c r="A20">
        <f t="shared" si="6"/>
        <v>2021</v>
      </c>
      <c r="B20" s="38">
        <v>4011.279</v>
      </c>
      <c r="C20" s="38">
        <v>4890.6899999999996</v>
      </c>
      <c r="D20" s="38">
        <f t="shared" si="0"/>
        <v>879.4109999999996</v>
      </c>
      <c r="E20" s="38">
        <v>18036.98</v>
      </c>
      <c r="F20" s="38">
        <v>22165.218000000001</v>
      </c>
      <c r="G20" s="38"/>
      <c r="H20" s="41">
        <v>18.100000000000001</v>
      </c>
      <c r="I20" s="41">
        <v>21.7</v>
      </c>
      <c r="J20">
        <f t="shared" si="7"/>
        <v>3.5999999999999979</v>
      </c>
      <c r="K20" s="41">
        <v>80</v>
      </c>
      <c r="L20">
        <v>3.7</v>
      </c>
      <c r="M20" s="38">
        <f t="shared" si="1"/>
        <v>22165.218000000001</v>
      </c>
      <c r="N20" s="38">
        <f t="shared" si="2"/>
        <v>4011.279</v>
      </c>
      <c r="O20" s="38">
        <f t="shared" si="2"/>
        <v>4890.6899999999996</v>
      </c>
      <c r="P20" s="38">
        <f t="shared" si="2"/>
        <v>879.4109999999996</v>
      </c>
      <c r="Q20" s="38">
        <f t="shared" si="2"/>
        <v>18036.98</v>
      </c>
      <c r="R20" s="38"/>
      <c r="S20">
        <v>0</v>
      </c>
      <c r="T20">
        <f t="shared" si="3"/>
        <v>0</v>
      </c>
      <c r="V20" s="38">
        <f t="shared" si="4"/>
        <v>4011.279</v>
      </c>
      <c r="W20" s="38">
        <f t="shared" si="4"/>
        <v>4890.6899999999996</v>
      </c>
      <c r="X20" s="38">
        <f t="shared" si="5"/>
        <v>879.4109999999996</v>
      </c>
    </row>
    <row r="21" spans="1:24" x14ac:dyDescent="0.25">
      <c r="A21">
        <f t="shared" si="6"/>
        <v>2022</v>
      </c>
      <c r="B21" s="38">
        <v>4178.3739999999998</v>
      </c>
      <c r="C21" s="38">
        <v>5205.3500000000004</v>
      </c>
      <c r="D21" s="38">
        <f t="shared" si="0"/>
        <v>1026.9760000000006</v>
      </c>
      <c r="E21" s="38">
        <v>19109.223999999998</v>
      </c>
      <c r="F21" s="38">
        <v>23037.415000000001</v>
      </c>
      <c r="G21" s="38"/>
      <c r="H21" s="41">
        <v>18.100000000000001</v>
      </c>
      <c r="I21" s="41">
        <v>22.3</v>
      </c>
      <c r="J21">
        <f t="shared" si="7"/>
        <v>4.1999999999999993</v>
      </c>
      <c r="K21" s="41">
        <v>81</v>
      </c>
      <c r="L21">
        <v>3.9</v>
      </c>
      <c r="M21" s="38">
        <f t="shared" si="1"/>
        <v>23037.415000000001</v>
      </c>
      <c r="N21" s="38">
        <f t="shared" si="2"/>
        <v>4178.3739999999998</v>
      </c>
      <c r="O21" s="38">
        <f t="shared" si="2"/>
        <v>5205.3500000000004</v>
      </c>
      <c r="P21" s="38">
        <f t="shared" si="2"/>
        <v>1026.9760000000006</v>
      </c>
      <c r="Q21" s="38">
        <f t="shared" si="2"/>
        <v>19109.223999999998</v>
      </c>
      <c r="R21" s="38"/>
      <c r="S21">
        <v>0</v>
      </c>
      <c r="T21">
        <f t="shared" si="3"/>
        <v>0</v>
      </c>
      <c r="V21" s="38">
        <f t="shared" si="4"/>
        <v>4178.3739999999998</v>
      </c>
      <c r="W21" s="38">
        <f t="shared" si="4"/>
        <v>5205.3500000000004</v>
      </c>
      <c r="X21" s="38">
        <f t="shared" si="5"/>
        <v>1026.9760000000006</v>
      </c>
    </row>
    <row r="22" spans="1:24" x14ac:dyDescent="0.25">
      <c r="A22">
        <f t="shared" si="6"/>
        <v>2023</v>
      </c>
      <c r="B22" s="38">
        <v>4361.4160000000002</v>
      </c>
      <c r="C22" s="38">
        <v>5418.7520000000004</v>
      </c>
      <c r="D22" s="38">
        <f t="shared" si="0"/>
        <v>1057.3360000000002</v>
      </c>
      <c r="E22" s="38">
        <v>20212.361000000001</v>
      </c>
      <c r="F22" s="38">
        <v>23951.227999999999</v>
      </c>
      <c r="G22" s="38"/>
      <c r="H22" s="41">
        <v>18.100000000000001</v>
      </c>
      <c r="I22" s="41">
        <v>22.3</v>
      </c>
      <c r="J22">
        <f t="shared" si="7"/>
        <v>4.1999999999999993</v>
      </c>
      <c r="K22" s="41">
        <v>83</v>
      </c>
      <c r="L22">
        <v>4</v>
      </c>
      <c r="M22" s="38">
        <f t="shared" si="1"/>
        <v>23951.227999999999</v>
      </c>
      <c r="N22" s="38">
        <f t="shared" si="2"/>
        <v>4361.4160000000002</v>
      </c>
      <c r="O22" s="38">
        <f t="shared" si="2"/>
        <v>5418.7520000000004</v>
      </c>
      <c r="P22" s="38">
        <f t="shared" si="2"/>
        <v>1057.3360000000002</v>
      </c>
      <c r="Q22" s="38">
        <f t="shared" si="2"/>
        <v>20212.361000000001</v>
      </c>
      <c r="R22" s="38"/>
      <c r="S22">
        <v>0</v>
      </c>
      <c r="T22">
        <f t="shared" si="3"/>
        <v>0</v>
      </c>
      <c r="V22" s="38">
        <f t="shared" si="4"/>
        <v>4361.4160000000002</v>
      </c>
      <c r="W22" s="38">
        <f t="shared" si="4"/>
        <v>5418.7520000000004</v>
      </c>
      <c r="X22" s="38">
        <f t="shared" si="5"/>
        <v>1057.3360000000002</v>
      </c>
    </row>
    <row r="23" spans="1:24" x14ac:dyDescent="0.25">
      <c r="A23">
        <f t="shared" si="6"/>
        <v>2024</v>
      </c>
      <c r="B23" s="38">
        <v>4545.277</v>
      </c>
      <c r="C23" s="38">
        <v>5628.1570000000002</v>
      </c>
      <c r="D23" s="38">
        <f t="shared" si="0"/>
        <v>1082.8800000000001</v>
      </c>
      <c r="E23" s="38">
        <v>21341.744999999999</v>
      </c>
      <c r="F23" s="38">
        <v>24904.977999999999</v>
      </c>
      <c r="G23" s="38"/>
      <c r="H23" s="41">
        <v>18.2</v>
      </c>
      <c r="I23" s="41">
        <v>22.3</v>
      </c>
      <c r="J23">
        <f t="shared" si="7"/>
        <v>4.1000000000000014</v>
      </c>
      <c r="K23" s="41">
        <v>84</v>
      </c>
      <c r="L23">
        <v>4</v>
      </c>
      <c r="M23" s="38">
        <f t="shared" si="1"/>
        <v>24904.977999999999</v>
      </c>
      <c r="N23" s="38">
        <f t="shared" si="2"/>
        <v>4545.277</v>
      </c>
      <c r="O23" s="38">
        <f t="shared" si="2"/>
        <v>5628.1570000000002</v>
      </c>
      <c r="P23" s="38">
        <f t="shared" si="2"/>
        <v>1082.8800000000001</v>
      </c>
      <c r="Q23" s="38">
        <f t="shared" si="2"/>
        <v>21341.744999999999</v>
      </c>
      <c r="R23" s="38"/>
      <c r="S23">
        <v>0</v>
      </c>
      <c r="T23">
        <f t="shared" si="3"/>
        <v>0</v>
      </c>
      <c r="V23" s="38">
        <f t="shared" si="4"/>
        <v>4545.277</v>
      </c>
      <c r="W23" s="38">
        <f t="shared" si="4"/>
        <v>5628.1570000000002</v>
      </c>
      <c r="X23" s="38">
        <f t="shared" si="5"/>
        <v>1082.8800000000001</v>
      </c>
    </row>
    <row r="24" spans="1:24" x14ac:dyDescent="0.25">
      <c r="A24">
        <f t="shared" si="6"/>
        <v>2025</v>
      </c>
      <c r="B24" s="38">
        <v>4742.3310000000001</v>
      </c>
      <c r="C24" s="38">
        <v>5966.9250000000002</v>
      </c>
      <c r="D24" s="38">
        <f t="shared" si="0"/>
        <v>1224.5940000000001</v>
      </c>
      <c r="E24" s="38">
        <v>22613.41</v>
      </c>
      <c r="F24" s="38">
        <v>25896.49</v>
      </c>
      <c r="G24" s="38"/>
      <c r="H24" s="41">
        <v>18.2</v>
      </c>
      <c r="I24" s="41">
        <v>22.8</v>
      </c>
      <c r="J24">
        <f t="shared" si="7"/>
        <v>4.6000000000000014</v>
      </c>
      <c r="K24" s="41">
        <v>85</v>
      </c>
      <c r="L24">
        <v>4</v>
      </c>
      <c r="M24" s="38">
        <f t="shared" si="1"/>
        <v>25896.49</v>
      </c>
      <c r="N24" s="38">
        <f t="shared" si="2"/>
        <v>4742.3310000000001</v>
      </c>
      <c r="O24" s="38">
        <f t="shared" si="2"/>
        <v>5966.9250000000002</v>
      </c>
      <c r="P24" s="38">
        <f t="shared" si="2"/>
        <v>1224.5940000000001</v>
      </c>
      <c r="Q24" s="38">
        <f t="shared" si="2"/>
        <v>22613.41</v>
      </c>
      <c r="R24" s="38"/>
      <c r="S24">
        <v>0</v>
      </c>
      <c r="T24">
        <f t="shared" si="3"/>
        <v>0</v>
      </c>
      <c r="V24" s="38">
        <f t="shared" si="4"/>
        <v>4742.3310000000001</v>
      </c>
      <c r="W24" s="38">
        <f t="shared" si="4"/>
        <v>5966.9250000000002</v>
      </c>
      <c r="X24" s="38">
        <f t="shared" si="5"/>
        <v>1224.5940000000001</v>
      </c>
    </row>
    <row r="25" spans="1:24" x14ac:dyDescent="0.25">
      <c r="A25">
        <f t="shared" si="6"/>
        <v>2026</v>
      </c>
      <c r="B25" s="38">
        <v>4948.0320000000002</v>
      </c>
      <c r="C25" s="38">
        <v>6299.9040000000005</v>
      </c>
      <c r="D25" s="38">
        <f t="shared" si="0"/>
        <v>1351.8720000000003</v>
      </c>
      <c r="E25" s="38">
        <v>24013.602999999999</v>
      </c>
      <c r="F25" s="38">
        <v>26926.755000000001</v>
      </c>
      <c r="G25" s="38"/>
      <c r="H25" s="41">
        <v>18.3</v>
      </c>
      <c r="I25" s="41">
        <v>23.1</v>
      </c>
      <c r="J25">
        <f t="shared" si="7"/>
        <v>4.8000000000000007</v>
      </c>
      <c r="K25" s="41">
        <v>87</v>
      </c>
      <c r="L25">
        <v>4</v>
      </c>
      <c r="M25" s="38">
        <f t="shared" si="1"/>
        <v>26926.755000000001</v>
      </c>
      <c r="N25" s="38">
        <f t="shared" si="2"/>
        <v>4948.0320000000002</v>
      </c>
      <c r="O25" s="38">
        <f t="shared" si="2"/>
        <v>6299.9040000000005</v>
      </c>
      <c r="P25" s="38">
        <f t="shared" si="2"/>
        <v>1351.8720000000003</v>
      </c>
      <c r="Q25" s="38">
        <f t="shared" si="2"/>
        <v>24013.602999999999</v>
      </c>
      <c r="R25" s="38"/>
      <c r="S25">
        <v>0</v>
      </c>
      <c r="T25">
        <f t="shared" si="3"/>
        <v>0</v>
      </c>
      <c r="V25" s="38">
        <f t="shared" si="4"/>
        <v>4948.0320000000002</v>
      </c>
      <c r="W25" s="38">
        <f t="shared" si="4"/>
        <v>6299.9040000000005</v>
      </c>
      <c r="X25" s="38">
        <f t="shared" si="5"/>
        <v>1351.8720000000003</v>
      </c>
    </row>
    <row r="26" spans="1:24" x14ac:dyDescent="0.25">
      <c r="A26">
        <f t="shared" si="6"/>
        <v>2027</v>
      </c>
      <c r="B26" s="38">
        <v>5158.2439999999997</v>
      </c>
      <c r="C26" s="38">
        <v>6620.8710000000001</v>
      </c>
      <c r="D26" s="38">
        <f t="shared" si="0"/>
        <v>1462.6270000000004</v>
      </c>
      <c r="E26" s="38">
        <v>25524.364000000001</v>
      </c>
      <c r="F26" s="38">
        <v>27999.07</v>
      </c>
      <c r="G26" s="38"/>
      <c r="H26" s="41">
        <v>18.399999999999999</v>
      </c>
      <c r="I26" s="41">
        <v>23.4</v>
      </c>
      <c r="J26">
        <f t="shared" si="7"/>
        <v>5</v>
      </c>
      <c r="K26" s="41">
        <v>89</v>
      </c>
      <c r="L26">
        <v>4</v>
      </c>
      <c r="M26" s="38">
        <f t="shared" si="1"/>
        <v>27999.07</v>
      </c>
      <c r="N26" s="38">
        <f t="shared" si="2"/>
        <v>5158.2439999999997</v>
      </c>
      <c r="O26" s="38">
        <f t="shared" si="2"/>
        <v>6620.8710000000001</v>
      </c>
      <c r="P26" s="38">
        <f t="shared" si="2"/>
        <v>1462.6270000000004</v>
      </c>
      <c r="Q26" s="38">
        <f t="shared" si="2"/>
        <v>25524.364000000001</v>
      </c>
      <c r="R26" s="38"/>
      <c r="S26">
        <v>0</v>
      </c>
      <c r="T26">
        <f t="shared" si="3"/>
        <v>0</v>
      </c>
      <c r="V26" s="38">
        <f t="shared" si="4"/>
        <v>5158.2439999999997</v>
      </c>
      <c r="W26" s="38">
        <f t="shared" si="4"/>
        <v>6620.8710000000001</v>
      </c>
      <c r="X26" s="38">
        <f t="shared" si="5"/>
        <v>1462.6270000000004</v>
      </c>
    </row>
    <row r="27" spans="1:24" x14ac:dyDescent="0.25">
      <c r="A27">
        <f t="shared" si="6"/>
        <v>2028</v>
      </c>
      <c r="H27" s="41">
        <v>18.5</v>
      </c>
      <c r="I27" s="41">
        <v>23.6</v>
      </c>
      <c r="J27">
        <f t="shared" si="7"/>
        <v>5.1000000000000014</v>
      </c>
      <c r="K27" s="41">
        <v>91</v>
      </c>
      <c r="L27">
        <v>4.0999999999999996</v>
      </c>
      <c r="M27" s="38">
        <f>M26*(1+L27/100)</f>
        <v>29147.031869999999</v>
      </c>
      <c r="N27" s="38">
        <f>H27/100*$M27</f>
        <v>5392.2008959499999</v>
      </c>
      <c r="O27" s="38">
        <f>I27/100*$M27</f>
        <v>6878.6995213199998</v>
      </c>
      <c r="P27" s="38">
        <f>J27/100*$M27</f>
        <v>1486.4986253700004</v>
      </c>
      <c r="Q27" s="38">
        <f>K27/100*$M27</f>
        <v>26523.799001700001</v>
      </c>
      <c r="R27" s="38"/>
      <c r="S27">
        <v>0</v>
      </c>
      <c r="T27">
        <f t="shared" si="3"/>
        <v>0</v>
      </c>
      <c r="V27" s="38">
        <f t="shared" si="4"/>
        <v>5392.2008959499999</v>
      </c>
      <c r="W27" s="38">
        <f t="shared" si="4"/>
        <v>6878.6995213199998</v>
      </c>
      <c r="X27" s="38">
        <f t="shared" si="5"/>
        <v>1486.4986253699999</v>
      </c>
    </row>
    <row r="28" spans="1:24" x14ac:dyDescent="0.25">
      <c r="A28">
        <f t="shared" si="6"/>
        <v>2029</v>
      </c>
      <c r="H28" s="41">
        <v>18.5</v>
      </c>
      <c r="I28" s="41">
        <v>23.9</v>
      </c>
      <c r="J28">
        <f t="shared" si="7"/>
        <v>5.3999999999999986</v>
      </c>
      <c r="K28" s="41">
        <v>93</v>
      </c>
      <c r="L28">
        <v>4.0999999999999996</v>
      </c>
      <c r="M28" s="38">
        <f t="shared" ref="M28:M46" si="8">M27*(1+L28/100)</f>
        <v>30342.060176669998</v>
      </c>
      <c r="N28" s="38">
        <f t="shared" ref="N28:Q46" si="9">H28/100*$M28</f>
        <v>5613.2811326839492</v>
      </c>
      <c r="O28" s="38">
        <f t="shared" si="9"/>
        <v>7251.7523822241292</v>
      </c>
      <c r="P28" s="38">
        <f t="shared" si="9"/>
        <v>1638.4712495401795</v>
      </c>
      <c r="Q28" s="38">
        <f t="shared" si="9"/>
        <v>28218.115964303099</v>
      </c>
      <c r="R28" s="38"/>
      <c r="S28">
        <v>0</v>
      </c>
      <c r="T28">
        <f t="shared" si="3"/>
        <v>0</v>
      </c>
      <c r="V28" s="38">
        <f t="shared" si="4"/>
        <v>5613.2811326839492</v>
      </c>
      <c r="W28" s="38">
        <f t="shared" si="4"/>
        <v>7251.7523822241292</v>
      </c>
      <c r="X28" s="38">
        <f t="shared" si="5"/>
        <v>1638.47124954018</v>
      </c>
    </row>
    <row r="29" spans="1:24" x14ac:dyDescent="0.25">
      <c r="A29">
        <f t="shared" si="6"/>
        <v>2030</v>
      </c>
      <c r="H29" s="41">
        <v>18.600000000000001</v>
      </c>
      <c r="I29" s="41">
        <v>24.2</v>
      </c>
      <c r="J29">
        <f t="shared" si="7"/>
        <v>5.5999999999999979</v>
      </c>
      <c r="K29" s="41">
        <v>95</v>
      </c>
      <c r="L29">
        <v>4</v>
      </c>
      <c r="M29" s="38">
        <f t="shared" si="8"/>
        <v>31555.742583736799</v>
      </c>
      <c r="N29" s="38">
        <f t="shared" si="9"/>
        <v>5869.3681205750454</v>
      </c>
      <c r="O29" s="38">
        <f t="shared" si="9"/>
        <v>7636.4897052643055</v>
      </c>
      <c r="P29" s="38">
        <f t="shared" si="9"/>
        <v>1767.1215846892601</v>
      </c>
      <c r="Q29" s="38">
        <f t="shared" si="9"/>
        <v>29977.95545454996</v>
      </c>
      <c r="R29" s="38"/>
      <c r="S29">
        <v>0</v>
      </c>
      <c r="T29">
        <f t="shared" si="3"/>
        <v>0</v>
      </c>
      <c r="V29" s="38">
        <f t="shared" si="4"/>
        <v>5869.3681205750454</v>
      </c>
      <c r="W29" s="38">
        <f t="shared" si="4"/>
        <v>7636.4897052643055</v>
      </c>
      <c r="X29" s="38">
        <f t="shared" si="5"/>
        <v>1767.1215846892601</v>
      </c>
    </row>
    <row r="30" spans="1:24" x14ac:dyDescent="0.25">
      <c r="A30">
        <f t="shared" si="6"/>
        <v>2031</v>
      </c>
      <c r="H30" s="41">
        <v>18.7</v>
      </c>
      <c r="I30" s="41">
        <v>24.5</v>
      </c>
      <c r="J30">
        <f t="shared" si="7"/>
        <v>5.8000000000000007</v>
      </c>
      <c r="K30" s="41">
        <v>97</v>
      </c>
      <c r="L30">
        <v>4</v>
      </c>
      <c r="M30" s="38">
        <f t="shared" si="8"/>
        <v>32817.972287086275</v>
      </c>
      <c r="N30" s="38">
        <f t="shared" si="9"/>
        <v>6136.9608176851334</v>
      </c>
      <c r="O30" s="38">
        <f t="shared" si="9"/>
        <v>8040.4032103361369</v>
      </c>
      <c r="P30" s="38">
        <f t="shared" si="9"/>
        <v>1903.4423926510042</v>
      </c>
      <c r="Q30" s="38">
        <f t="shared" si="9"/>
        <v>31833.433118473688</v>
      </c>
      <c r="R30" s="38"/>
      <c r="S30">
        <v>0</v>
      </c>
      <c r="T30">
        <f t="shared" si="3"/>
        <v>0</v>
      </c>
      <c r="V30" s="38">
        <f t="shared" si="4"/>
        <v>6136.9608176851334</v>
      </c>
      <c r="W30" s="38">
        <f t="shared" si="4"/>
        <v>8040.4032103361369</v>
      </c>
      <c r="X30" s="38">
        <f t="shared" si="5"/>
        <v>1903.4423926510035</v>
      </c>
    </row>
    <row r="31" spans="1:24" x14ac:dyDescent="0.25">
      <c r="A31">
        <f t="shared" si="6"/>
        <v>2032</v>
      </c>
      <c r="H31" s="41">
        <v>18.7</v>
      </c>
      <c r="I31" s="41">
        <v>24.7</v>
      </c>
      <c r="J31">
        <f t="shared" si="7"/>
        <v>6</v>
      </c>
      <c r="K31" s="41">
        <v>99</v>
      </c>
      <c r="L31">
        <v>4</v>
      </c>
      <c r="M31" s="38">
        <f t="shared" si="8"/>
        <v>34130.69117856973</v>
      </c>
      <c r="N31" s="38">
        <f t="shared" si="9"/>
        <v>6382.4392503925392</v>
      </c>
      <c r="O31" s="38">
        <f t="shared" si="9"/>
        <v>8430.2807211067229</v>
      </c>
      <c r="P31" s="38">
        <f t="shared" si="9"/>
        <v>2047.8414707141837</v>
      </c>
      <c r="Q31" s="38">
        <f t="shared" si="9"/>
        <v>33789.384266784029</v>
      </c>
      <c r="R31" s="38"/>
      <c r="S31">
        <v>0</v>
      </c>
      <c r="T31">
        <f t="shared" si="3"/>
        <v>0</v>
      </c>
      <c r="V31" s="38">
        <f t="shared" si="4"/>
        <v>6382.4392503925392</v>
      </c>
      <c r="W31" s="38">
        <f t="shared" si="4"/>
        <v>8430.2807211067229</v>
      </c>
      <c r="X31" s="38">
        <f t="shared" si="5"/>
        <v>2047.8414707141837</v>
      </c>
    </row>
    <row r="32" spans="1:24" x14ac:dyDescent="0.25">
      <c r="A32">
        <f t="shared" si="6"/>
        <v>2033</v>
      </c>
      <c r="H32" s="41">
        <v>18.8</v>
      </c>
      <c r="I32" s="41">
        <v>25</v>
      </c>
      <c r="J32">
        <f t="shared" si="7"/>
        <v>6.1999999999999993</v>
      </c>
      <c r="K32" s="41">
        <v>102</v>
      </c>
      <c r="L32">
        <v>4</v>
      </c>
      <c r="M32" s="38">
        <f t="shared" si="8"/>
        <v>35495.918825712521</v>
      </c>
      <c r="N32" s="38">
        <f t="shared" si="9"/>
        <v>6673.2327392339539</v>
      </c>
      <c r="O32" s="38">
        <f t="shared" si="9"/>
        <v>8873.9797064281302</v>
      </c>
      <c r="P32" s="38">
        <f t="shared" si="9"/>
        <v>2200.7469671941758</v>
      </c>
      <c r="Q32" s="38">
        <f t="shared" si="9"/>
        <v>36205.837202226772</v>
      </c>
      <c r="R32" s="38"/>
      <c r="S32">
        <v>0</v>
      </c>
      <c r="T32">
        <f t="shared" si="3"/>
        <v>0</v>
      </c>
      <c r="V32" s="38">
        <f t="shared" si="4"/>
        <v>6673.2327392339539</v>
      </c>
      <c r="W32" s="38">
        <f t="shared" si="4"/>
        <v>8873.9797064281302</v>
      </c>
      <c r="X32" s="38">
        <f t="shared" si="5"/>
        <v>2200.7469671941762</v>
      </c>
    </row>
    <row r="33" spans="1:24" x14ac:dyDescent="0.25">
      <c r="A33">
        <f t="shared" si="6"/>
        <v>2034</v>
      </c>
      <c r="H33" s="41">
        <v>18.8</v>
      </c>
      <c r="I33" s="41">
        <v>25.3</v>
      </c>
      <c r="J33">
        <f t="shared" si="7"/>
        <v>6.5</v>
      </c>
      <c r="K33" s="41">
        <v>105</v>
      </c>
      <c r="L33">
        <v>4</v>
      </c>
      <c r="M33" s="38">
        <f t="shared" si="8"/>
        <v>36915.755578741024</v>
      </c>
      <c r="N33" s="38">
        <f t="shared" si="9"/>
        <v>6940.1620488033122</v>
      </c>
      <c r="O33" s="38">
        <f t="shared" si="9"/>
        <v>9339.6861614214795</v>
      </c>
      <c r="P33" s="38">
        <f t="shared" si="9"/>
        <v>2399.5241126181668</v>
      </c>
      <c r="Q33" s="38">
        <f t="shared" si="9"/>
        <v>38761.543357678078</v>
      </c>
      <c r="R33" s="38"/>
      <c r="S33">
        <v>0</v>
      </c>
      <c r="T33">
        <f t="shared" si="3"/>
        <v>0</v>
      </c>
      <c r="V33" s="38">
        <f t="shared" si="4"/>
        <v>6940.1620488033122</v>
      </c>
      <c r="W33" s="38">
        <f t="shared" si="4"/>
        <v>9339.6861614214795</v>
      </c>
      <c r="X33" s="38">
        <f t="shared" si="5"/>
        <v>2399.5241126181672</v>
      </c>
    </row>
    <row r="34" spans="1:24" x14ac:dyDescent="0.25">
      <c r="A34">
        <f t="shared" si="6"/>
        <v>2035</v>
      </c>
      <c r="H34" s="41">
        <v>18.899999999999999</v>
      </c>
      <c r="I34" s="41">
        <v>25.7</v>
      </c>
      <c r="J34">
        <f t="shared" si="7"/>
        <v>6.8000000000000007</v>
      </c>
      <c r="K34" s="41">
        <v>107</v>
      </c>
      <c r="L34">
        <v>4</v>
      </c>
      <c r="M34" s="38">
        <f t="shared" si="8"/>
        <v>38392.385801890669</v>
      </c>
      <c r="N34" s="38">
        <f t="shared" si="9"/>
        <v>7256.1609165573354</v>
      </c>
      <c r="O34" s="38">
        <f t="shared" si="9"/>
        <v>9866.8431510859027</v>
      </c>
      <c r="P34" s="38">
        <f t="shared" si="9"/>
        <v>2610.6822345285655</v>
      </c>
      <c r="Q34" s="38">
        <f t="shared" si="9"/>
        <v>41079.852808023017</v>
      </c>
      <c r="R34" s="38"/>
      <c r="S34">
        <v>0</v>
      </c>
      <c r="T34">
        <f t="shared" si="3"/>
        <v>0</v>
      </c>
      <c r="V34" s="38">
        <f t="shared" si="4"/>
        <v>7256.1609165573354</v>
      </c>
      <c r="W34" s="38">
        <f t="shared" si="4"/>
        <v>9866.8431510859027</v>
      </c>
      <c r="X34" s="38">
        <f t="shared" si="5"/>
        <v>2610.6822345285673</v>
      </c>
    </row>
    <row r="35" spans="1:24" x14ac:dyDescent="0.25">
      <c r="A35">
        <f t="shared" si="6"/>
        <v>2036</v>
      </c>
      <c r="H35" s="41">
        <v>19</v>
      </c>
      <c r="I35" s="41">
        <v>26</v>
      </c>
      <c r="J35">
        <f t="shared" si="7"/>
        <v>7</v>
      </c>
      <c r="K35" s="41">
        <v>110</v>
      </c>
      <c r="L35">
        <v>4</v>
      </c>
      <c r="M35" s="38">
        <f t="shared" si="8"/>
        <v>39928.081233966295</v>
      </c>
      <c r="N35" s="38">
        <f t="shared" si="9"/>
        <v>7586.3354344535965</v>
      </c>
      <c r="O35" s="38">
        <f t="shared" si="9"/>
        <v>10381.301120831236</v>
      </c>
      <c r="P35" s="38">
        <f t="shared" si="9"/>
        <v>2794.9656863776408</v>
      </c>
      <c r="Q35" s="38">
        <f t="shared" si="9"/>
        <v>43920.889357362925</v>
      </c>
      <c r="R35" s="38"/>
      <c r="S35">
        <v>0</v>
      </c>
      <c r="T35">
        <f t="shared" si="3"/>
        <v>0</v>
      </c>
      <c r="V35" s="38">
        <f t="shared" si="4"/>
        <v>7586.3354344535965</v>
      </c>
      <c r="W35" s="38">
        <f t="shared" si="4"/>
        <v>10381.301120831236</v>
      </c>
      <c r="X35" s="38">
        <f t="shared" si="5"/>
        <v>2794.9656863776399</v>
      </c>
    </row>
    <row r="36" spans="1:24" x14ac:dyDescent="0.25">
      <c r="A36">
        <f t="shared" si="6"/>
        <v>2037</v>
      </c>
      <c r="H36" s="41">
        <v>19</v>
      </c>
      <c r="I36" s="41">
        <v>26.3</v>
      </c>
      <c r="J36">
        <f t="shared" si="7"/>
        <v>7.3000000000000007</v>
      </c>
      <c r="K36" s="41">
        <v>113</v>
      </c>
      <c r="L36">
        <v>4</v>
      </c>
      <c r="M36" s="38">
        <f t="shared" si="8"/>
        <v>41525.204483324946</v>
      </c>
      <c r="N36" s="38">
        <f t="shared" si="9"/>
        <v>7889.7888518317395</v>
      </c>
      <c r="O36" s="38">
        <f t="shared" si="9"/>
        <v>10921.12877911446</v>
      </c>
      <c r="P36" s="38">
        <f t="shared" si="9"/>
        <v>3031.3399272827214</v>
      </c>
      <c r="Q36" s="38">
        <f t="shared" si="9"/>
        <v>46923.481066157183</v>
      </c>
      <c r="R36" s="38"/>
      <c r="S36">
        <v>0</v>
      </c>
      <c r="T36">
        <f t="shared" si="3"/>
        <v>0</v>
      </c>
      <c r="V36" s="38">
        <f t="shared" si="4"/>
        <v>7889.7888518317395</v>
      </c>
      <c r="W36" s="38">
        <f t="shared" si="4"/>
        <v>10921.12877911446</v>
      </c>
      <c r="X36" s="38">
        <f t="shared" si="5"/>
        <v>3031.339927282721</v>
      </c>
    </row>
    <row r="37" spans="1:24" x14ac:dyDescent="0.25">
      <c r="A37">
        <f t="shared" si="6"/>
        <v>2038</v>
      </c>
      <c r="H37" s="41">
        <v>19.100000000000001</v>
      </c>
      <c r="I37" s="41">
        <v>26.6</v>
      </c>
      <c r="J37">
        <f t="shared" si="7"/>
        <v>7.5</v>
      </c>
      <c r="K37" s="41">
        <v>116</v>
      </c>
      <c r="L37">
        <v>4</v>
      </c>
      <c r="M37" s="38">
        <f t="shared" si="8"/>
        <v>43186.212662657948</v>
      </c>
      <c r="N37" s="38">
        <f t="shared" si="9"/>
        <v>8248.5666185676691</v>
      </c>
      <c r="O37" s="38">
        <f t="shared" si="9"/>
        <v>11487.532568267015</v>
      </c>
      <c r="P37" s="38">
        <f t="shared" si="9"/>
        <v>3238.9659496993459</v>
      </c>
      <c r="Q37" s="38">
        <f t="shared" si="9"/>
        <v>50096.006688683214</v>
      </c>
      <c r="R37" s="38"/>
      <c r="S37">
        <v>0</v>
      </c>
      <c r="T37">
        <f t="shared" si="3"/>
        <v>0</v>
      </c>
      <c r="V37" s="38">
        <f t="shared" si="4"/>
        <v>8248.5666185676691</v>
      </c>
      <c r="W37" s="38">
        <f t="shared" si="4"/>
        <v>11487.532568267015</v>
      </c>
      <c r="X37" s="38">
        <f t="shared" si="5"/>
        <v>3238.9659496993463</v>
      </c>
    </row>
    <row r="38" spans="1:24" x14ac:dyDescent="0.25">
      <c r="A38">
        <f t="shared" si="6"/>
        <v>2039</v>
      </c>
      <c r="H38" s="41">
        <v>19.100000000000001</v>
      </c>
      <c r="I38" s="41">
        <v>26.9</v>
      </c>
      <c r="J38">
        <f t="shared" si="7"/>
        <v>7.7999999999999972</v>
      </c>
      <c r="K38" s="41">
        <v>120</v>
      </c>
      <c r="L38">
        <v>4</v>
      </c>
      <c r="M38" s="38">
        <f t="shared" si="8"/>
        <v>44913.661169164268</v>
      </c>
      <c r="N38" s="38">
        <f t="shared" si="9"/>
        <v>8578.5092833103754</v>
      </c>
      <c r="O38" s="38">
        <f t="shared" si="9"/>
        <v>12081.774854505187</v>
      </c>
      <c r="P38" s="38">
        <f t="shared" si="9"/>
        <v>3503.2655711948119</v>
      </c>
      <c r="Q38" s="38">
        <f t="shared" si="9"/>
        <v>53896.393402997121</v>
      </c>
      <c r="R38" s="38"/>
      <c r="S38">
        <v>0</v>
      </c>
      <c r="T38">
        <f t="shared" si="3"/>
        <v>0</v>
      </c>
      <c r="V38" s="38">
        <f t="shared" si="4"/>
        <v>8578.5092833103754</v>
      </c>
      <c r="W38" s="38">
        <f t="shared" si="4"/>
        <v>12081.774854505187</v>
      </c>
      <c r="X38" s="38">
        <f t="shared" si="5"/>
        <v>3503.2655711948119</v>
      </c>
    </row>
    <row r="39" spans="1:24" x14ac:dyDescent="0.25">
      <c r="A39">
        <f t="shared" si="6"/>
        <v>2040</v>
      </c>
      <c r="H39" s="41">
        <v>19.2</v>
      </c>
      <c r="I39" s="41">
        <v>27.2</v>
      </c>
      <c r="J39">
        <f t="shared" si="7"/>
        <v>8</v>
      </c>
      <c r="K39" s="41">
        <v>123</v>
      </c>
      <c r="L39">
        <v>4</v>
      </c>
      <c r="M39" s="38">
        <f t="shared" si="8"/>
        <v>46710.207615930842</v>
      </c>
      <c r="N39" s="38">
        <f t="shared" si="9"/>
        <v>8968.3598622587215</v>
      </c>
      <c r="O39" s="38">
        <f t="shared" si="9"/>
        <v>12705.17647153319</v>
      </c>
      <c r="P39" s="38">
        <f t="shared" si="9"/>
        <v>3736.8166092744673</v>
      </c>
      <c r="Q39" s="38">
        <f t="shared" si="9"/>
        <v>57453.555367594934</v>
      </c>
      <c r="R39" s="38"/>
      <c r="S39">
        <v>0</v>
      </c>
      <c r="T39">
        <f t="shared" si="3"/>
        <v>0</v>
      </c>
      <c r="V39" s="38">
        <f t="shared" si="4"/>
        <v>8968.3598622587215</v>
      </c>
      <c r="W39" s="38">
        <f t="shared" si="4"/>
        <v>12705.17647153319</v>
      </c>
      <c r="X39" s="38">
        <f t="shared" si="5"/>
        <v>3736.8166092744686</v>
      </c>
    </row>
    <row r="40" spans="1:24" x14ac:dyDescent="0.25">
      <c r="A40">
        <f t="shared" si="6"/>
        <v>2041</v>
      </c>
      <c r="H40" s="41">
        <v>19.2</v>
      </c>
      <c r="I40" s="41">
        <v>27.5</v>
      </c>
      <c r="J40">
        <f t="shared" si="7"/>
        <v>8.3000000000000007</v>
      </c>
      <c r="K40" s="41">
        <v>127</v>
      </c>
      <c r="L40">
        <v>4</v>
      </c>
      <c r="M40" s="38">
        <f t="shared" si="8"/>
        <v>48578.615920568074</v>
      </c>
      <c r="N40" s="38">
        <f t="shared" si="9"/>
        <v>9327.0942567490711</v>
      </c>
      <c r="O40" s="38">
        <f t="shared" si="9"/>
        <v>13359.119378156222</v>
      </c>
      <c r="P40" s="38">
        <f t="shared" si="9"/>
        <v>4032.0251214071504</v>
      </c>
      <c r="Q40" s="38">
        <f t="shared" si="9"/>
        <v>61694.842219121456</v>
      </c>
      <c r="R40" s="38"/>
      <c r="S40">
        <v>0</v>
      </c>
      <c r="T40">
        <f t="shared" si="3"/>
        <v>0</v>
      </c>
      <c r="V40" s="38">
        <f t="shared" si="4"/>
        <v>9327.0942567490711</v>
      </c>
      <c r="W40" s="38">
        <f t="shared" si="4"/>
        <v>13359.119378156222</v>
      </c>
      <c r="X40" s="38">
        <f t="shared" si="5"/>
        <v>4032.0251214071504</v>
      </c>
    </row>
    <row r="41" spans="1:24" x14ac:dyDescent="0.25">
      <c r="A41">
        <f t="shared" si="6"/>
        <v>2042</v>
      </c>
      <c r="H41" s="41">
        <v>19.3</v>
      </c>
      <c r="I41" s="41">
        <v>27.8</v>
      </c>
      <c r="J41">
        <f t="shared" si="7"/>
        <v>8.5</v>
      </c>
      <c r="K41" s="41">
        <v>130</v>
      </c>
      <c r="L41">
        <v>4</v>
      </c>
      <c r="M41" s="38">
        <f t="shared" si="8"/>
        <v>50521.7605573908</v>
      </c>
      <c r="N41" s="38">
        <f t="shared" si="9"/>
        <v>9750.6997875764246</v>
      </c>
      <c r="O41" s="38">
        <f t="shared" si="9"/>
        <v>14045.049434954644</v>
      </c>
      <c r="P41" s="38">
        <f t="shared" si="9"/>
        <v>4294.3496473782179</v>
      </c>
      <c r="Q41" s="38">
        <f t="shared" si="9"/>
        <v>65678.28872460805</v>
      </c>
      <c r="R41" s="38"/>
      <c r="S41">
        <v>0</v>
      </c>
      <c r="T41">
        <f t="shared" si="3"/>
        <v>0</v>
      </c>
      <c r="V41" s="38">
        <f t="shared" si="4"/>
        <v>9750.6997875764246</v>
      </c>
      <c r="W41" s="38">
        <f t="shared" si="4"/>
        <v>14045.049434954644</v>
      </c>
      <c r="X41" s="38">
        <f t="shared" si="5"/>
        <v>4294.3496473782197</v>
      </c>
    </row>
    <row r="42" spans="1:24" x14ac:dyDescent="0.25">
      <c r="A42">
        <f t="shared" si="6"/>
        <v>2043</v>
      </c>
      <c r="H42" s="41">
        <v>19.399999999999999</v>
      </c>
      <c r="I42" s="41">
        <v>28.1</v>
      </c>
      <c r="J42">
        <f t="shared" si="7"/>
        <v>8.7000000000000028</v>
      </c>
      <c r="K42" s="41">
        <v>134</v>
      </c>
      <c r="L42">
        <v>4</v>
      </c>
      <c r="M42" s="38">
        <f t="shared" si="8"/>
        <v>52542.630979686437</v>
      </c>
      <c r="N42" s="38">
        <f t="shared" si="9"/>
        <v>10193.270410059167</v>
      </c>
      <c r="O42" s="38">
        <f t="shared" si="9"/>
        <v>14764.47930529189</v>
      </c>
      <c r="P42" s="38">
        <f t="shared" si="9"/>
        <v>4571.2088952327213</v>
      </c>
      <c r="Q42" s="38">
        <f t="shared" si="9"/>
        <v>70407.125512779836</v>
      </c>
      <c r="S42">
        <v>0</v>
      </c>
      <c r="T42">
        <f t="shared" si="3"/>
        <v>0</v>
      </c>
      <c r="V42" s="38">
        <f t="shared" si="4"/>
        <v>10193.270410059167</v>
      </c>
      <c r="W42" s="38">
        <f t="shared" si="4"/>
        <v>14764.47930529189</v>
      </c>
      <c r="X42" s="38">
        <f t="shared" si="5"/>
        <v>4571.2088952327231</v>
      </c>
    </row>
    <row r="43" spans="1:24" x14ac:dyDescent="0.25">
      <c r="A43">
        <f t="shared" si="6"/>
        <v>2044</v>
      </c>
      <c r="H43" s="41">
        <v>19.399999999999999</v>
      </c>
      <c r="I43" s="41">
        <v>28.4</v>
      </c>
      <c r="J43">
        <f t="shared" si="7"/>
        <v>9</v>
      </c>
      <c r="K43" s="41">
        <v>138</v>
      </c>
      <c r="L43">
        <v>4</v>
      </c>
      <c r="M43" s="38">
        <f t="shared" si="8"/>
        <v>54644.336218873897</v>
      </c>
      <c r="N43" s="38">
        <f t="shared" si="9"/>
        <v>10601.001226461534</v>
      </c>
      <c r="O43" s="38">
        <f t="shared" si="9"/>
        <v>15518.991486160185</v>
      </c>
      <c r="P43" s="38">
        <f t="shared" si="9"/>
        <v>4917.9902596986503</v>
      </c>
      <c r="Q43" s="38">
        <f t="shared" si="9"/>
        <v>75409.183982045972</v>
      </c>
      <c r="S43">
        <v>0</v>
      </c>
      <c r="T43">
        <f t="shared" si="3"/>
        <v>0</v>
      </c>
      <c r="V43" s="38">
        <f t="shared" si="4"/>
        <v>10601.001226461534</v>
      </c>
      <c r="W43" s="38">
        <f t="shared" si="4"/>
        <v>15518.991486160185</v>
      </c>
      <c r="X43" s="38">
        <f t="shared" si="5"/>
        <v>4917.9902596986503</v>
      </c>
    </row>
    <row r="44" spans="1:24" x14ac:dyDescent="0.25">
      <c r="A44">
        <f t="shared" si="6"/>
        <v>2045</v>
      </c>
      <c r="H44" s="41">
        <v>19.5</v>
      </c>
      <c r="I44" s="41">
        <v>28.7</v>
      </c>
      <c r="J44">
        <f t="shared" si="7"/>
        <v>9.1999999999999993</v>
      </c>
      <c r="K44" s="41">
        <v>142</v>
      </c>
      <c r="L44">
        <v>4</v>
      </c>
      <c r="M44" s="38">
        <f t="shared" si="8"/>
        <v>56830.109667628858</v>
      </c>
      <c r="N44" s="38">
        <f t="shared" si="9"/>
        <v>11081.871385187627</v>
      </c>
      <c r="O44" s="38">
        <f t="shared" si="9"/>
        <v>16310.24147460948</v>
      </c>
      <c r="P44" s="38">
        <f t="shared" si="9"/>
        <v>5228.3700894218546</v>
      </c>
      <c r="Q44" s="38">
        <f t="shared" si="9"/>
        <v>80698.755728032978</v>
      </c>
      <c r="S44">
        <v>0</v>
      </c>
      <c r="T44">
        <f t="shared" si="3"/>
        <v>0</v>
      </c>
      <c r="V44" s="38">
        <f t="shared" si="4"/>
        <v>11081.871385187627</v>
      </c>
      <c r="W44" s="38">
        <f t="shared" si="4"/>
        <v>16310.24147460948</v>
      </c>
      <c r="X44" s="38">
        <f t="shared" si="5"/>
        <v>5228.3700894218528</v>
      </c>
    </row>
    <row r="45" spans="1:24" x14ac:dyDescent="0.25">
      <c r="A45">
        <f t="shared" si="6"/>
        <v>2046</v>
      </c>
      <c r="H45" s="41">
        <v>19.5</v>
      </c>
      <c r="I45" s="41">
        <v>29.1</v>
      </c>
      <c r="J45">
        <f t="shared" si="7"/>
        <v>9.6000000000000014</v>
      </c>
      <c r="K45" s="41">
        <v>146</v>
      </c>
      <c r="L45">
        <v>4</v>
      </c>
      <c r="M45" s="38">
        <f t="shared" si="8"/>
        <v>59103.314054334012</v>
      </c>
      <c r="N45" s="38">
        <f t="shared" si="9"/>
        <v>11525.146240595133</v>
      </c>
      <c r="O45" s="38">
        <f t="shared" si="9"/>
        <v>17199.064389811199</v>
      </c>
      <c r="P45" s="38">
        <f t="shared" si="9"/>
        <v>5673.918149216066</v>
      </c>
      <c r="Q45" s="38">
        <f t="shared" si="9"/>
        <v>86290.838519327663</v>
      </c>
      <c r="S45">
        <v>0</v>
      </c>
      <c r="T45">
        <f t="shared" si="3"/>
        <v>0</v>
      </c>
      <c r="V45" s="38">
        <f t="shared" si="4"/>
        <v>11525.146240595133</v>
      </c>
      <c r="W45" s="38">
        <f t="shared" si="4"/>
        <v>17199.064389811199</v>
      </c>
      <c r="X45" s="38">
        <f t="shared" si="5"/>
        <v>5673.918149216066</v>
      </c>
    </row>
    <row r="46" spans="1:24" x14ac:dyDescent="0.25">
      <c r="A46">
        <f t="shared" si="6"/>
        <v>2047</v>
      </c>
      <c r="H46" s="41">
        <v>19.600000000000001</v>
      </c>
      <c r="I46" s="41">
        <v>29.4</v>
      </c>
      <c r="J46">
        <f t="shared" si="7"/>
        <v>9.7999999999999972</v>
      </c>
      <c r="K46" s="41">
        <v>150</v>
      </c>
      <c r="L46">
        <v>4</v>
      </c>
      <c r="M46" s="38">
        <f t="shared" si="8"/>
        <v>61467.446616507375</v>
      </c>
      <c r="N46" s="38">
        <f t="shared" si="9"/>
        <v>12047.619536835446</v>
      </c>
      <c r="O46" s="38">
        <f t="shared" si="9"/>
        <v>18071.429305253168</v>
      </c>
      <c r="P46" s="38">
        <f t="shared" si="9"/>
        <v>6023.809768417721</v>
      </c>
      <c r="Q46" s="38">
        <f t="shared" si="9"/>
        <v>92201.169924761067</v>
      </c>
      <c r="S46">
        <v>0</v>
      </c>
      <c r="T46">
        <f t="shared" si="3"/>
        <v>0</v>
      </c>
      <c r="V46" s="38">
        <f t="shared" si="4"/>
        <v>12047.619536835446</v>
      </c>
      <c r="W46" s="38">
        <f t="shared" si="4"/>
        <v>18071.429305253168</v>
      </c>
      <c r="X46" s="38">
        <f t="shared" si="5"/>
        <v>6023.8097684177228</v>
      </c>
    </row>
  </sheetData>
  <mergeCells count="5">
    <mergeCell ref="B11:Q11"/>
    <mergeCell ref="S11:X11"/>
    <mergeCell ref="B12:F12"/>
    <mergeCell ref="H12:L12"/>
    <mergeCell ref="M12:Q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7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E23" sqref="E23"/>
    </sheetView>
  </sheetViews>
  <sheetFormatPr defaultRowHeight="15" x14ac:dyDescent="0.25"/>
  <cols>
    <col min="1" max="1" width="28.5703125" customWidth="1"/>
    <col min="2" max="2" width="78.140625" customWidth="1"/>
    <col min="3" max="3" width="12.7109375" customWidth="1"/>
    <col min="4" max="7" width="13.28515625" customWidth="1"/>
    <col min="8" max="8" width="3.85546875" customWidth="1"/>
    <col min="9" max="9" width="12.7109375" customWidth="1"/>
    <col min="10" max="13" width="13.28515625" customWidth="1"/>
    <col min="15" max="15" width="12.7109375" customWidth="1"/>
    <col min="16" max="19" width="13.28515625" customWidth="1"/>
    <col min="20" max="20" width="3.85546875" customWidth="1"/>
    <col min="21" max="21" width="12.7109375" customWidth="1"/>
    <col min="22" max="25" width="13.28515625" customWidth="1"/>
    <col min="27" max="27" width="12.7109375" customWidth="1"/>
    <col min="28" max="31" width="13.28515625" customWidth="1"/>
    <col min="32" max="32" width="3.85546875" customWidth="1"/>
    <col min="33" max="33" width="12.7109375" customWidth="1"/>
    <col min="34" max="37" width="13.28515625" customWidth="1"/>
  </cols>
  <sheetData>
    <row r="2" spans="1:37" ht="20.25" thickBot="1" x14ac:dyDescent="0.35">
      <c r="A2" s="60" t="s">
        <v>59</v>
      </c>
      <c r="B2" s="60"/>
      <c r="C2" s="62" t="s">
        <v>78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36"/>
      <c r="O2" s="62" t="s">
        <v>79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36"/>
      <c r="AA2" s="62" t="s">
        <v>80</v>
      </c>
      <c r="AB2" s="62"/>
      <c r="AC2" s="62"/>
      <c r="AD2" s="62"/>
      <c r="AE2" s="62"/>
      <c r="AF2" s="62"/>
      <c r="AG2" s="62"/>
      <c r="AH2" s="62"/>
      <c r="AI2" s="62"/>
      <c r="AJ2" s="62"/>
      <c r="AK2" s="62"/>
    </row>
    <row r="3" spans="1:37" ht="16.5" thickTop="1" thickBot="1" x14ac:dyDescent="0.3">
      <c r="A3" s="20" t="s">
        <v>61</v>
      </c>
      <c r="B3" s="21" t="s">
        <v>23</v>
      </c>
      <c r="C3" s="19" t="s">
        <v>64</v>
      </c>
      <c r="D3" s="28" t="s">
        <v>83</v>
      </c>
      <c r="E3" s="28"/>
      <c r="F3" s="28"/>
      <c r="G3" s="28"/>
      <c r="H3" s="19"/>
      <c r="I3" s="19" t="s">
        <v>64</v>
      </c>
      <c r="J3" s="19"/>
      <c r="K3" s="19"/>
      <c r="L3" s="19"/>
      <c r="M3" s="19"/>
      <c r="N3" s="19"/>
      <c r="O3" s="19" t="s">
        <v>64</v>
      </c>
      <c r="P3" s="28" t="s">
        <v>83</v>
      </c>
      <c r="Q3" s="28"/>
      <c r="R3" s="28"/>
      <c r="S3" s="28"/>
      <c r="T3" s="19"/>
      <c r="U3" s="19" t="s">
        <v>64</v>
      </c>
      <c r="V3" s="19"/>
      <c r="W3" s="19"/>
      <c r="X3" s="19"/>
      <c r="Y3" s="19"/>
      <c r="Z3" s="19"/>
      <c r="AA3" s="19" t="s">
        <v>64</v>
      </c>
      <c r="AB3" s="28"/>
      <c r="AC3" s="28"/>
      <c r="AD3" s="28"/>
      <c r="AE3" s="28"/>
      <c r="AF3" s="19"/>
      <c r="AG3" s="19" t="s">
        <v>64</v>
      </c>
      <c r="AH3" s="19"/>
      <c r="AI3" s="19"/>
      <c r="AJ3" s="19"/>
      <c r="AK3" s="19"/>
    </row>
    <row r="4" spans="1:37" x14ac:dyDescent="0.25">
      <c r="A4" s="5" t="s">
        <v>1</v>
      </c>
      <c r="B4" s="22" t="s">
        <v>82</v>
      </c>
      <c r="C4" s="35">
        <v>7.4999999999999997E-2</v>
      </c>
      <c r="D4" s="35">
        <f>Deficits!O6</f>
        <v>0</v>
      </c>
      <c r="E4" s="35"/>
      <c r="F4" s="35"/>
      <c r="G4" s="35"/>
      <c r="H4" s="35"/>
      <c r="I4" s="35">
        <f>C4+D4</f>
        <v>7.4999999999999997E-2</v>
      </c>
      <c r="J4" s="35"/>
      <c r="K4" s="35"/>
      <c r="L4" s="35"/>
      <c r="M4" s="35"/>
      <c r="N4" s="35"/>
      <c r="O4" s="35">
        <f>C24*(1-C26)</f>
        <v>6.0883199999999998E-2</v>
      </c>
      <c r="P4" s="35">
        <f>D4</f>
        <v>0</v>
      </c>
      <c r="Q4" s="35"/>
      <c r="R4" s="35"/>
      <c r="S4" s="35"/>
      <c r="T4" s="35"/>
      <c r="U4" s="35">
        <f>O4+P4</f>
        <v>6.0883199999999998E-2</v>
      </c>
      <c r="V4" s="35"/>
      <c r="W4" s="35"/>
      <c r="X4" s="35"/>
      <c r="Y4" s="35"/>
      <c r="Z4" s="35"/>
      <c r="AA4" s="35">
        <v>7.4999999999999997E-2</v>
      </c>
      <c r="AB4" s="35"/>
      <c r="AC4" s="35"/>
      <c r="AD4" s="35"/>
      <c r="AE4" s="35"/>
      <c r="AF4" s="35"/>
      <c r="AG4" s="35">
        <f>AA4</f>
        <v>7.4999999999999997E-2</v>
      </c>
    </row>
    <row r="5" spans="1:37" x14ac:dyDescent="0.25">
      <c r="A5" s="5" t="s">
        <v>2</v>
      </c>
      <c r="B5" s="22" t="s">
        <v>39</v>
      </c>
      <c r="C5" s="35">
        <v>2.4E-2</v>
      </c>
      <c r="D5" s="35"/>
      <c r="E5" s="35"/>
      <c r="F5" s="35"/>
      <c r="G5" s="35"/>
      <c r="H5" s="35"/>
      <c r="I5" s="35">
        <v>2.4E-2</v>
      </c>
      <c r="J5" s="35"/>
      <c r="K5" s="35"/>
      <c r="L5" s="35"/>
      <c r="M5" s="35"/>
      <c r="N5" s="35"/>
      <c r="O5" s="35">
        <v>2.4E-2</v>
      </c>
      <c r="P5" s="35"/>
      <c r="Q5" s="35"/>
      <c r="R5" s="35"/>
      <c r="S5" s="35"/>
      <c r="T5" s="35"/>
      <c r="U5" s="35">
        <v>2.4E-2</v>
      </c>
      <c r="V5" s="35"/>
      <c r="W5" s="35"/>
      <c r="X5" s="35"/>
      <c r="Y5" s="35"/>
      <c r="Z5" s="35"/>
      <c r="AA5" s="35">
        <v>2.4E-2</v>
      </c>
      <c r="AB5" s="35"/>
      <c r="AC5" s="35"/>
      <c r="AD5" s="35"/>
      <c r="AE5" s="35"/>
      <c r="AF5" s="35"/>
      <c r="AG5" s="35">
        <v>2.4E-2</v>
      </c>
    </row>
    <row r="6" spans="1:37" x14ac:dyDescent="0.25">
      <c r="A6" s="5" t="s">
        <v>3</v>
      </c>
      <c r="B6" s="22" t="s">
        <v>47</v>
      </c>
      <c r="C6" s="35">
        <f>(1+C4)*(1+C5)-1</f>
        <v>0.1008</v>
      </c>
      <c r="D6" s="35"/>
      <c r="E6" s="35"/>
      <c r="F6" s="35"/>
      <c r="G6" s="35"/>
      <c r="H6" s="35"/>
      <c r="I6" s="35">
        <f>(1+I4)*(1+I5)-1</f>
        <v>0.1008</v>
      </c>
      <c r="J6" s="35"/>
      <c r="K6" s="35"/>
      <c r="L6" s="35"/>
      <c r="M6" s="35"/>
      <c r="N6" s="35"/>
      <c r="O6" s="35">
        <f>(1+O4)*(1+O5)-1</f>
        <v>8.6344396799999945E-2</v>
      </c>
      <c r="P6" s="35"/>
      <c r="Q6" s="35"/>
      <c r="R6" s="35"/>
      <c r="S6" s="35"/>
      <c r="T6" s="35"/>
      <c r="U6" s="35">
        <f>(1+U4)*(1+U5)-1</f>
        <v>8.6344396799999945E-2</v>
      </c>
      <c r="V6" s="35"/>
      <c r="W6" s="35"/>
      <c r="X6" s="35"/>
      <c r="Y6" s="35"/>
      <c r="Z6" s="35"/>
      <c r="AA6" s="35">
        <f>(1+AA4)*(1+AA5)-1</f>
        <v>0.1008</v>
      </c>
      <c r="AB6" s="35"/>
      <c r="AC6" s="35"/>
      <c r="AD6" s="35"/>
      <c r="AE6" s="35"/>
      <c r="AF6" s="35"/>
      <c r="AG6" s="35">
        <f>(1+AG4)*(1+AG5)-1</f>
        <v>0.1008</v>
      </c>
    </row>
    <row r="7" spans="1:37" x14ac:dyDescent="0.25">
      <c r="A7" s="5" t="s">
        <v>8</v>
      </c>
      <c r="B7" s="22" t="s">
        <v>44</v>
      </c>
      <c r="C7" s="35">
        <v>0.2</v>
      </c>
      <c r="D7" s="35"/>
      <c r="E7" s="35"/>
      <c r="F7" s="35"/>
      <c r="G7" s="35"/>
      <c r="H7" s="35"/>
      <c r="I7" s="35">
        <v>0.2</v>
      </c>
      <c r="J7" s="35"/>
      <c r="K7" s="35"/>
      <c r="L7" s="35"/>
      <c r="M7" s="35"/>
      <c r="N7" s="35"/>
      <c r="O7" s="35">
        <v>0.2</v>
      </c>
      <c r="P7" s="35"/>
      <c r="Q7" s="35"/>
      <c r="R7" s="35"/>
      <c r="S7" s="35"/>
      <c r="T7" s="35"/>
      <c r="U7" s="35">
        <v>0.2</v>
      </c>
      <c r="V7" s="35"/>
      <c r="W7" s="35"/>
      <c r="X7" s="35"/>
      <c r="Y7" s="35"/>
      <c r="Z7" s="35"/>
      <c r="AA7" s="35">
        <v>0.2</v>
      </c>
      <c r="AB7" s="35"/>
      <c r="AC7" s="35"/>
      <c r="AD7" s="35"/>
      <c r="AE7" s="35"/>
      <c r="AF7" s="35"/>
      <c r="AG7" s="35">
        <v>0.2</v>
      </c>
    </row>
    <row r="8" spans="1:37" x14ac:dyDescent="0.25">
      <c r="A8" s="5" t="s">
        <v>46</v>
      </c>
      <c r="B8" s="22" t="s">
        <v>50</v>
      </c>
      <c r="C8" s="35">
        <v>0.32</v>
      </c>
      <c r="D8" s="35"/>
      <c r="E8" s="35"/>
      <c r="F8" s="35"/>
      <c r="G8" s="35"/>
      <c r="H8" s="35"/>
      <c r="I8" s="35">
        <v>0.32</v>
      </c>
      <c r="J8" s="35"/>
      <c r="K8" s="35"/>
      <c r="L8" s="35"/>
      <c r="M8" s="35"/>
      <c r="N8" s="35"/>
      <c r="O8" s="35">
        <v>0.28999999999999998</v>
      </c>
      <c r="P8" s="35"/>
      <c r="Q8" s="35"/>
      <c r="R8" s="35"/>
      <c r="S8" s="35"/>
      <c r="T8" s="35"/>
      <c r="U8" s="35">
        <v>0.28999999999999998</v>
      </c>
      <c r="V8" s="35"/>
      <c r="W8" s="35"/>
      <c r="X8" s="35"/>
      <c r="Y8" s="35"/>
      <c r="Z8" s="35"/>
      <c r="AA8" s="35">
        <v>0.32</v>
      </c>
      <c r="AB8" s="35"/>
      <c r="AC8" s="35"/>
      <c r="AD8" s="35"/>
      <c r="AE8" s="35"/>
      <c r="AF8" s="35"/>
      <c r="AG8" s="35">
        <v>0.32</v>
      </c>
    </row>
    <row r="9" spans="1:37" x14ac:dyDescent="0.25">
      <c r="A9" s="24" t="s">
        <v>48</v>
      </c>
      <c r="B9" s="22" t="s">
        <v>49</v>
      </c>
      <c r="C9" s="35">
        <v>0</v>
      </c>
      <c r="D9" s="35"/>
      <c r="E9" s="35"/>
      <c r="F9" s="35"/>
      <c r="G9" s="35"/>
      <c r="H9" s="35"/>
      <c r="I9" s="35">
        <v>0</v>
      </c>
      <c r="J9" s="35"/>
      <c r="K9" s="35"/>
      <c r="L9" s="35"/>
      <c r="M9" s="35"/>
      <c r="N9" s="35"/>
      <c r="O9" s="35">
        <v>0</v>
      </c>
      <c r="P9" s="35"/>
      <c r="Q9" s="35"/>
      <c r="R9" s="35"/>
      <c r="S9" s="35"/>
      <c r="T9" s="35"/>
      <c r="U9" s="35">
        <v>0</v>
      </c>
      <c r="V9" s="35"/>
      <c r="W9" s="35"/>
      <c r="X9" s="35"/>
      <c r="Y9" s="35"/>
      <c r="Z9" s="35"/>
      <c r="AA9" s="35">
        <v>0</v>
      </c>
      <c r="AB9" s="35"/>
      <c r="AC9" s="35"/>
      <c r="AD9" s="35"/>
      <c r="AE9" s="35"/>
      <c r="AF9" s="35"/>
      <c r="AG9" s="35">
        <v>0</v>
      </c>
    </row>
    <row r="11" spans="1:37" ht="18" thickBot="1" x14ac:dyDescent="0.35">
      <c r="A11" s="61" t="s">
        <v>62</v>
      </c>
      <c r="B11" s="61"/>
      <c r="C11" s="61" t="s">
        <v>28</v>
      </c>
      <c r="D11" s="61"/>
      <c r="E11" s="61"/>
      <c r="F11" s="61"/>
      <c r="G11" s="61"/>
      <c r="I11" s="61" t="s">
        <v>29</v>
      </c>
      <c r="J11" s="61"/>
      <c r="K11" s="61"/>
      <c r="L11" s="61"/>
      <c r="M11" s="61"/>
      <c r="O11" s="61" t="s">
        <v>28</v>
      </c>
      <c r="P11" s="61"/>
      <c r="Q11" s="61"/>
      <c r="R11" s="61"/>
      <c r="S11" s="61"/>
      <c r="U11" s="61" t="s">
        <v>29</v>
      </c>
      <c r="V11" s="61"/>
      <c r="W11" s="61"/>
      <c r="X11" s="61"/>
      <c r="Y11" s="61"/>
      <c r="AA11" s="61" t="s">
        <v>28</v>
      </c>
      <c r="AB11" s="61"/>
      <c r="AC11" s="61"/>
      <c r="AD11" s="61"/>
      <c r="AE11" s="61"/>
      <c r="AG11" s="61" t="s">
        <v>29</v>
      </c>
      <c r="AH11" s="61"/>
      <c r="AI11" s="61"/>
      <c r="AJ11" s="61"/>
      <c r="AK11" s="61"/>
    </row>
    <row r="12" spans="1:37" ht="16.5" thickTop="1" thickBot="1" x14ac:dyDescent="0.3">
      <c r="A12" s="19" t="s">
        <v>61</v>
      </c>
      <c r="B12" s="18" t="s">
        <v>65</v>
      </c>
      <c r="C12" s="19" t="s">
        <v>24</v>
      </c>
      <c r="D12" s="19" t="s">
        <v>25</v>
      </c>
      <c r="E12" s="19" t="s">
        <v>192</v>
      </c>
      <c r="F12" s="19" t="s">
        <v>193</v>
      </c>
      <c r="G12" s="19" t="s">
        <v>194</v>
      </c>
      <c r="I12" s="19" t="s">
        <v>24</v>
      </c>
      <c r="J12" s="19" t="s">
        <v>25</v>
      </c>
      <c r="K12" s="19" t="s">
        <v>192</v>
      </c>
      <c r="L12" s="19" t="s">
        <v>193</v>
      </c>
      <c r="M12" s="19" t="s">
        <v>194</v>
      </c>
      <c r="O12" s="19" t="s">
        <v>24</v>
      </c>
      <c r="P12" s="19" t="s">
        <v>25</v>
      </c>
      <c r="Q12" s="19" t="s">
        <v>192</v>
      </c>
      <c r="R12" s="19" t="s">
        <v>193</v>
      </c>
      <c r="S12" s="19" t="s">
        <v>194</v>
      </c>
      <c r="U12" s="19" t="s">
        <v>24</v>
      </c>
      <c r="V12" s="19" t="s">
        <v>25</v>
      </c>
      <c r="W12" s="19" t="s">
        <v>192</v>
      </c>
      <c r="X12" s="19" t="s">
        <v>193</v>
      </c>
      <c r="Y12" s="19" t="s">
        <v>194</v>
      </c>
      <c r="AA12" s="19" t="s">
        <v>24</v>
      </c>
      <c r="AB12" s="19" t="s">
        <v>25</v>
      </c>
      <c r="AC12" s="19" t="s">
        <v>192</v>
      </c>
      <c r="AD12" s="19" t="s">
        <v>193</v>
      </c>
      <c r="AE12" s="19" t="s">
        <v>194</v>
      </c>
      <c r="AG12" s="19" t="s">
        <v>24</v>
      </c>
      <c r="AH12" s="19" t="s">
        <v>25</v>
      </c>
      <c r="AI12" s="19" t="s">
        <v>192</v>
      </c>
      <c r="AJ12" s="19" t="s">
        <v>193</v>
      </c>
      <c r="AK12" s="19" t="s">
        <v>194</v>
      </c>
    </row>
    <row r="13" spans="1:37" x14ac:dyDescent="0.25">
      <c r="A13" s="4"/>
      <c r="B13" s="1" t="s">
        <v>52</v>
      </c>
      <c r="C13" t="s">
        <v>53</v>
      </c>
      <c r="D13" t="s">
        <v>53</v>
      </c>
      <c r="E13" t="s">
        <v>191</v>
      </c>
      <c r="F13" t="s">
        <v>191</v>
      </c>
      <c r="G13" t="s">
        <v>191</v>
      </c>
      <c r="I13" s="4" t="s">
        <v>53</v>
      </c>
      <c r="J13" s="4" t="s">
        <v>53</v>
      </c>
      <c r="K13" s="4" t="s">
        <v>191</v>
      </c>
      <c r="L13" s="4" t="s">
        <v>191</v>
      </c>
      <c r="M13" s="4" t="s">
        <v>191</v>
      </c>
      <c r="O13" t="str">
        <f>C13</f>
        <v>DDB</v>
      </c>
      <c r="P13" t="str">
        <f t="shared" ref="P13:S13" si="0">D13</f>
        <v>DDB</v>
      </c>
      <c r="Q13" t="str">
        <f t="shared" si="0"/>
        <v>SL</v>
      </c>
      <c r="R13" t="str">
        <f t="shared" si="0"/>
        <v>SL</v>
      </c>
      <c r="S13" t="str">
        <f t="shared" si="0"/>
        <v>SL</v>
      </c>
      <c r="U13" s="52" t="str">
        <f>I13</f>
        <v>DDB</v>
      </c>
      <c r="V13" s="52" t="str">
        <f t="shared" ref="V13:Y13" si="1">J13</f>
        <v>DDB</v>
      </c>
      <c r="W13" s="52" t="str">
        <f t="shared" si="1"/>
        <v>SL</v>
      </c>
      <c r="X13" s="52" t="str">
        <f t="shared" si="1"/>
        <v>SL</v>
      </c>
      <c r="Y13" s="52" t="str">
        <f t="shared" si="1"/>
        <v>SL</v>
      </c>
      <c r="AA13" t="str">
        <f>C13</f>
        <v>DDB</v>
      </c>
      <c r="AB13" t="str">
        <f t="shared" ref="AB13:AE13" si="2">D13</f>
        <v>DDB</v>
      </c>
      <c r="AC13" t="str">
        <f t="shared" si="2"/>
        <v>SL</v>
      </c>
      <c r="AD13" t="str">
        <f t="shared" si="2"/>
        <v>SL</v>
      </c>
      <c r="AE13" t="str">
        <f t="shared" si="2"/>
        <v>SL</v>
      </c>
      <c r="AG13" s="52" t="str">
        <f>I13</f>
        <v>DDB</v>
      </c>
      <c r="AH13" s="52" t="str">
        <f t="shared" ref="AH13:AK13" si="3">J13</f>
        <v>DDB</v>
      </c>
      <c r="AI13" s="52" t="str">
        <f t="shared" si="3"/>
        <v>SL</v>
      </c>
      <c r="AJ13" s="52" t="str">
        <f t="shared" si="3"/>
        <v>SL</v>
      </c>
      <c r="AK13" s="52" t="str">
        <f t="shared" si="3"/>
        <v>SL</v>
      </c>
    </row>
    <row r="14" spans="1:37" x14ac:dyDescent="0.25">
      <c r="A14" t="s">
        <v>4</v>
      </c>
      <c r="B14" s="2" t="s">
        <v>40</v>
      </c>
      <c r="C14">
        <v>0.39600000000000002</v>
      </c>
      <c r="D14">
        <f t="shared" ref="D14:G17" si="4">C14</f>
        <v>0.39600000000000002</v>
      </c>
      <c r="E14">
        <f t="shared" si="4"/>
        <v>0.39600000000000002</v>
      </c>
      <c r="F14">
        <f t="shared" si="4"/>
        <v>0.39600000000000002</v>
      </c>
      <c r="G14">
        <f t="shared" si="4"/>
        <v>0.39600000000000002</v>
      </c>
      <c r="I14" s="4">
        <v>0.39600000000000002</v>
      </c>
      <c r="J14">
        <f>I14</f>
        <v>0.39600000000000002</v>
      </c>
      <c r="K14">
        <f>J14</f>
        <v>0.39600000000000002</v>
      </c>
      <c r="L14">
        <f>K14</f>
        <v>0.39600000000000002</v>
      </c>
      <c r="M14">
        <f>L14</f>
        <v>0.39600000000000002</v>
      </c>
      <c r="O14">
        <f>C14</f>
        <v>0.39600000000000002</v>
      </c>
      <c r="P14">
        <f>D14</f>
        <v>0.39600000000000002</v>
      </c>
      <c r="Q14">
        <f t="shared" ref="Q14:S14" si="5">E14</f>
        <v>0.39600000000000002</v>
      </c>
      <c r="R14">
        <f t="shared" si="5"/>
        <v>0.39600000000000002</v>
      </c>
      <c r="S14">
        <f t="shared" si="5"/>
        <v>0.39600000000000002</v>
      </c>
      <c r="U14">
        <f>I14</f>
        <v>0.39600000000000002</v>
      </c>
      <c r="V14">
        <f>J14</f>
        <v>0.39600000000000002</v>
      </c>
      <c r="W14">
        <f t="shared" ref="W14:Y14" si="6">K14</f>
        <v>0.39600000000000002</v>
      </c>
      <c r="X14">
        <f t="shared" si="6"/>
        <v>0.39600000000000002</v>
      </c>
      <c r="Y14">
        <f t="shared" si="6"/>
        <v>0.39600000000000002</v>
      </c>
    </row>
    <row r="15" spans="1:37" x14ac:dyDescent="0.25">
      <c r="A15" t="s">
        <v>5</v>
      </c>
      <c r="B15" s="2" t="s">
        <v>41</v>
      </c>
      <c r="C15">
        <v>0.2</v>
      </c>
      <c r="D15">
        <f t="shared" si="4"/>
        <v>0.2</v>
      </c>
      <c r="E15">
        <f t="shared" si="4"/>
        <v>0.2</v>
      </c>
      <c r="F15">
        <f t="shared" si="4"/>
        <v>0.2</v>
      </c>
      <c r="G15">
        <f t="shared" si="4"/>
        <v>0.2</v>
      </c>
      <c r="I15" s="4">
        <v>0.2</v>
      </c>
      <c r="J15">
        <f t="shared" ref="J15:J20" si="7">I15</f>
        <v>0.2</v>
      </c>
      <c r="K15">
        <f t="shared" ref="K15:M15" si="8">J15</f>
        <v>0.2</v>
      </c>
      <c r="L15">
        <f t="shared" si="8"/>
        <v>0.2</v>
      </c>
      <c r="M15">
        <f t="shared" si="8"/>
        <v>0.2</v>
      </c>
    </row>
    <row r="16" spans="1:37" x14ac:dyDescent="0.25">
      <c r="B16" s="2" t="s">
        <v>56</v>
      </c>
      <c r="C16">
        <v>0.2</v>
      </c>
      <c r="D16">
        <f t="shared" si="4"/>
        <v>0.2</v>
      </c>
      <c r="E16">
        <f t="shared" si="4"/>
        <v>0.2</v>
      </c>
      <c r="F16">
        <f t="shared" si="4"/>
        <v>0.2</v>
      </c>
      <c r="G16">
        <f t="shared" si="4"/>
        <v>0.2</v>
      </c>
      <c r="I16" s="4">
        <v>0.2</v>
      </c>
      <c r="J16">
        <f t="shared" si="7"/>
        <v>0.2</v>
      </c>
      <c r="K16">
        <f t="shared" ref="K16:M16" si="9">J16</f>
        <v>0.2</v>
      </c>
      <c r="L16">
        <f t="shared" si="9"/>
        <v>0.2</v>
      </c>
      <c r="M16">
        <f t="shared" si="9"/>
        <v>0.2</v>
      </c>
    </row>
    <row r="17" spans="1:37" x14ac:dyDescent="0.25">
      <c r="B17" s="2" t="s">
        <v>58</v>
      </c>
      <c r="C17">
        <v>5</v>
      </c>
      <c r="D17">
        <f t="shared" si="4"/>
        <v>5</v>
      </c>
      <c r="E17">
        <f t="shared" si="4"/>
        <v>5</v>
      </c>
      <c r="F17">
        <f t="shared" si="4"/>
        <v>5</v>
      </c>
      <c r="G17">
        <f t="shared" si="4"/>
        <v>5</v>
      </c>
      <c r="I17">
        <f>C17</f>
        <v>5</v>
      </c>
      <c r="J17">
        <f t="shared" si="7"/>
        <v>5</v>
      </c>
      <c r="K17">
        <f>J17</f>
        <v>5</v>
      </c>
      <c r="L17">
        <f>K17</f>
        <v>5</v>
      </c>
      <c r="M17">
        <f>L17</f>
        <v>5</v>
      </c>
    </row>
    <row r="18" spans="1:37" x14ac:dyDescent="0.25">
      <c r="A18" t="s">
        <v>7</v>
      </c>
      <c r="B18" s="2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I18">
        <v>0</v>
      </c>
      <c r="J18">
        <f t="shared" si="7"/>
        <v>0</v>
      </c>
      <c r="K18">
        <f t="shared" ref="K18:M18" si="10">J18</f>
        <v>0</v>
      </c>
      <c r="L18">
        <f t="shared" si="10"/>
        <v>0</v>
      </c>
      <c r="M18">
        <f t="shared" si="10"/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t="s">
        <v>10</v>
      </c>
      <c r="B19" s="1" t="s">
        <v>81</v>
      </c>
      <c r="C19">
        <v>0.35</v>
      </c>
      <c r="D19">
        <f t="shared" ref="D19:G20" si="11">C19</f>
        <v>0.35</v>
      </c>
      <c r="E19">
        <f t="shared" si="11"/>
        <v>0.35</v>
      </c>
      <c r="F19">
        <f t="shared" si="11"/>
        <v>0.35</v>
      </c>
      <c r="G19">
        <f t="shared" si="11"/>
        <v>0.35</v>
      </c>
      <c r="I19" s="4">
        <v>0.35</v>
      </c>
      <c r="J19">
        <f t="shared" si="7"/>
        <v>0.35</v>
      </c>
      <c r="K19">
        <f t="shared" ref="K19:M19" si="12">J19</f>
        <v>0.35</v>
      </c>
      <c r="L19">
        <f t="shared" si="12"/>
        <v>0.35</v>
      </c>
      <c r="M19">
        <f t="shared" si="12"/>
        <v>0.35</v>
      </c>
      <c r="O19">
        <v>0.39600000000000002</v>
      </c>
      <c r="P19">
        <f>O19</f>
        <v>0.39600000000000002</v>
      </c>
      <c r="Q19">
        <f t="shared" ref="Q19:S19" si="13">P19</f>
        <v>0.39600000000000002</v>
      </c>
      <c r="R19">
        <f t="shared" si="13"/>
        <v>0.39600000000000002</v>
      </c>
      <c r="S19">
        <f t="shared" si="13"/>
        <v>0.39600000000000002</v>
      </c>
      <c r="U19" s="4">
        <v>0.39600000000000002</v>
      </c>
      <c r="V19">
        <f>U19</f>
        <v>0.39600000000000002</v>
      </c>
      <c r="W19">
        <f t="shared" ref="W19:Y19" si="14">V19</f>
        <v>0.39600000000000002</v>
      </c>
      <c r="X19">
        <f t="shared" si="14"/>
        <v>0.39600000000000002</v>
      </c>
      <c r="Y19">
        <f t="shared" si="14"/>
        <v>0.39600000000000002</v>
      </c>
      <c r="AA19">
        <f>C19</f>
        <v>0.35</v>
      </c>
      <c r="AB19">
        <f>D19</f>
        <v>0.35</v>
      </c>
      <c r="AC19">
        <f t="shared" ref="AC19:AE19" si="15">E19</f>
        <v>0.35</v>
      </c>
      <c r="AD19">
        <f t="shared" si="15"/>
        <v>0.35</v>
      </c>
      <c r="AE19">
        <f t="shared" si="15"/>
        <v>0.35</v>
      </c>
      <c r="AG19">
        <f>I19</f>
        <v>0.35</v>
      </c>
      <c r="AH19">
        <f>J19</f>
        <v>0.35</v>
      </c>
      <c r="AI19">
        <f t="shared" ref="AI19:AK20" si="16">K19</f>
        <v>0.35</v>
      </c>
      <c r="AJ19">
        <f t="shared" si="16"/>
        <v>0.35</v>
      </c>
      <c r="AK19">
        <f t="shared" si="16"/>
        <v>0.35</v>
      </c>
    </row>
    <row r="20" spans="1:37" x14ac:dyDescent="0.25">
      <c r="A20" t="s">
        <v>26</v>
      </c>
      <c r="B20" s="1" t="s">
        <v>54</v>
      </c>
      <c r="C20">
        <v>1</v>
      </c>
      <c r="D20">
        <f t="shared" si="11"/>
        <v>1</v>
      </c>
      <c r="E20">
        <f t="shared" si="11"/>
        <v>1</v>
      </c>
      <c r="F20">
        <f t="shared" si="11"/>
        <v>1</v>
      </c>
      <c r="G20">
        <f t="shared" si="11"/>
        <v>1</v>
      </c>
      <c r="I20" s="4">
        <v>1</v>
      </c>
      <c r="J20">
        <f t="shared" si="7"/>
        <v>1</v>
      </c>
      <c r="K20">
        <f t="shared" ref="K20:M20" si="17">J20</f>
        <v>1</v>
      </c>
      <c r="L20">
        <f t="shared" si="17"/>
        <v>1</v>
      </c>
      <c r="M20">
        <f t="shared" si="17"/>
        <v>1</v>
      </c>
      <c r="O20">
        <f>C20</f>
        <v>1</v>
      </c>
      <c r="P20">
        <f>O20</f>
        <v>1</v>
      </c>
      <c r="Q20">
        <f t="shared" ref="Q20:S20" si="18">P20</f>
        <v>1</v>
      </c>
      <c r="R20">
        <f t="shared" si="18"/>
        <v>1</v>
      </c>
      <c r="S20">
        <f t="shared" si="18"/>
        <v>1</v>
      </c>
      <c r="U20" s="4">
        <v>1</v>
      </c>
      <c r="V20">
        <f>U20</f>
        <v>1</v>
      </c>
      <c r="W20">
        <f t="shared" ref="W20:Y20" si="19">V20</f>
        <v>1</v>
      </c>
      <c r="X20">
        <f t="shared" si="19"/>
        <v>1</v>
      </c>
      <c r="Y20">
        <f t="shared" si="19"/>
        <v>1</v>
      </c>
      <c r="AA20">
        <f>C20</f>
        <v>1</v>
      </c>
      <c r="AB20">
        <f>AA20</f>
        <v>1</v>
      </c>
      <c r="AC20">
        <f t="shared" ref="AC20:AE20" si="20">AB20</f>
        <v>1</v>
      </c>
      <c r="AD20">
        <f t="shared" si="20"/>
        <v>1</v>
      </c>
      <c r="AE20">
        <f t="shared" si="20"/>
        <v>1</v>
      </c>
      <c r="AG20">
        <f>I20</f>
        <v>1</v>
      </c>
      <c r="AH20">
        <f t="shared" ref="AH20" si="21">J20</f>
        <v>1</v>
      </c>
      <c r="AI20">
        <f t="shared" si="16"/>
        <v>1</v>
      </c>
      <c r="AJ20">
        <f t="shared" si="16"/>
        <v>1</v>
      </c>
      <c r="AK20">
        <f t="shared" si="16"/>
        <v>1</v>
      </c>
    </row>
    <row r="21" spans="1:37" x14ac:dyDescent="0.25">
      <c r="B21" s="1"/>
    </row>
    <row r="22" spans="1:37" ht="15.75" thickBot="1" x14ac:dyDescent="0.3">
      <c r="A22" s="18" t="s">
        <v>63</v>
      </c>
      <c r="B22" s="2"/>
      <c r="C22" s="2"/>
      <c r="D22" s="2"/>
      <c r="E22" s="2"/>
      <c r="F22" s="2"/>
      <c r="G22" s="2"/>
      <c r="I22" s="2"/>
      <c r="J22" s="2"/>
      <c r="K22" s="2"/>
      <c r="L22" s="2"/>
      <c r="M22" s="2"/>
      <c r="O22" s="2"/>
      <c r="P22" s="2"/>
      <c r="Q22" s="2"/>
      <c r="R22" s="2"/>
      <c r="S22" s="2"/>
      <c r="U22" s="2"/>
      <c r="V22" s="2"/>
      <c r="W22" s="2"/>
      <c r="X22" s="2"/>
      <c r="Y22" s="2"/>
      <c r="AA22" s="2"/>
      <c r="AB22" s="2"/>
      <c r="AC22" s="2"/>
      <c r="AD22" s="2"/>
      <c r="AE22" s="2"/>
      <c r="AG22" s="2"/>
      <c r="AH22" s="2"/>
      <c r="AI22" s="2"/>
      <c r="AJ22" s="2"/>
      <c r="AK22" s="2"/>
    </row>
    <row r="23" spans="1:37" x14ac:dyDescent="0.25">
      <c r="A23" t="s">
        <v>0</v>
      </c>
      <c r="B23" s="2" t="s">
        <v>38</v>
      </c>
      <c r="C23">
        <f>IF(C13="DDB",CCR_tables!$M$47,IF(C13="SL",CCR_tables!$P$47,IF(C13="EXP",1,"INVALID")))</f>
        <v>0.84904087222251401</v>
      </c>
      <c r="D23">
        <f>IF(D13="DDB",CCR_tables!$N$47,IF(D13="SL",CCR_tables!$Q$47,IF(D13="EXP",1,"INVALID")))</f>
        <v>0.79230477737091898</v>
      </c>
      <c r="E23">
        <f>IF(E13="DDB",CCR_tables!$O$47,IF(E13="SL",CCR_tables!$R$47,IF(E13="EXP",1,"INVALID")))</f>
        <v>0.44470165725759608</v>
      </c>
      <c r="F23">
        <f>IF(F13="SL",CCR_tables!$S$47,IF(F13="EXP",1,"INVALID"))</f>
        <v>0.35194985138704726</v>
      </c>
      <c r="G23">
        <f>IF(G13="SL",CCR_tables!$T$47,IF(G13="EXP",1,"INVALID"))</f>
        <v>0.26088327056713623</v>
      </c>
      <c r="I23">
        <f>IF(I13="DDB",CCR_tables!$W$47,IF(I13="SL",CCR_tables!$Z$47,IF(I13="EXP",1,"INVALID")))</f>
        <v>0.84904087222251401</v>
      </c>
      <c r="J23">
        <f>IF(J13="DDB",CCR_tables!$X$47,IF(J13="SL",CCR_tables!$AA$47,IF(J13="EXP",1,"INVALID")))</f>
        <v>0.79230477737091898</v>
      </c>
      <c r="K23">
        <f>IF(K13="DDB",CCR_tables!$Y$47,IF(K13="SL",CCR_tables!$AB$47,IF(K13="EXP",1,"INVALID")))</f>
        <v>0.44470165725759608</v>
      </c>
      <c r="L23">
        <f>IF(L13="SL",CCR_tables!$AC$47,IF(L13="EXP",1,"INVALID"))</f>
        <v>0.35194985138704726</v>
      </c>
      <c r="M23">
        <f>IF(M13="SL",CCR_tables!$AD$47,IF(M13="EXP",1,"INVALID"))</f>
        <v>0.26088327056713623</v>
      </c>
      <c r="O23">
        <f>IF(O13="DDB",CCR_tables!$AG$47,IF(O13="SL",CCR_tables!$AJ$47,IF(O13="EXP",1,"INVALID")))</f>
        <v>0.86730441983238071</v>
      </c>
      <c r="P23">
        <f>IF(P13="DDB",CCR_tables!$AH$47,IF(P13="SL",CCR_tables!$AK$47,IF(P13="EXP",1,"INVALID")))</f>
        <v>0.81634299690181178</v>
      </c>
      <c r="Q23">
        <f>IF(Q13="DDB",CCR_tables!$AI$47,IF(Q13="SL",CCR_tables!$AL$47,IF(Q13="EXP",1,"INVALID")))</f>
        <v>0.48879974065655524</v>
      </c>
      <c r="R23">
        <f>IF(R13="SL",CCR_tables!$AM$47,IF(R13="EXP",1,"INVALID"))</f>
        <v>0.39431818116257406</v>
      </c>
      <c r="S23">
        <f>IF(S13="SL",CCR_tables!$AN$47,IF(S13="EXP",1,"INVALID"))</f>
        <v>0.29752746388302509</v>
      </c>
      <c r="U23">
        <f>IF(U13="DDB",CCR_tables!$AQ$47,IF(U13="SL",CCR_tables!$AT$47,IF(U13="EXP",1,"INVALID")))</f>
        <v>0.86730441983238071</v>
      </c>
      <c r="V23">
        <f>IF(V13="DDB",CCR_tables!$AR$47,IF(V13="SL",CCR_tables!$AU$47,IF(V13="EXP",1,"INVALID")))</f>
        <v>0.81634299690181178</v>
      </c>
      <c r="W23">
        <f>IF(W13="DDB",CCR_tables!$AS$47,IF(W13="SL",CCR_tables!$AV$47,IF(W13="EXP",1,"INVALID")))</f>
        <v>0.48879974065655524</v>
      </c>
      <c r="X23">
        <f>IF(X13="SL",CCR_tables!$AW$47,IF(X13="EXP",1,"INVALID"))</f>
        <v>0.39431818116257406</v>
      </c>
      <c r="Y23">
        <f>IF(Y13="SL",CCR_tables!$AX$47,IF(Y13="EXP",1,"INVALID"))</f>
        <v>0.29752746388302509</v>
      </c>
      <c r="AA23">
        <f>IF(AA13="DDB",CCR_tables!$BA$47,IF(AA13="SL",CCR_tables!$BD$47,IF(AA13="EXP",1,"INVALID")))</f>
        <v>0.84904087222251401</v>
      </c>
      <c r="AB23">
        <f>IF(AB13="DDB",CCR_tables!$BB$47,IF(AB13="SL",CCR_tables!$BE$47,IF(AB13="EXP",1,"INVALID")))</f>
        <v>0.79230477737091898</v>
      </c>
      <c r="AC23">
        <f>IF(AC13="DDB",CCR_tables!$BC$47,IF(AC13="SL",CCR_tables!$BF$47,IF(AC13="EXP",1,"INVALID")))</f>
        <v>0.44470165725759608</v>
      </c>
      <c r="AD23">
        <f>IF(AD13="SL",CCR_tables!$BG$47,IF(AD13="EXP",1,"INVALID"))</f>
        <v>0.35194985138704726</v>
      </c>
      <c r="AE23">
        <f>IF(AE13="SL",CCR_tables!$BH$47,IF(AE13="EXP",1,"INVALID"))</f>
        <v>0.26088327056713623</v>
      </c>
      <c r="AG23">
        <f>IF(AG13="DDB",CCR_tables!$BK$47,IF(AG13="SL",CCR_tables!$BN$47,IF(AG13="EXP",1,"INVALID")))</f>
        <v>0.84904087222251401</v>
      </c>
      <c r="AH23">
        <f>IF(AH13="DDB",CCR_tables!$BL$47,IF(AH13="SL",CCR_tables!$BO$47,IF(AH13="EXP",1,"INVALID")))</f>
        <v>0.79230477737091898</v>
      </c>
      <c r="AI23">
        <f>IF(AI13="DDB",CCR_tables!$BM$47,IF(AI13="SL",CCR_tables!$BP$47,IF(AI13="EXP",1,"INVALID")))</f>
        <v>0.44470165725759608</v>
      </c>
      <c r="AJ23">
        <f>IF(AJ13="SL",CCR_tables!$BQ$47,IF(AJ13="EXP",1,"INVALID"))</f>
        <v>0.35194985138704726</v>
      </c>
      <c r="AK23">
        <f>IF(AK13="SL",CCR_tables!$BR$47,IF(AK13="EXP",1,"INVALID"))</f>
        <v>0.26088327056713623</v>
      </c>
    </row>
    <row r="24" spans="1:37" x14ac:dyDescent="0.25">
      <c r="A24" s="3" t="s">
        <v>27</v>
      </c>
      <c r="B24" s="2" t="s">
        <v>43</v>
      </c>
      <c r="C24">
        <f>(1-C14)*$C$6/(1-C26)</f>
        <v>7.3521795350932631E-2</v>
      </c>
      <c r="D24">
        <f>(1-D14)*$C$6/(1-D26)</f>
        <v>7.3521795350932631E-2</v>
      </c>
      <c r="E24">
        <f>(1-E14)*$C$6/(1-E26)</f>
        <v>7.3521795350932631E-2</v>
      </c>
      <c r="F24">
        <f>(1-F14)*$C$6/(1-F26)</f>
        <v>7.3521795350932631E-2</v>
      </c>
      <c r="G24">
        <f>(1-G14)*$C$6/(1-G26)</f>
        <v>7.3521795350932631E-2</v>
      </c>
      <c r="I24">
        <f>(1-I14)*I6/(1-I26)</f>
        <v>7.3521795350932631E-2</v>
      </c>
      <c r="J24">
        <f>(1-J14)*I6/(1-J26)</f>
        <v>7.3521795350932631E-2</v>
      </c>
      <c r="K24">
        <f>(1-K14)*$I6/(1-K26)</f>
        <v>7.3521795350932631E-2</v>
      </c>
      <c r="L24">
        <f>(1-L14)*$I6/(1-L26)</f>
        <v>7.3521795350932631E-2</v>
      </c>
      <c r="M24">
        <f>(1-M14)*$I6/(1-M26)</f>
        <v>7.3521795350932631E-2</v>
      </c>
      <c r="O24">
        <f>(1-O14)*O6/(1-O26)</f>
        <v>5.2152015667199965E-2</v>
      </c>
      <c r="P24">
        <f>(1-P14)*O6/(1-P26)</f>
        <v>5.2152015667199965E-2</v>
      </c>
      <c r="Q24">
        <f>(1-Q14)*$O6/(1-Q26)</f>
        <v>5.2152015667199965E-2</v>
      </c>
      <c r="R24">
        <f t="shared" ref="R24:S24" si="22">(1-R14)*$O6/(1-R26)</f>
        <v>5.2152015667199965E-2</v>
      </c>
      <c r="S24">
        <f t="shared" si="22"/>
        <v>5.2152015667199965E-2</v>
      </c>
      <c r="U24">
        <f>(1-U14)*U6/(1-U26)</f>
        <v>5.2152015667199965E-2</v>
      </c>
      <c r="V24">
        <f>(1-V14)*U6/(1-V26)</f>
        <v>5.2152015667199965E-2</v>
      </c>
      <c r="W24">
        <f>(1-W14)*$U6/(1-W26)</f>
        <v>5.2152015667199965E-2</v>
      </c>
      <c r="X24">
        <f t="shared" ref="X24:Y24" si="23">(1-X14)*$U6/(1-X26)</f>
        <v>5.2152015667199965E-2</v>
      </c>
      <c r="Y24">
        <f t="shared" si="23"/>
        <v>5.2152015667199965E-2</v>
      </c>
      <c r="AA24">
        <f>(1-AA14)*AA6/(1-AA26)</f>
        <v>0.1008</v>
      </c>
      <c r="AB24">
        <f>(1-AB14)*AA6/(1-AB26)</f>
        <v>0.1008</v>
      </c>
      <c r="AC24">
        <f>(1-AC14)*$AA6/(1-AC26)</f>
        <v>0.1008</v>
      </c>
      <c r="AD24">
        <f t="shared" ref="AD24:AE24" si="24">(1-AD14)*$AA6/(1-AD26)</f>
        <v>0.1008</v>
      </c>
      <c r="AE24">
        <f t="shared" si="24"/>
        <v>0.1008</v>
      </c>
      <c r="AG24">
        <f>(1-AG14)*AG6/(1-AG26)</f>
        <v>0.1008</v>
      </c>
      <c r="AH24">
        <f>(1-AH14)*AG6/(1-AH26)</f>
        <v>0.1008</v>
      </c>
      <c r="AI24">
        <f>(1-AI14)*$AG6/(1-AI26)</f>
        <v>0.1008</v>
      </c>
      <c r="AJ24">
        <f t="shared" ref="AJ24:AK24" si="25">(1-AJ14)*$AG6/(1-AJ26)</f>
        <v>0.1008</v>
      </c>
      <c r="AK24">
        <f t="shared" si="25"/>
        <v>0.1008</v>
      </c>
    </row>
    <row r="25" spans="1:37" x14ac:dyDescent="0.25">
      <c r="A25" t="s">
        <v>9</v>
      </c>
      <c r="B25" s="2" t="s">
        <v>45</v>
      </c>
      <c r="C25">
        <f>(asset_data!$D$30*capital_params!$C$4+asset_data!$F$30*capital_params!$E$4)/(asset_data!$D$30+asset_data!$F$30)</f>
        <v>0.10825980962116749</v>
      </c>
      <c r="D25">
        <f>(asset_data!$D$30*capital_params!$C$4+asset_data!$F$30*capital_params!$E$4)/(asset_data!$D$30+asset_data!$F$30)</f>
        <v>0.10825980962116749</v>
      </c>
      <c r="E25">
        <f>capital_params!$D$4</f>
        <v>2.0109751081606061E-2</v>
      </c>
      <c r="F25">
        <f>capital_params!$F$4</f>
        <v>2.6899704420751396E-2</v>
      </c>
      <c r="G25">
        <f>capital_params!$D$4</f>
        <v>2.0109751081606061E-2</v>
      </c>
      <c r="I25">
        <f>(asset_data!$D$30*capital_params!$C$4+asset_data!$F$30*capital_params!$E$4)/(asset_data!$D$30+asset_data!$F$30)</f>
        <v>0.10825980962116749</v>
      </c>
      <c r="J25">
        <f>(asset_data!$D$30*capital_params!$C$4+asset_data!$F$30*capital_params!$E$4)/(asset_data!$D$30+asset_data!$F$30)</f>
        <v>0.10825980962116749</v>
      </c>
      <c r="K25">
        <f>capital_params!$D$4</f>
        <v>2.0109751081606061E-2</v>
      </c>
      <c r="L25">
        <f>capital_params!$F$4</f>
        <v>2.6899704420751396E-2</v>
      </c>
      <c r="M25">
        <f>capital_params!$D$4</f>
        <v>2.0109751081606061E-2</v>
      </c>
      <c r="O25">
        <f>(asset_data!$D$30*capital_params!$C$4+asset_data!$F$30*capital_params!$E$4)/(asset_data!$D$30+asset_data!$F$30)</f>
        <v>0.10825980962116749</v>
      </c>
      <c r="P25">
        <f>(asset_data!$D$30*capital_params!$C$4+asset_data!$F$30*capital_params!$E$4)/(asset_data!$D$30+asset_data!$F$30)</f>
        <v>0.10825980962116749</v>
      </c>
      <c r="Q25">
        <f>capital_params!$D$4</f>
        <v>2.0109751081606061E-2</v>
      </c>
      <c r="R25">
        <f>capital_params!$F$4</f>
        <v>2.6899704420751396E-2</v>
      </c>
      <c r="S25">
        <f>capital_params!$D$4</f>
        <v>2.0109751081606061E-2</v>
      </c>
      <c r="U25">
        <f>(asset_data!$D$30*capital_params!$C$4+asset_data!$F$30*capital_params!$E$4)/(asset_data!$D$30+asset_data!$F$30)</f>
        <v>0.10825980962116749</v>
      </c>
      <c r="V25">
        <f>(asset_data!$D$30*capital_params!$C$4+asset_data!$F$30*capital_params!$E$4)/(asset_data!$D$30+asset_data!$F$30)</f>
        <v>0.10825980962116749</v>
      </c>
      <c r="W25">
        <f>capital_params!$D$4</f>
        <v>2.0109751081606061E-2</v>
      </c>
      <c r="X25">
        <f>capital_params!$F$4</f>
        <v>2.6899704420751396E-2</v>
      </c>
      <c r="Y25">
        <f>capital_params!$D$4</f>
        <v>2.0109751081606061E-2</v>
      </c>
      <c r="AA25">
        <f>(asset_data!$D$30*capital_params!$C$4+asset_data!$F$30*capital_params!$E$4)/(asset_data!$D$30+asset_data!$F$30)</f>
        <v>0.10825980962116749</v>
      </c>
      <c r="AB25">
        <f>(asset_data!$D$30*capital_params!$C$4+asset_data!$F$30*capital_params!$E$4)/(asset_data!$D$30+asset_data!$F$30)</f>
        <v>0.10825980962116749</v>
      </c>
      <c r="AC25">
        <f>capital_params!$D$4</f>
        <v>2.0109751081606061E-2</v>
      </c>
      <c r="AD25">
        <f>capital_params!$F$4</f>
        <v>2.6899704420751396E-2</v>
      </c>
      <c r="AE25">
        <f>capital_params!$D$4</f>
        <v>2.0109751081606061E-2</v>
      </c>
      <c r="AG25">
        <f>(asset_data!$D$30*capital_params!$C$4+asset_data!$F$30*capital_params!$E$4)/(asset_data!$D$30+asset_data!$F$30)</f>
        <v>0.10825980962116749</v>
      </c>
      <c r="AH25">
        <f>(asset_data!$D$30*capital_params!$C$4+asset_data!$F$30*capital_params!$E$4)/(asset_data!$D$30+asset_data!$F$30)</f>
        <v>0.10825980962116749</v>
      </c>
      <c r="AI25">
        <f>capital_params!$D$4</f>
        <v>2.0109751081606061E-2</v>
      </c>
      <c r="AJ25">
        <f>capital_params!$F$4</f>
        <v>2.6899704420751396E-2</v>
      </c>
      <c r="AK25">
        <f>capital_params!$D$4</f>
        <v>2.0109751081606061E-2</v>
      </c>
    </row>
    <row r="26" spans="1:37" x14ac:dyDescent="0.25">
      <c r="A26" t="s">
        <v>6</v>
      </c>
      <c r="B26" s="2" t="s">
        <v>57</v>
      </c>
      <c r="C26">
        <f>IF(C17&gt;0,1-(((1+C6)^C17*(1-C16)+C16)^(1/C17)-1)/C6,0)</f>
        <v>0.17190270300944588</v>
      </c>
      <c r="D26">
        <f>IF(D17&gt;0,1-(((1+C6)^D17*(1-D16)+D16)^(1/D17)-1)/C6,0)</f>
        <v>0.17190270300944588</v>
      </c>
      <c r="E26">
        <f>IF(E17&gt;0,1-(((1+$C6)^E17*(1-E16)+E16)^(1/E17)-1)/$C6,0)</f>
        <v>0.17190270300944588</v>
      </c>
      <c r="F26">
        <f>IF(F17&gt;0,1-(((1+$C6)^F17*(1-F16)+F16)^(1/F17)-1)/$C6,0)</f>
        <v>0.17190270300944588</v>
      </c>
      <c r="G26">
        <f>IF(G17&gt;0,1-(((1+$C6)^G17*(1-G16)+G16)^(1/G17)-1)/$C6,0)</f>
        <v>0.17190270300944588</v>
      </c>
      <c r="I26">
        <f>IF(I17&gt;0,1-(((1+I6)^I17*(1-I16)+I16)^(1/I17)-1)/I6,0)</f>
        <v>0.17190270300944588</v>
      </c>
      <c r="J26">
        <f>IF(J17&gt;0,1-(((1+I6)^J17*(1-J16)+J16)^(1/J17)-1)/I6,0)</f>
        <v>0.17190270300944588</v>
      </c>
      <c r="K26">
        <f>IF(K17&gt;0,1-(((1+$I6)^K17*(1-K16)+K16)^(1/K17)-1)/$I6,0)</f>
        <v>0.17190270300944588</v>
      </c>
      <c r="L26">
        <f t="shared" ref="L26:M26" si="26">IF(L17&gt;0,1-(((1+$I6)^L17*(1-L16)+L16)^(1/L17)-1)/$I6,0)</f>
        <v>0.17190270300944588</v>
      </c>
      <c r="M26">
        <f t="shared" si="26"/>
        <v>0.17190270300944588</v>
      </c>
      <c r="O26">
        <f>IF(O17&gt;0,1-(((1+O6)^O17*(1-O16)+O16)^(1/O17)-1)/O6,0)</f>
        <v>0</v>
      </c>
      <c r="P26">
        <f>IF(P17&gt;0,1-(((1+O6)^P17*(1-P16)+P16)^(1/P17)-1)/O6,0)</f>
        <v>0</v>
      </c>
      <c r="Q26">
        <f>IF(Q17&gt;0,1-(((1+$O6)^Q17*(1-Q16)+Q16)^(1/Q17)-1)/$O6,0)</f>
        <v>0</v>
      </c>
      <c r="R26">
        <f t="shared" ref="R26:S26" si="27">IF(R17&gt;0,1-(((1+$O6)^R17*(1-R16)+R16)^(1/R17)-1)/$O6,0)</f>
        <v>0</v>
      </c>
      <c r="S26">
        <f t="shared" si="27"/>
        <v>0</v>
      </c>
      <c r="U26">
        <f>IF(U17&gt;0,1-(((1+U6)^U17*(1-U16)+U16)^(1/U17)-1)/U6,0)</f>
        <v>0</v>
      </c>
      <c r="V26">
        <f>IF(V17&gt;0,1-(((1+U6)^V17*(1-V16)+V16)^(1/V17)-1)/U6,0)</f>
        <v>0</v>
      </c>
      <c r="W26">
        <f>IF(W17&gt;0,1-(((1+$U6)^W17*(1-W16)+W16)^(1/W17)-1)/$U6,0)</f>
        <v>0</v>
      </c>
      <c r="X26">
        <f t="shared" ref="X26:Y26" si="28">IF(X17&gt;0,1-(((1+$U6)^X17*(1-X16)+X16)^(1/X17)-1)/$U6,0)</f>
        <v>0</v>
      </c>
      <c r="Y26">
        <f t="shared" si="28"/>
        <v>0</v>
      </c>
      <c r="AA26">
        <f>IF(AA17&gt;0,1-(((1+AA6)^AA17*(1-AA16)+AA16)^(1/AA17)-1)/AA6,0)</f>
        <v>0</v>
      </c>
      <c r="AB26">
        <f>IF(AB17&gt;0,1-(((1+AA6)^AB17*(1-AB16)+AB16)^(1/AB17)-1)/AA6,0)</f>
        <v>0</v>
      </c>
      <c r="AC26">
        <f>IF(AC17&gt;0,1-(((1+$AA6)^AC17*(1-AC16)+AC16)^(1/AC17)-1)/$AA6,0)</f>
        <v>0</v>
      </c>
      <c r="AD26">
        <f t="shared" ref="AD26:AE26" si="29">IF(AD17&gt;0,1-(((1+$AA6)^AD17*(1-AD16)+AD16)^(1/AD17)-1)/$AA6,0)</f>
        <v>0</v>
      </c>
      <c r="AE26">
        <f t="shared" si="29"/>
        <v>0</v>
      </c>
      <c r="AG26">
        <f>IF(AG17&gt;0,1-(((1+AG6)^AG17*(1-AG16)+AG16)^(1/AG17)-1)/AG6,0)</f>
        <v>0</v>
      </c>
      <c r="AH26">
        <f>IF(AH17&gt;0,1-(((1+AG6)^AH17*(1-AH16)+AH16)^(1/AH17)-1)/AG6,0)</f>
        <v>0</v>
      </c>
      <c r="AI26">
        <f>IF(AI17&gt;0,1-(((1+$AG6)^AI17*(1-AI16)+AI16)^(1/AI17)-1)/$AG6,0)</f>
        <v>0</v>
      </c>
      <c r="AJ26">
        <f t="shared" ref="AJ26:AK26" si="30">IF(AJ17&gt;0,1-(((1+$AG6)^AJ17*(1-AJ16)+AJ16)^(1/AJ17)-1)/$AG6,0)</f>
        <v>0</v>
      </c>
      <c r="AK26">
        <f t="shared" si="30"/>
        <v>0</v>
      </c>
    </row>
    <row r="27" spans="1:37" x14ac:dyDescent="0.25">
      <c r="A27" t="s">
        <v>11</v>
      </c>
      <c r="B27" s="2" t="s">
        <v>55</v>
      </c>
      <c r="C27">
        <f>(1-C15)/((1-C18)*(1-C26))</f>
        <v>0.96607005349170394</v>
      </c>
      <c r="D27">
        <f>(1-D15)/((1-D18)*(1-D26))</f>
        <v>0.96607005349170394</v>
      </c>
      <c r="E27">
        <f>(1-E15)/((1-E18)*(1-E26))</f>
        <v>0.96607005349170394</v>
      </c>
      <c r="F27">
        <f>(1-F15)/((1-F18)*(1-F26))</f>
        <v>0.96607005349170394</v>
      </c>
      <c r="G27">
        <f>(1-G15)/((1-G18)*(1-G26))</f>
        <v>0.96607005349170394</v>
      </c>
      <c r="I27">
        <f>(1-I15)/((1-I18)*(1-I26))</f>
        <v>0.96607005349170394</v>
      </c>
      <c r="J27">
        <f>(1-J15)/((1-J18)*(1-J26))</f>
        <v>0.96607005349170394</v>
      </c>
      <c r="K27">
        <f>(1-K15)/((1-K18)*(1-K26))</f>
        <v>0.96607005349170394</v>
      </c>
      <c r="L27">
        <f t="shared" ref="L27:M27" si="31">(1-L15)/((1-L18)*(1-L26))</f>
        <v>0.96607005349170394</v>
      </c>
      <c r="M27">
        <f t="shared" si="31"/>
        <v>0.96607005349170394</v>
      </c>
      <c r="O27">
        <f>(1-O15)/((1-O18)*(1-O26))</f>
        <v>1</v>
      </c>
      <c r="P27">
        <f>(1-P15)/((1-P18)*(1-P26))</f>
        <v>1</v>
      </c>
      <c r="Q27">
        <f>(1-Q15)/((1-Q18)*(1-Q26))</f>
        <v>1</v>
      </c>
      <c r="R27">
        <f t="shared" ref="R27:S27" si="32">(1-R15)/((1-R18)*(1-R26))</f>
        <v>1</v>
      </c>
      <c r="S27">
        <f t="shared" si="32"/>
        <v>1</v>
      </c>
      <c r="U27">
        <f>(1-U15)/((1-U18)*(1-U26))</f>
        <v>1</v>
      </c>
      <c r="V27">
        <f>(1-V15)/((1-V18)*(1-V26))</f>
        <v>1</v>
      </c>
      <c r="W27">
        <f>(1-W15)/((1-W18)*(1-W26))</f>
        <v>1</v>
      </c>
      <c r="X27">
        <f t="shared" ref="X27:Y27" si="33">(1-X15)/((1-X18)*(1-X26))</f>
        <v>1</v>
      </c>
      <c r="Y27">
        <f t="shared" si="33"/>
        <v>1</v>
      </c>
      <c r="AA27">
        <f>(1-AA15)/((1-AA18)*(1-AA26))</f>
        <v>1</v>
      </c>
      <c r="AB27">
        <f>(1-AB15)/((1-AB18)*(1-AB26))</f>
        <v>1</v>
      </c>
      <c r="AC27">
        <f>(1-AC15)/((1-AC18)*(1-AC26))</f>
        <v>1</v>
      </c>
      <c r="AD27">
        <f t="shared" ref="AD27:AE27" si="34">(1-AD15)/((1-AD18)*(1-AD26))</f>
        <v>1</v>
      </c>
      <c r="AE27">
        <f t="shared" si="34"/>
        <v>1</v>
      </c>
      <c r="AG27">
        <f>(1-AG15)/((1-AG18)*(1-AG26))</f>
        <v>1</v>
      </c>
      <c r="AH27">
        <f>(1-AH15)/((1-AH18)*(1-AH26))</f>
        <v>1</v>
      </c>
      <c r="AI27">
        <f>(1-AI15)/((1-AI18)*(1-AI26))</f>
        <v>1</v>
      </c>
      <c r="AJ27">
        <f t="shared" ref="AJ27:AK27" si="35">(1-AJ15)/((1-AJ18)*(1-AJ26))</f>
        <v>1</v>
      </c>
      <c r="AK27">
        <f t="shared" si="35"/>
        <v>1</v>
      </c>
    </row>
    <row r="28" spans="1:37" x14ac:dyDescent="0.25">
      <c r="A28" s="3" t="s">
        <v>12</v>
      </c>
      <c r="B28" s="17" t="s">
        <v>51</v>
      </c>
      <c r="C28">
        <f>C27*$C$8*(1-((1+$C$6*(1-C20*C19)))/(1+C24))-(1-C27)*$C$9*(1-(1/(1+C24)))</f>
        <v>2.3042795840553989E-3</v>
      </c>
      <c r="D28">
        <f>D27*$C$8*(1-((1+$C$6*(1-D20*D19)))/(1+D24))-(1-D27)*$C$9*(1-(1/(1+D24)))</f>
        <v>2.3042795840553989E-3</v>
      </c>
      <c r="E28">
        <f>E27*$C$8*(1-((1+$C$6*(1-E20*E19)))/(1+E24))-(1-E27)*$C$9*(1-(1/(1+E24)))</f>
        <v>2.3042795840553989E-3</v>
      </c>
      <c r="F28">
        <f>F27*$C$8*(1-((1+$C$6*(1-F20*F19)))/(1+F24))-(1-F27)*$C$9*(1-(1/(1+F24)))</f>
        <v>2.3042795840553989E-3</v>
      </c>
      <c r="G28">
        <f>G27*$C$8*(1-((1+$C$6*(1-G20*G19)))/(1+G24))-(1-G27)*$C$9*(1-(1/(1+G24)))</f>
        <v>2.3042795840553989E-3</v>
      </c>
      <c r="I28">
        <f>I27*I8*(1-((1+I6*(1-I20*I19)))/(1+I24))-(1-I27)*I9*(1-(1/(1+I24)))</f>
        <v>2.3042795840553989E-3</v>
      </c>
      <c r="J28">
        <f>J27*I8*(1-((1+I6*(1-J20*J19)))/(1+J24))-(1-J27)*I9*(1-(1/(1+J24)))</f>
        <v>2.3042795840553989E-3</v>
      </c>
      <c r="K28">
        <f>K27*$I8*(1-((1+$I6*(1-K20*K19)))/(1+K24))-(1-K27)*$I9*(1-(1/(1+K24)))</f>
        <v>2.3042795840553989E-3</v>
      </c>
      <c r="L28">
        <f t="shared" ref="L28:M28" si="36">L27*$I8*(1-((1+$I6*(1-L20*L19)))/(1+L24))-(1-L27)*$I9*(1-(1/(1+L24)))</f>
        <v>2.3042795840553989E-3</v>
      </c>
      <c r="M28">
        <f t="shared" si="36"/>
        <v>2.3042795840553989E-3</v>
      </c>
      <c r="O28">
        <f>O27*O8*(1-((1+O6*(1-O20*O19)))/(1+O24))-(1-O27)*O9*(1-(1/(1+O24)))</f>
        <v>0</v>
      </c>
      <c r="P28">
        <f>P27*O8*(1-((1+O6*(1-P20*P19)))/(1+P24))-(1-P27)*O9*(1-(1/(1+P24)))</f>
        <v>0</v>
      </c>
      <c r="Q28">
        <f>Q27*$O8*(1-((1+$O6*(1-Q20*Q19)))/(1+Q24))-(1-Q27)*$O9*(1-(1/(1+Q24)))</f>
        <v>0</v>
      </c>
      <c r="R28">
        <f t="shared" ref="R28:S28" si="37">R27*$O8*(1-((1+$O6*(1-R20*R19)))/(1+R24))-(1-R27)*$O9*(1-(1/(1+R24)))</f>
        <v>0</v>
      </c>
      <c r="S28">
        <f t="shared" si="37"/>
        <v>0</v>
      </c>
      <c r="U28">
        <f>U27*U8*(1-((1+U6*(1-U20*U19)))/(1+U24))-(1-U27)*U9*(1-(1/(1+U24)))</f>
        <v>0</v>
      </c>
      <c r="V28">
        <f>V27*U8*(1-((1+U6*(1-V20*V19)))/(1+V24))-(1-V27)*U9*(1-(1/(1+V24)))</f>
        <v>0</v>
      </c>
      <c r="W28">
        <f>W27*$U8*(1-((1+$U6*(1-W20*W19)))/(1+W24))-(1-W27)*$U9*(1-(1/(1+W24)))</f>
        <v>0</v>
      </c>
      <c r="X28">
        <f t="shared" ref="X28:Y28" si="38">X27*$U8*(1-((1+$U6*(1-X20*X19)))/(1+X24))-(1-X27)*$U9*(1-(1/(1+X24)))</f>
        <v>0</v>
      </c>
      <c r="Y28">
        <f t="shared" si="38"/>
        <v>0</v>
      </c>
      <c r="AA28">
        <f>AA27*AA8*(1-((1+AA6*(1-AA20*AA19)))/(1+AA24))-(1-AA27)*AA9*(1-(1/(1+AA24)))</f>
        <v>1.0255813953488371E-2</v>
      </c>
      <c r="AB28">
        <f>AB27*AA8*(1-((1+AA6*(1-AB20*AB19)))/(1+AB24))-(1-AB27)*AA9*(1-(1/(1+AB24)))</f>
        <v>1.0255813953488371E-2</v>
      </c>
      <c r="AC28">
        <f>AC27*$AA8*(1-((1+$AA6*(1-AC20*AC19)))/(1+AC24))-(1-AC27)*$AA9*(1-(1/(1+AC24)))</f>
        <v>1.0255813953488371E-2</v>
      </c>
      <c r="AD28">
        <f t="shared" ref="AD28:AE28" si="39">AD27*$AA8*(1-((1+$AA6*(1-AD20*AD19)))/(1+AD24))-(1-AD27)*$AA9*(1-(1/(1+AD24)))</f>
        <v>1.0255813953488371E-2</v>
      </c>
      <c r="AE28">
        <f t="shared" si="39"/>
        <v>1.0255813953488371E-2</v>
      </c>
      <c r="AG28">
        <f>AG27*AG8*(1-((1+AG6*(1-AG20*AG19)))/(1+AG24))-(1-AG27)*AG9*(1-(1/(1+AG24)))</f>
        <v>1.0255813953488371E-2</v>
      </c>
      <c r="AH28">
        <f>AH27*AG8*(1-((1+AG6*(1-AH20*AH19)))/(1+AH24))-(1-AH27)*AG9*(1-(1/(1+AH24)))</f>
        <v>1.0255813953488371E-2</v>
      </c>
      <c r="AI28">
        <f>AI27*$AG8*(1-((1+$AG6*(1-AI20*AI19)))/(1+AI24))-(1-AI27)*$AG9*(1-(1/(1+AI24)))</f>
        <v>1.0255813953488371E-2</v>
      </c>
      <c r="AJ28">
        <f t="shared" ref="AJ28:AK28" si="40">AJ27*$AG8*(1-((1+$AG6*(1-AJ20*AJ19)))/(1+AJ24))-(1-AJ27)*$AG9*(1-(1/(1+AJ24)))</f>
        <v>1.0255813953488371E-2</v>
      </c>
      <c r="AK28">
        <f t="shared" si="40"/>
        <v>1.0255813953488371E-2</v>
      </c>
    </row>
    <row r="30" spans="1:37" ht="18" thickBot="1" x14ac:dyDescent="0.35">
      <c r="A30" s="61" t="s">
        <v>60</v>
      </c>
      <c r="B30" s="61"/>
      <c r="C30" s="27"/>
      <c r="D30" s="27"/>
      <c r="E30" s="27"/>
      <c r="F30" s="27"/>
      <c r="G30" s="27"/>
      <c r="I30" s="27"/>
      <c r="J30" s="27"/>
      <c r="K30" s="27"/>
      <c r="L30" s="27"/>
      <c r="M30" s="27"/>
      <c r="O30" s="27"/>
      <c r="P30" s="27"/>
      <c r="Q30" s="27"/>
      <c r="R30" s="27"/>
      <c r="S30" s="27"/>
      <c r="U30" s="27"/>
      <c r="V30" s="27"/>
      <c r="W30" s="27"/>
      <c r="X30" s="27"/>
      <c r="Y30" s="27"/>
      <c r="AA30" s="27"/>
      <c r="AB30" s="27"/>
      <c r="AC30" s="27"/>
      <c r="AD30" s="27"/>
      <c r="AE30" s="27"/>
      <c r="AG30" s="27"/>
      <c r="AH30" s="27"/>
      <c r="AI30" s="27"/>
      <c r="AJ30" s="27"/>
      <c r="AK30" s="27"/>
    </row>
    <row r="31" spans="1:37" ht="16.5" thickTop="1" thickBot="1" x14ac:dyDescent="0.3">
      <c r="A31" s="19" t="s">
        <v>61</v>
      </c>
      <c r="B31" s="18" t="s">
        <v>65</v>
      </c>
      <c r="C31" s="19" t="s">
        <v>24</v>
      </c>
      <c r="D31" s="19" t="s">
        <v>25</v>
      </c>
      <c r="E31" s="19" t="s">
        <v>192</v>
      </c>
      <c r="F31" s="19" t="s">
        <v>193</v>
      </c>
      <c r="G31" s="19" t="s">
        <v>194</v>
      </c>
      <c r="I31" s="19" t="s">
        <v>24</v>
      </c>
      <c r="J31" s="19" t="s">
        <v>25</v>
      </c>
      <c r="K31" s="19" t="s">
        <v>192</v>
      </c>
      <c r="L31" s="19" t="s">
        <v>193</v>
      </c>
      <c r="M31" s="19" t="s">
        <v>194</v>
      </c>
      <c r="O31" s="19" t="s">
        <v>24</v>
      </c>
      <c r="P31" s="19" t="s">
        <v>25</v>
      </c>
      <c r="Q31" s="19" t="s">
        <v>192</v>
      </c>
      <c r="R31" s="19" t="s">
        <v>193</v>
      </c>
      <c r="S31" s="19" t="s">
        <v>194</v>
      </c>
      <c r="U31" s="19" t="s">
        <v>24</v>
      </c>
      <c r="V31" s="19" t="s">
        <v>25</v>
      </c>
      <c r="W31" s="19" t="s">
        <v>192</v>
      </c>
      <c r="X31" s="19" t="s">
        <v>193</v>
      </c>
      <c r="Y31" s="19" t="s">
        <v>194</v>
      </c>
      <c r="AA31" s="19" t="s">
        <v>24</v>
      </c>
      <c r="AB31" s="19" t="s">
        <v>25</v>
      </c>
      <c r="AC31" s="19" t="s">
        <v>192</v>
      </c>
      <c r="AD31" s="19" t="s">
        <v>193</v>
      </c>
      <c r="AE31" s="19" t="s">
        <v>194</v>
      </c>
      <c r="AG31" s="19" t="s">
        <v>24</v>
      </c>
      <c r="AH31" s="19" t="s">
        <v>25</v>
      </c>
      <c r="AI31" s="19" t="s">
        <v>192</v>
      </c>
      <c r="AJ31" s="19" t="s">
        <v>193</v>
      </c>
      <c r="AK31" s="19" t="s">
        <v>194</v>
      </c>
    </row>
    <row r="32" spans="1:37" x14ac:dyDescent="0.25">
      <c r="A32" t="s">
        <v>13</v>
      </c>
      <c r="B32" s="2" t="s">
        <v>14</v>
      </c>
      <c r="C32">
        <f>((1-C23*C19)/(1-C19))*($C$4+C25)-((C28*(1+$C$4))/(C27*(1-C19)))-C25</f>
        <v>8.5951629254972101E-2</v>
      </c>
      <c r="D32">
        <f>((1-D23*D19)/(1-D19))*($C$4+D25)-((D28*(1+$C$4))/(D27*(1-D19)))-D25</f>
        <v>9.1550253992515374E-2</v>
      </c>
      <c r="E32">
        <f>((1-E23*E19)/(1-E19))*($C$4+E25)-((E28*(1+$C$4))/(E27*(1-E19)))-E25</f>
        <v>9.9493692559606828E-2</v>
      </c>
      <c r="F32">
        <f>((1-F23*F19)/(1-F19))*($C$4+F25)-((F28*(1+$C$4))/(F27*(1-F19)))-F25</f>
        <v>0.10661314025765131</v>
      </c>
      <c r="G32">
        <f>((1-G23*G19)/(1-G19))*($C$4+G25)-((G28*(1+$C$4))/(G27*(1-G19)))-G25</f>
        <v>0.10890757309933485</v>
      </c>
      <c r="I32">
        <f>((1-I23*I19)/(1-I19))*(I4+I25)-((I28*(1+I4))/(I27*(1-I19)))-I25</f>
        <v>8.5951629254972101E-2</v>
      </c>
      <c r="J32">
        <f>((1-J23*J19)/(1-J19))*(I4+J25)-((J28*(1+I4))/(J27*(1-J19)))-J25</f>
        <v>9.1550253992515374E-2</v>
      </c>
      <c r="K32">
        <f>((1-K23*K19)/(1-K19))*($I4+K25)-((K28*(1+$I4))/(K27*(1-K19)))-K25</f>
        <v>9.9493692559606828E-2</v>
      </c>
      <c r="L32">
        <f>((1-L23*L19)/(1-L19))*($I4+L25)-((L28*(1+$I4))/(L27*(1-L19)))-L25</f>
        <v>0.10661314025765131</v>
      </c>
      <c r="M32">
        <f>((1-M23*M19)/(1-M19))*($I4+M25)-((M28*(1+$I4))/(M27*(1-M19)))-M25</f>
        <v>0.10890757309933485</v>
      </c>
      <c r="O32">
        <f>((1-O23*O19)/(1-O19))*(O4+O25)-((O28*(1+O4))/(O27*(1-O19)))-O25</f>
        <v>7.5598487745065085E-2</v>
      </c>
      <c r="P32">
        <f>((1-P23*P19)/(1-P19))*(O4+P25)-((P28*(1+O4))/(P27*(1-P19)))-P25</f>
        <v>8.1249859112325379E-2</v>
      </c>
      <c r="Q32">
        <f>((1-Q23*Q19)/(1-Q19))*($O4+Q25)-((Q28*(1+$O4))/(Q27*(1-Q19)))-Q25</f>
        <v>8.80286181602178E-2</v>
      </c>
      <c r="R32">
        <f>((1-R23*R19)/(1-R19))*($O4+R25)-((R28*(1+$O4))/(R27*(1-R19)))-R25</f>
        <v>9.5742023920707742E-2</v>
      </c>
      <c r="S32">
        <f>((1-S23*S19)/(1-S19))*($O4+S25)-((S28*(1+$O4))/(S27*(1-S19)))-S25</f>
        <v>9.8185432130036401E-2</v>
      </c>
      <c r="U32">
        <f>((1-U23*U19)/(1-U19))*(U4+U25)-((U28*(1+U4))/(U27*(1-U19)))-U25</f>
        <v>7.5598487745065085E-2</v>
      </c>
      <c r="V32">
        <f>((1-V23*V19)/(1-V19))*(U4+V25)-((V28*(1+U4))/(V27*(1-V19)))-V25</f>
        <v>8.1249859112325379E-2</v>
      </c>
      <c r="W32">
        <f>((1-W23*W19)/(1-W19))*($U4+W25)-((W28*(1+$U4))/(W27*(1-W19)))-W25</f>
        <v>8.80286181602178E-2</v>
      </c>
      <c r="X32">
        <f>((1-X23*X19)/(1-X19))*($U4+X25)-((X28*(1+$U4))/(X27*(1-X19)))-X25</f>
        <v>9.5742023920707742E-2</v>
      </c>
      <c r="Y32">
        <f>((1-Y23*Y19)/(1-Y19))*($U4+Y25)-((Y28*(1+$U4))/(Y27*(1-Y19)))-Y25</f>
        <v>9.8185432130036401E-2</v>
      </c>
      <c r="AA32">
        <f>((1-AA23*AA19)/(1-AA19))*(AA4+AA25)-((AA28*(1+AA4))/(AA27*(1-AA19)))-AA25</f>
        <v>7.2934860547658242E-2</v>
      </c>
      <c r="AB32">
        <f>((1-AB23*AB19)/(1-AB19))*(AA4+AB25)-((AB28*(1+AA4))/(AB27*(1-AB19)))-AB25</f>
        <v>7.8533485285201543E-2</v>
      </c>
      <c r="AC32">
        <f>((1-AC23*AC19)/(1-AC19))*($AA4+AC25)-((AC28*(1+$AA4))/(AC27*(1-AC19)))-AC25</f>
        <v>8.6476923852292997E-2</v>
      </c>
      <c r="AD32">
        <f>((1-AD23*AD19)/(1-AD19))*($AA4+AD25)-((AD28*(1+$AA4))/(AD27*(1-AD19)))-AD25</f>
        <v>9.3596371550337482E-2</v>
      </c>
      <c r="AE32">
        <f>((1-AE23*AE19)/(1-AE19))*($AA4+AE25)-((AE28*(1+$AA4))/(AE27*(1-AE19)))-AE25</f>
        <v>9.5890804392021009E-2</v>
      </c>
      <c r="AG32">
        <f>((1-AG23*AG19)/(1-AG19))*(AG4+AG25)-((AG28*(1+AG4))/(AG27*(1-AG19)))-AG25</f>
        <v>7.2934860547658242E-2</v>
      </c>
      <c r="AH32">
        <f>((1-AH23*AH19)/(1-AH19))*(AG4+AH25)-((AH28*(1+AG4))/(AH27*(1-AH19)))-AH25</f>
        <v>7.8533485285201543E-2</v>
      </c>
      <c r="AI32">
        <f>((1-AI23*AI19)/(1-AI19))*($AG4+AI25)-((AI28*(1+$AG4))/(AI27*(1-AI19)))-AI25</f>
        <v>8.6476923852292997E-2</v>
      </c>
      <c r="AJ32">
        <f>((1-AJ23*AJ19)/(1-AJ19))*($AG4+AJ25)-((AJ28*(1+$AG4))/(AJ27*(1-AJ19)))-AJ25</f>
        <v>9.3596371550337482E-2</v>
      </c>
      <c r="AK32">
        <f>((1-AK23*AK19)/(1-AK19))*($AG4+AK25)-((AK28*(1+$AG4))/(AK27*(1-AK19)))-AK25</f>
        <v>9.5890804392021009E-2</v>
      </c>
    </row>
    <row r="33" spans="1:37" x14ac:dyDescent="0.25">
      <c r="A33" t="s">
        <v>15</v>
      </c>
      <c r="B33" s="2" t="s">
        <v>16</v>
      </c>
      <c r="C33">
        <f>($C$7-C32)*C27*(1-C19)*((1+$C$5)/(1+C24))</f>
        <v>6.8312495785785216E-2</v>
      </c>
      <c r="D33">
        <f>($C$7-D32)*D27*(1-D19)*((1+$C$5)/(1+D24))</f>
        <v>6.4959041227064196E-2</v>
      </c>
      <c r="E33">
        <f>($C$7-E32)*E27*(1-E19)*((1+$C$5)/(1+E24))</f>
        <v>6.0201094137647015E-2</v>
      </c>
      <c r="F33">
        <f>($C$7-F32)*F27*(1-F19)*((1+$C$5)/(1+F24))</f>
        <v>5.5936699673327268E-2</v>
      </c>
      <c r="G33">
        <f>($C$7-G32)*G27*(1-G19)*((1+$C$5)/(1+G24))</f>
        <v>5.4562384259574576E-2</v>
      </c>
      <c r="I33">
        <f>(I7-I32)*I27*(1-I19)*((1+I5)/(1+I24))</f>
        <v>6.8312495785785216E-2</v>
      </c>
      <c r="J33">
        <f>(I7-J32)*J27*(1-J19)*((1+I5)/(1+J24))</f>
        <v>6.4959041227064196E-2</v>
      </c>
      <c r="K33">
        <f>($I7-K32)*K27*(1-K19)*((1+$I5)/(1+K24))</f>
        <v>6.0201094137647015E-2</v>
      </c>
      <c r="L33">
        <f>($I7-L32)*L27*(1-L19)*((1+$I5)/(1+L24))</f>
        <v>5.5936699673327268E-2</v>
      </c>
      <c r="M33">
        <f>($I7-M32)*M27*(1-M19)*((1+$I5)/(1+M24))</f>
        <v>5.4562384259574576E-2</v>
      </c>
      <c r="O33">
        <f>(O7-O32)*O27*(1-O19)*((1+O5)/(1+O24))</f>
        <v>7.3128061894019367E-2</v>
      </c>
      <c r="P33">
        <f>(O7-P32)*P27*(1-P19)*((1+O5)/(1+P24))</f>
        <v>6.9805965340368314E-2</v>
      </c>
      <c r="Q33">
        <f>($O7-Q32)*Q27*(1-Q19)*((1+$O5)/(1+Q24))</f>
        <v>6.5821146327854602E-2</v>
      </c>
      <c r="R33">
        <f>($O7-R32)*R27*(1-R19)*((1+$O5)/(1+R24))</f>
        <v>6.1286905516449858E-2</v>
      </c>
      <c r="S33">
        <f>($O7-S32)*S27*(1-S19)*((1+$O5)/(1+S24))</f>
        <v>5.9850574851932126E-2</v>
      </c>
      <c r="U33">
        <f>(U7-U32)*U27*(1-U19)*((1+U5)/(1+U24))</f>
        <v>7.3128061894019367E-2</v>
      </c>
      <c r="V33">
        <f>(U7-V32)*V27*(1-V19)*((1+U5)/(1+V24))</f>
        <v>6.9805965340368314E-2</v>
      </c>
      <c r="W33">
        <f>($U7-W32)*W27*(1-W19)*((1+$U5)/(1+W24))</f>
        <v>6.5821146327854602E-2</v>
      </c>
      <c r="X33">
        <f>($U7-X32)*X27*(1-X19)*((1+$U5)/(1+X24))</f>
        <v>6.1286905516449858E-2</v>
      </c>
      <c r="Y33">
        <f>($U7-Y32)*Y27*(1-Y19)*((1+$U5)/(1+Y24))</f>
        <v>5.9850574851932126E-2</v>
      </c>
      <c r="AA33">
        <f>(AA7-AA32)*AA27*(1-AA19)*((1+AA5)/(1+AA24))</f>
        <v>7.6830084320020614E-2</v>
      </c>
      <c r="AB33">
        <f>(AA7-AB32)*AB27*(1-AB19)*((1+AA5)/(1+AB24))</f>
        <v>7.3444869362436285E-2</v>
      </c>
      <c r="AC33">
        <f>($AA7-AC32)*AC27*(1-AC19)*((1+$AA5)/(1+AC24))</f>
        <v>6.8641859996287968E-2</v>
      </c>
      <c r="AD33">
        <f>($AA7-AD32)*AD27*(1-AD19)*((1+$AA5)/(1+AD24))</f>
        <v>6.4337077667237799E-2</v>
      </c>
      <c r="AE33">
        <f>($AA7-AE32)*AE27*(1-AE19)*((1+$AA5)/(1+AE24))</f>
        <v>6.2949746181568705E-2</v>
      </c>
      <c r="AG33">
        <f>(AG7-AG32)*AG27*(1-AG19)*((1+AG5)/(1+AG24))</f>
        <v>7.6830084320020614E-2</v>
      </c>
      <c r="AH33">
        <f>(AG7-AH32)*AH27*(1-AH19)*((1+AG5)/(1+AH24))</f>
        <v>7.3444869362436285E-2</v>
      </c>
      <c r="AI33">
        <f>($AG7-AI32)*AI27*(1-AI19)*((1+$AG5)/(1+AI24))</f>
        <v>6.8641859996287968E-2</v>
      </c>
      <c r="AJ33">
        <f>($AG7-AJ32)*AJ27*(1-AJ19)*((1+$AG5)/(1+AJ24))</f>
        <v>6.4337077667237799E-2</v>
      </c>
      <c r="AK33">
        <f>($AG7-AK32)*AK27*(1-AK19)*((1+$AG5)/(1+AK24))</f>
        <v>6.2949746181568705E-2</v>
      </c>
    </row>
    <row r="34" spans="1:37" x14ac:dyDescent="0.25">
      <c r="A34" t="s">
        <v>17</v>
      </c>
      <c r="B34" s="2" t="s">
        <v>18</v>
      </c>
      <c r="C34">
        <f>(($C$7-$C$4)/(1+$C$4))</f>
        <v>0.11627906976744186</v>
      </c>
      <c r="D34">
        <f>(($C$7-$C$4)/(1+$C$4))</f>
        <v>0.11627906976744186</v>
      </c>
      <c r="E34">
        <f>(($C$7-$C$4)/(1+$C$4))</f>
        <v>0.11627906976744186</v>
      </c>
      <c r="F34">
        <f>(($C$7-$C$4)/(1+$C$4))</f>
        <v>0.11627906976744186</v>
      </c>
      <c r="G34">
        <f>(($C$7-$C$4)/(1+$C$4))</f>
        <v>0.11627906976744186</v>
      </c>
      <c r="I34">
        <f>((I7-I4)/(1+I4))</f>
        <v>0.11627906976744186</v>
      </c>
      <c r="J34">
        <f>((I7-I4)/(1+I4))</f>
        <v>0.11627906976744186</v>
      </c>
      <c r="K34">
        <f>(($I7-$I4)/(1+$I4))</f>
        <v>0.11627906976744186</v>
      </c>
      <c r="L34">
        <f>(($I7-$I4)/(1+$I4))</f>
        <v>0.11627906976744186</v>
      </c>
      <c r="M34">
        <f>(($I7-$I4)/(1+$I4))</f>
        <v>0.11627906976744186</v>
      </c>
      <c r="O34">
        <f>((O7-O4)/(1+O4))</f>
        <v>0.1311330031430416</v>
      </c>
      <c r="P34">
        <f>((O7-O4)/(1+O4))</f>
        <v>0.1311330031430416</v>
      </c>
      <c r="Q34">
        <f>(($O7-$O4)/(1+$O4))</f>
        <v>0.1311330031430416</v>
      </c>
      <c r="R34">
        <f>(($O7-$O4)/(1+$O4))</f>
        <v>0.1311330031430416</v>
      </c>
      <c r="S34">
        <f>(($O7-$O4)/(1+$O4))</f>
        <v>0.1311330031430416</v>
      </c>
      <c r="U34">
        <f>((U7-U4)/(1+U4))</f>
        <v>0.1311330031430416</v>
      </c>
      <c r="V34">
        <f>((U7-U4)/(1+U4))</f>
        <v>0.1311330031430416</v>
      </c>
      <c r="W34">
        <f>(($U7-$U4)/(1+$U4))</f>
        <v>0.1311330031430416</v>
      </c>
      <c r="X34">
        <f>(($U7-$U4)/(1+$U4))</f>
        <v>0.1311330031430416</v>
      </c>
      <c r="Y34">
        <f>(($U7-$U4)/(1+$U4))</f>
        <v>0.1311330031430416</v>
      </c>
      <c r="AA34">
        <f>((AA7-AA4)/(1+AA4))</f>
        <v>0.11627906976744186</v>
      </c>
      <c r="AB34">
        <f>((AA7-AA4)/(1+AA4))</f>
        <v>0.11627906976744186</v>
      </c>
      <c r="AC34">
        <f>(($AA7-$AA4)/(1+$AA4))</f>
        <v>0.11627906976744186</v>
      </c>
      <c r="AD34">
        <f>(($AA7-$AA4)/(1+$AA4))</f>
        <v>0.11627906976744186</v>
      </c>
      <c r="AE34">
        <f>(($AA7-$AA4)/(1+$AA4))</f>
        <v>0.11627906976744186</v>
      </c>
      <c r="AG34">
        <f>((AG7-AG4)/(1+AG4))</f>
        <v>0.11627906976744186</v>
      </c>
      <c r="AH34">
        <f>((AG7-AG4)/(1+AG4))</f>
        <v>0.11627906976744186</v>
      </c>
      <c r="AI34">
        <f>(($AG7-$AG4)/(1+$AG4))</f>
        <v>0.11627906976744186</v>
      </c>
      <c r="AJ34">
        <f>(($AG7-$AG4)/(1+$AG4))</f>
        <v>0.11627906976744186</v>
      </c>
      <c r="AK34">
        <f>(($AG7-$AG4)/(1+$AG4))</f>
        <v>0.11627906976744186</v>
      </c>
    </row>
    <row r="35" spans="1:37" x14ac:dyDescent="0.25">
      <c r="A35" t="s">
        <v>19</v>
      </c>
      <c r="B35" s="2" t="s">
        <v>20</v>
      </c>
      <c r="C35">
        <f>(($C$4+C25)*(C19-C19*C23)-(C28*(1+$C$4))/C27)/(($C$4+C25)*(1-C19*C23)-C25*(1-C19)-(C28*(1+$C$4)/C27))</f>
        <v>0.12741619152424088</v>
      </c>
      <c r="D35">
        <f>(($C$4+D25)*(D19-D19*D23)-(D28*(1+$C$4))/D27)/(($C$4+D25)*(1-D19*D23)-D25*(1-D19)-(D28*(1+$C$4)/D27))</f>
        <v>0.18077780531191551</v>
      </c>
      <c r="E35">
        <f>(($C$4+E25)*(E19-E19*E23)-(E28*(1+$C$4))/E27)/(($C$4+E25)*(1-E19*E23)-E25*(1-E19)-(E28*(1+$C$4)/E27))</f>
        <v>0.2461833703169938</v>
      </c>
      <c r="F35">
        <f>(($C$4+F25)*(F19-F19*F23)-(F28*(1+$C$4))/F27)/(($C$4+F25)*(1-F19*F23)-F25*(1-F19)-(F28*(1+$C$4)/F27))</f>
        <v>0.29652198763916005</v>
      </c>
      <c r="G35">
        <f>(($C$4+G25)*(G19-G19*G23)-(G28*(1+$C$4))/G27)/(($C$4+G25)*(1-G19*G23)-G25*(1-G19)-(G28*(1+$C$4)/G27))</f>
        <v>0.31134265629450464</v>
      </c>
      <c r="I35">
        <f>((I4+I25)*(I19-I19*I23)-(I28*(1+I4))/I27)/((I4+I25)*(1-I19*I23)-I25*(1-I19)-(I28*(1+I4)/I27))</f>
        <v>0.12741619152424088</v>
      </c>
      <c r="J35">
        <f>((I4+J25)*(J19-J19*J23)-(J28*(1+I4))/J27)/((I4+J25)*(1-J19*J23)-J25*(1-J19)-(J28*(1+I4)/J27))</f>
        <v>0.18077780531191551</v>
      </c>
      <c r="K35">
        <f>(($I4+K25)*(K19-K19*K23)-(K28*(1+$I4))/K27)/(($I4+K25)*(1-K19*K23)-K25*(1-K19)-(K28*(1+$I4)/K27))</f>
        <v>0.2461833703169938</v>
      </c>
      <c r="L35">
        <f>(($I4+L25)*(L19-L19*L23)-(L28*(1+$I4))/L27)/(($I4+L25)*(1-L19*L23)-L25*(1-L19)-(L28*(1+$I4)/L27))</f>
        <v>0.29652198763916005</v>
      </c>
      <c r="M35">
        <f>(($I4+M25)*(M19-M19*M23)-(M28*(1+$I4))/M27)/(($I4+M25)*(1-M19*M23)-M25*(1-M19)-(M28*(1+$I4)/M27))</f>
        <v>0.31134265629450464</v>
      </c>
      <c r="O35">
        <f>((O4+O25)*(O19-O19*O23)-(O28*(1+O4))/O27)/((O4+O25)*(1-O19*O23)-O25*(1-O19)-(O28*(1+O4)/O27))</f>
        <v>0.19465055696204264</v>
      </c>
      <c r="P35">
        <f>((O4+P25)*(P19-P19*P23)-(P28*(1+O4))/P27)/((O4+P25)*(1-P19*P23)-P25*(1-P19)-(P28*(1+O4)/P27))</f>
        <v>0.25066700834728967</v>
      </c>
      <c r="Q35">
        <f>(($O4+Q25)*(Q19-Q19*Q23)-(Q28*(1+$O4))/Q27)/(($O4+Q25)*(1-Q19*Q23)-Q25*(1-Q19)-(Q28*(1+$O4)/Q27))</f>
        <v>0.30837037690187724</v>
      </c>
      <c r="R35">
        <f>(($O4+R25)*(R19-R19*R23)-(R28*(1+$O4))/R27)/(($O4+R25)*(1-R19*R23)-R25*(1-R19)-(R28*(1+$O4)/R27))</f>
        <v>0.36409115342681042</v>
      </c>
      <c r="S35">
        <f>(($O4+S25)*(S19-S19*S23)-(S28*(1+$O4))/S27)/(($O4+S25)*(1-S19*S23)-S25*(1-S19)-(S28*(1+$O4)/S27))</f>
        <v>0.37991615783320548</v>
      </c>
      <c r="U35">
        <f>((U4+U25)*(U19-U19*U23)-(U28*(1+U4))/U27)/((U4+U25)*(1-U19*U23)-U25*(1-U19)-(U28*(1+U4)/U27))</f>
        <v>0.19465055696204264</v>
      </c>
      <c r="V35">
        <f>((U4+V25)*(V19-V19*V23)-(V28*(1+U4))/V27)/((U4+V25)*(1-V19*V23)-V25*(1-V19)-(V28*(1+U4)/V27))</f>
        <v>0.25066700834728967</v>
      </c>
      <c r="W35">
        <f>(($U4+W25)*(W19-W19*W23)-(W28*(1+$U4))/W27)/(($U4+W25)*(1-W19*W23)-W25*(1-W19)-(W28*(1+$U4)/W27))</f>
        <v>0.30837037690187724</v>
      </c>
      <c r="X35">
        <f>(($U4+X25)*(X19-X19*X23)-(X28*(1+$U4))/X27)/(($U4+X25)*(1-X19*X23)-X25*(1-X19)-(X28*(1+$U4)/X27))</f>
        <v>0.36409115342681042</v>
      </c>
      <c r="Y35">
        <f>(($U4+Y25)*(Y19-Y19*Y23)-(Y28*(1+$U4))/Y27)/(($U4+Y25)*(1-Y19*Y23)-Y25*(1-Y19)-(Y28*(1+$U4)/Y27))</f>
        <v>0.37991615783320548</v>
      </c>
      <c r="AA35">
        <f>((AA4+AA25)*(AA19-AA19*AA23)-(AA28*(1+AA4))/AA27)/((AA4+AA25)*(1-AA19*AA23)-AA25*(1-AA19)-(AA28*(1+AA4)/AA27))</f>
        <v>-2.8314847479448211E-2</v>
      </c>
      <c r="AB35">
        <f>((AA4+AB25)*(AB19-AB19*AB23)-(AB28*(1+AA4))/AB27)/((AA4+AB25)*(1-AB19*AB23)-AB25*(1-AB19)-(AB28*(1+AA4)/AB27))</f>
        <v>4.4993358850296088E-2</v>
      </c>
      <c r="AC35">
        <f>(($AA4+AC25)*(AC19-AC19*AC23)-(AC28*(1+$AA4))/AC27)/(($AA4+AC25)*(1-AC19*AC23)-AC25*(1-AC19)-(AC28*(1+$AA4)/AC27))</f>
        <v>0.13271660624626472</v>
      </c>
      <c r="AD35">
        <f>(($AA4+AD25)*(AD19-AD19*AD23)-(AD28*(1+$AA4))/AD27)/(($AA4+AD25)*(1-AD19*AD23)-AD25*(1-AD19)-(AD28*(1+$AA4)/AD27))</f>
        <v>0.1986868854241437</v>
      </c>
      <c r="AE35">
        <f>(($AA4+AE25)*(AE19-AE19*AE23)-(AE28*(1+$AA4))/AE27)/(($AA4+AE25)*(1-AE19*AE23)-AE25*(1-AE19)-(AE28*(1+$AA4)/AE27))</f>
        <v>0.21786035193338435</v>
      </c>
      <c r="AG35">
        <f>((AG4+AG25)*(AG19-AG19*AG23)-(AG28*(1+AG4))/AG27)/((AG4+AG25)*(1-AG19*AG23)-AG25*(1-AG19)-(AG28*(1+AG4)/AG27))</f>
        <v>-2.8314847479448211E-2</v>
      </c>
      <c r="AH35">
        <f>((AG4+AH25)*(AH19-AH19*AH23)-(AH28*(1+AG4))/AH27)/((AG4+AH25)*(1-AH19*AH23)-AH25*(1-AH19)-(AH28*(1+AG4)/AH27))</f>
        <v>4.4993358850296088E-2</v>
      </c>
      <c r="AI35">
        <f>(($AG4+AI25)*(AI19-AI19*AI23)-(AI28*(1+$AG4))/AI27)/(($AG4+AI25)*(1-AI19*AI23)-AI25*(1-AI19)-(AI28*(1+$AG4)/AI27))</f>
        <v>0.13271660624626472</v>
      </c>
      <c r="AJ35">
        <f>(($AG4+AJ25)*(AJ19-AJ19*AJ23)-(AJ28*(1+$AG4))/AJ27)/(($AG4+AJ25)*(1-AJ19*AJ23)-AJ25*(1-AJ19)-(AJ28*(1+$AG4)/AJ27))</f>
        <v>0.1986868854241437</v>
      </c>
      <c r="AK35">
        <f>(($AG4+AK25)*(AK19-AK19*AK23)-(AK28*(1+$AG4))/AK27)/(($AG4+AK25)*(1-AK19*AK23)-AK25*(1-AK19)-(AK28*(1+$AG4)/AK27))</f>
        <v>0.21786035193338435</v>
      </c>
    </row>
    <row r="36" spans="1:37" ht="16.5" x14ac:dyDescent="0.25">
      <c r="A36" s="15" t="s">
        <v>21</v>
      </c>
      <c r="B36" s="16" t="s">
        <v>22</v>
      </c>
      <c r="C36" s="23">
        <f>(C34-C33)/($C$7/(1+$C$4))</f>
        <v>0.2578203351514044</v>
      </c>
      <c r="D36" s="23">
        <f>(D34-D33)/($C$7/(1+$C$4))</f>
        <v>0.27584515340452992</v>
      </c>
      <c r="E36" s="23">
        <f>(E34-E33)/($C$7/(1+$C$4))</f>
        <v>0.30141911901014723</v>
      </c>
      <c r="F36" s="23">
        <f>(F34-F33)/($C$7/(1+$C$4))</f>
        <v>0.32434023925586586</v>
      </c>
      <c r="G36" s="23">
        <f>(G34-G33)/($C$7/(1+$C$4))</f>
        <v>0.33172718460478662</v>
      </c>
      <c r="I36" s="23">
        <f>(I34-I33)/(I7/(1+I4))</f>
        <v>0.2578203351514044</v>
      </c>
      <c r="J36" s="23">
        <f>(J34-J33)/(I7/(1+I4))</f>
        <v>0.27584515340452992</v>
      </c>
      <c r="K36" s="23">
        <f>(K34-K33)/($I7/(1+$I4))</f>
        <v>0.30141911901014723</v>
      </c>
      <c r="L36" s="23">
        <f>(L34-L33)/($I7/(1+$I4))</f>
        <v>0.32434023925586586</v>
      </c>
      <c r="M36" s="23">
        <f>(M34-M33)/($I7/(1+$I4))</f>
        <v>0.33172718460478662</v>
      </c>
      <c r="O36" s="23">
        <f>(O34-O33)/(O7/(1+O4))</f>
        <v>0.30768233844037352</v>
      </c>
      <c r="P36" s="23">
        <f>(P34-P33)/(O7/(1+O4))</f>
        <v>0.32530412055310498</v>
      </c>
      <c r="Q36" s="23">
        <f>(Q34-Q33)/($O7/(1+$O4))</f>
        <v>0.3464412582801869</v>
      </c>
      <c r="R36" s="23">
        <f>(R34-R33)/($O7/(1+$O4))</f>
        <v>0.37049275778805524</v>
      </c>
      <c r="S36" s="23">
        <f>(S34-S33)/($O7/(1+$O4))</f>
        <v>0.3781116531462137</v>
      </c>
      <c r="U36" s="23">
        <f>(U34-U33)/(U7/(1+U4))</f>
        <v>0.30768233844037352</v>
      </c>
      <c r="V36" s="23">
        <f>(V34-V33)/(U7/(1+U4))</f>
        <v>0.32530412055310498</v>
      </c>
      <c r="W36" s="23">
        <f>(W34-W33)/($U7/(1+$U4))</f>
        <v>0.3464412582801869</v>
      </c>
      <c r="X36" s="23">
        <f>(X34-X33)/($U7/(1+$U4))</f>
        <v>0.37049275778805524</v>
      </c>
      <c r="Y36" s="23">
        <f>(Y34-Y33)/($U7/(1+$U4))</f>
        <v>0.3781116531462137</v>
      </c>
      <c r="AA36" s="23">
        <f>(AA34-AA33)/(AA7/(1+AA4))</f>
        <v>0.21203829677988917</v>
      </c>
      <c r="AB36" s="23">
        <f>(AB34-AB33)/(AA7/(1+AA4))</f>
        <v>0.23023382717690494</v>
      </c>
      <c r="AC36" s="23">
        <f>(AC34-AC33)/($AA7/(1+$AA4))</f>
        <v>0.25605000251995214</v>
      </c>
      <c r="AD36" s="23">
        <f>(AD34-AD33)/($AA7/(1+$AA4))</f>
        <v>0.2791882075385968</v>
      </c>
      <c r="AE36" s="23">
        <f>(AE34-AE33)/($AA7/(1+$AA4))</f>
        <v>0.28664511427406814</v>
      </c>
      <c r="AG36" s="23">
        <f>(AG34-AG33)/(AG7/(1+AG4))</f>
        <v>0.21203829677988917</v>
      </c>
      <c r="AH36" s="23">
        <f>(AH34-AH33)/(AG7/(1+AG4))</f>
        <v>0.23023382717690494</v>
      </c>
      <c r="AI36" s="23">
        <f>(AI34-AI33)/($AG7/(1+$AG4))</f>
        <v>0.25605000251995214</v>
      </c>
      <c r="AJ36" s="23">
        <f>(AJ34-AJ33)/($AG7/(1+$AG4))</f>
        <v>0.2791882075385968</v>
      </c>
      <c r="AK36" s="23">
        <f>(AK34-AK33)/($AG7/(1+$AG4))</f>
        <v>0.28664511427406814</v>
      </c>
    </row>
    <row r="37" spans="1:37" x14ac:dyDescent="0.25">
      <c r="A37" s="15" t="s">
        <v>66</v>
      </c>
      <c r="B37" s="26" t="s">
        <v>67</v>
      </c>
      <c r="C37">
        <f>C32+C25</f>
        <v>0.19421143887613959</v>
      </c>
      <c r="D37">
        <f>D32+D25</f>
        <v>0.19981006361368286</v>
      </c>
      <c r="E37">
        <f>E32+E25</f>
        <v>0.11960344364121289</v>
      </c>
      <c r="F37">
        <f>F32+F25</f>
        <v>0.13351284467840271</v>
      </c>
      <c r="G37">
        <f>G32+G25</f>
        <v>0.12901732418094092</v>
      </c>
      <c r="I37">
        <f>I32+I25</f>
        <v>0.19421143887613959</v>
      </c>
      <c r="J37">
        <f>J32+J25</f>
        <v>0.19981006361368286</v>
      </c>
      <c r="K37">
        <f>K32+K25</f>
        <v>0.11960344364121289</v>
      </c>
      <c r="L37">
        <f>L32+L25</f>
        <v>0.13351284467840271</v>
      </c>
      <c r="M37">
        <f>M32+M25</f>
        <v>0.12901732418094092</v>
      </c>
      <c r="O37">
        <f>O32+O25</f>
        <v>0.18385829736623258</v>
      </c>
      <c r="P37">
        <f>P32+P25</f>
        <v>0.18950966873349287</v>
      </c>
      <c r="Q37">
        <f>Q32+Q25</f>
        <v>0.10813836924182386</v>
      </c>
      <c r="R37">
        <f>R32+R25</f>
        <v>0.12264172834145914</v>
      </c>
      <c r="S37">
        <f>S32+S25</f>
        <v>0.11829518321164247</v>
      </c>
      <c r="U37">
        <f>U32+U25</f>
        <v>0.18385829736623258</v>
      </c>
      <c r="V37">
        <f>V32+V25</f>
        <v>0.18950966873349287</v>
      </c>
      <c r="W37">
        <f>W32+W25</f>
        <v>0.10813836924182386</v>
      </c>
      <c r="X37">
        <f>X32+X25</f>
        <v>0.12264172834145914</v>
      </c>
      <c r="Y37">
        <f>Y32+Y25</f>
        <v>0.11829518321164247</v>
      </c>
      <c r="AA37">
        <f>AA32+AA25</f>
        <v>0.18119467016882573</v>
      </c>
      <c r="AB37">
        <f>AB32+AB25</f>
        <v>0.18679329490636903</v>
      </c>
      <c r="AC37">
        <f>AC32+AC25</f>
        <v>0.10658667493389906</v>
      </c>
      <c r="AD37">
        <f>AD32+AD25</f>
        <v>0.12049607597108888</v>
      </c>
      <c r="AE37">
        <f>AE32+AE25</f>
        <v>0.11600055547362707</v>
      </c>
      <c r="AG37">
        <f>AG32+AG25</f>
        <v>0.18119467016882573</v>
      </c>
      <c r="AH37">
        <f>AH32+AH25</f>
        <v>0.18679329490636903</v>
      </c>
      <c r="AI37">
        <f>AI32+AI25</f>
        <v>0.10658667493389906</v>
      </c>
      <c r="AJ37">
        <f>AJ32+AJ25</f>
        <v>0.12049607597108888</v>
      </c>
      <c r="AK37">
        <f>AK32+AK25</f>
        <v>0.11600055547362707</v>
      </c>
    </row>
  </sheetData>
  <mergeCells count="12">
    <mergeCell ref="U11:Y11"/>
    <mergeCell ref="AA11:AE11"/>
    <mergeCell ref="AG11:AK11"/>
    <mergeCell ref="O2:Y2"/>
    <mergeCell ref="AA2:AK2"/>
    <mergeCell ref="O11:S11"/>
    <mergeCell ref="A2:B2"/>
    <mergeCell ref="A11:B11"/>
    <mergeCell ref="A30:B30"/>
    <mergeCell ref="I11:M11"/>
    <mergeCell ref="C11:G11"/>
    <mergeCell ref="C2:M2"/>
  </mergeCells>
  <pageMargins left="0.7" right="0.7" top="0.75" bottom="0.75" header="0.3" footer="0.3"/>
  <pageSetup orientation="portrait" verticalDpi="0" r:id="rId1"/>
  <ignoredErrors>
    <ignoredError sqref="F23 F25 L25 R25 X25 AD25 AJ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J37" sqref="J37"/>
    </sheetView>
  </sheetViews>
  <sheetFormatPr defaultRowHeight="15" x14ac:dyDescent="0.25"/>
  <cols>
    <col min="1" max="1" width="32.5703125" customWidth="1"/>
  </cols>
  <sheetData>
    <row r="1" spans="1:33" x14ac:dyDescent="0.25">
      <c r="A1" s="59" t="s">
        <v>72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33" x14ac:dyDescent="0.25">
      <c r="A2" t="s">
        <v>68</v>
      </c>
      <c r="B2">
        <v>-1</v>
      </c>
    </row>
    <row r="3" spans="1:33" x14ac:dyDescent="0.25">
      <c r="A3" t="s">
        <v>69</v>
      </c>
      <c r="B3">
        <v>-1</v>
      </c>
    </row>
    <row r="4" spans="1:33" x14ac:dyDescent="0.25">
      <c r="A4" t="s">
        <v>70</v>
      </c>
      <c r="B4">
        <v>-3</v>
      </c>
    </row>
    <row r="6" spans="1:33" ht="15.75" thickBot="1" x14ac:dyDescent="0.3">
      <c r="A6" s="63" t="s">
        <v>204</v>
      </c>
      <c r="B6" s="63"/>
    </row>
    <row r="7" spans="1:33" x14ac:dyDescent="0.25">
      <c r="A7" t="s">
        <v>78</v>
      </c>
      <c r="B7">
        <v>0.54566000000000003</v>
      </c>
    </row>
    <row r="8" spans="1:33" x14ac:dyDescent="0.25">
      <c r="A8" t="s">
        <v>205</v>
      </c>
      <c r="B8">
        <f>1-B7-B10</f>
        <v>0.39629180402076952</v>
      </c>
    </row>
    <row r="9" spans="1:33" x14ac:dyDescent="0.25">
      <c r="A9" t="s">
        <v>206</v>
      </c>
      <c r="B9">
        <v>0.13444942023217865</v>
      </c>
    </row>
    <row r="10" spans="1:33" x14ac:dyDescent="0.25">
      <c r="A10" t="s">
        <v>207</v>
      </c>
      <c r="B10">
        <f>(160.8+13.6)/3004.4</f>
        <v>5.8048195979230464E-2</v>
      </c>
    </row>
    <row r="11" spans="1:33" x14ac:dyDescent="0.25">
      <c r="A11" s="59" t="s">
        <v>71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2"/>
    </row>
    <row r="12" spans="1:33" x14ac:dyDescent="0.25">
      <c r="B12" s="59" t="s">
        <v>28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25"/>
    </row>
    <row r="13" spans="1:33" x14ac:dyDescent="0.25">
      <c r="B13" s="59" t="s">
        <v>74</v>
      </c>
      <c r="C13" s="59"/>
      <c r="D13" s="59"/>
      <c r="E13" s="59"/>
      <c r="F13" s="59"/>
      <c r="G13" s="59" t="s">
        <v>75</v>
      </c>
      <c r="H13" s="59"/>
      <c r="I13" s="59"/>
      <c r="J13" s="59"/>
      <c r="K13" s="59"/>
      <c r="L13" s="59" t="s">
        <v>76</v>
      </c>
      <c r="M13" s="59"/>
      <c r="N13" s="59"/>
      <c r="O13" s="59"/>
      <c r="P13" s="59"/>
      <c r="Q13" s="25"/>
      <c r="S13" s="59" t="s">
        <v>74</v>
      </c>
      <c r="T13" s="59"/>
      <c r="U13" s="59"/>
      <c r="V13" s="59"/>
      <c r="W13" s="59"/>
      <c r="X13" s="59" t="s">
        <v>75</v>
      </c>
      <c r="Y13" s="59"/>
      <c r="Z13" s="59"/>
      <c r="AA13" s="59"/>
      <c r="AB13" s="59"/>
      <c r="AC13" s="59" t="s">
        <v>76</v>
      </c>
      <c r="AD13" s="59"/>
      <c r="AE13" s="59"/>
      <c r="AF13" s="59"/>
      <c r="AG13" s="59"/>
    </row>
    <row r="14" spans="1:33" x14ac:dyDescent="0.25">
      <c r="B14" t="s">
        <v>32</v>
      </c>
      <c r="C14" t="s">
        <v>33</v>
      </c>
      <c r="D14" t="s">
        <v>188</v>
      </c>
      <c r="E14" t="s">
        <v>189</v>
      </c>
      <c r="F14" t="s">
        <v>190</v>
      </c>
      <c r="G14" t="s">
        <v>32</v>
      </c>
      <c r="H14" t="s">
        <v>33</v>
      </c>
      <c r="I14" t="s">
        <v>188</v>
      </c>
      <c r="J14" t="s">
        <v>189</v>
      </c>
      <c r="K14" t="s">
        <v>190</v>
      </c>
      <c r="L14" t="s">
        <v>32</v>
      </c>
      <c r="M14" t="s">
        <v>33</v>
      </c>
      <c r="N14" t="s">
        <v>188</v>
      </c>
      <c r="O14" t="s">
        <v>189</v>
      </c>
      <c r="P14" t="s">
        <v>190</v>
      </c>
      <c r="S14" t="s">
        <v>129</v>
      </c>
      <c r="T14" t="s">
        <v>130</v>
      </c>
      <c r="U14" t="s">
        <v>106</v>
      </c>
      <c r="V14" t="s">
        <v>131</v>
      </c>
      <c r="W14" t="s">
        <v>208</v>
      </c>
      <c r="X14" t="s">
        <v>129</v>
      </c>
      <c r="Y14" t="s">
        <v>130</v>
      </c>
      <c r="Z14" t="s">
        <v>106</v>
      </c>
      <c r="AA14" t="s">
        <v>131</v>
      </c>
      <c r="AB14" t="s">
        <v>208</v>
      </c>
      <c r="AC14" t="s">
        <v>129</v>
      </c>
      <c r="AD14" t="s">
        <v>130</v>
      </c>
      <c r="AE14" t="s">
        <v>106</v>
      </c>
      <c r="AF14" t="s">
        <v>131</v>
      </c>
      <c r="AG14" t="s">
        <v>208</v>
      </c>
    </row>
    <row r="15" spans="1:33" x14ac:dyDescent="0.25">
      <c r="A15" t="s">
        <v>66</v>
      </c>
      <c r="B15">
        <f>CoC_EATR!C37</f>
        <v>0.19421143887613959</v>
      </c>
      <c r="C15">
        <f>CoC_EATR!D37</f>
        <v>0.19981006361368286</v>
      </c>
      <c r="D15">
        <f>CoC_EATR!E37</f>
        <v>0.11960344364121289</v>
      </c>
      <c r="E15">
        <f>CoC_EATR!F37</f>
        <v>0.13351284467840271</v>
      </c>
      <c r="F15">
        <f>CoC_EATR!G37</f>
        <v>0.12901732418094092</v>
      </c>
      <c r="G15">
        <f>CoC_EATR!O37</f>
        <v>0.18385829736623258</v>
      </c>
      <c r="H15">
        <f>CoC_EATR!P37</f>
        <v>0.18950966873349287</v>
      </c>
      <c r="I15">
        <f>CoC_EATR!Q37</f>
        <v>0.10813836924182386</v>
      </c>
      <c r="J15">
        <f>CoC_EATR!R37</f>
        <v>0.12264172834145914</v>
      </c>
      <c r="K15">
        <f>CoC_EATR!S37</f>
        <v>0.11829518321164247</v>
      </c>
      <c r="L15">
        <f>CoC_EATR!AA37</f>
        <v>0.18119467016882573</v>
      </c>
      <c r="M15">
        <f>CoC_EATR!AB37</f>
        <v>0.18679329490636903</v>
      </c>
      <c r="N15">
        <f>CoC_EATR!AC37</f>
        <v>0.10658667493389906</v>
      </c>
      <c r="O15">
        <f>CoC_EATR!AD37</f>
        <v>0.12049607597108888</v>
      </c>
      <c r="P15">
        <f>CoC_EATR!AE37</f>
        <v>0.11600055547362707</v>
      </c>
      <c r="R15" t="s">
        <v>66</v>
      </c>
      <c r="S15">
        <f>AVERAGE(B15:C15)</f>
        <v>0.19701075124491124</v>
      </c>
      <c r="T15">
        <f>AVERAGE(D15,F15)</f>
        <v>0.1243103839110769</v>
      </c>
      <c r="U15">
        <f>AVERAGE(B15:C15)</f>
        <v>0.19701075124491124</v>
      </c>
      <c r="V15">
        <f>E15</f>
        <v>0.13351284467840271</v>
      </c>
      <c r="W15">
        <f>SUMPRODUCT(S15:V15,asset_data!$D$30:$G$30)/SUM(asset_data!$D$30:$G$30)</f>
        <v>0.15422510892068247</v>
      </c>
      <c r="X15">
        <f>AVERAGE(G15:H15)</f>
        <v>0.18668398304986272</v>
      </c>
      <c r="Y15">
        <f>AVERAGE(I15,K15)</f>
        <v>0.11321677622673317</v>
      </c>
      <c r="Z15">
        <f>AVERAGE(G15:H15)</f>
        <v>0.18668398304986272</v>
      </c>
      <c r="AA15">
        <f>J15</f>
        <v>0.12264172834145914</v>
      </c>
      <c r="AB15">
        <f>SUMPRODUCT(X15:AA15,asset_data!$D$30:$G$30)/SUM(asset_data!$D$30:$G$30)</f>
        <v>0.14345969261168168</v>
      </c>
      <c r="AC15">
        <f>AVERAGE(L15:M15)</f>
        <v>0.18399398253759738</v>
      </c>
      <c r="AD15">
        <f>AVERAGE(N15,P15)</f>
        <v>0.11129361520376307</v>
      </c>
      <c r="AE15">
        <f>AVERAGE(L15:M15)</f>
        <v>0.18399398253759738</v>
      </c>
      <c r="AF15">
        <f>O15</f>
        <v>0.12049607597108888</v>
      </c>
      <c r="AG15">
        <f>SUMPRODUCT(AC15:AF15,asset_data!$D$30:$G$30)/SUM(asset_data!$D$30:$G$30)</f>
        <v>0.14120834021336862</v>
      </c>
    </row>
    <row r="16" spans="1:33" x14ac:dyDescent="0.25">
      <c r="A16" t="s">
        <v>21</v>
      </c>
      <c r="B16">
        <f>CoC_EATR!C36</f>
        <v>0.2578203351514044</v>
      </c>
      <c r="C16">
        <f>CoC_EATR!D36</f>
        <v>0.27584515340452992</v>
      </c>
      <c r="D16">
        <f>CoC_EATR!E36</f>
        <v>0.30141911901014723</v>
      </c>
      <c r="E16">
        <f>CoC_EATR!F36</f>
        <v>0.32434023925586586</v>
      </c>
      <c r="F16">
        <f>CoC_EATR!G36</f>
        <v>0.33172718460478662</v>
      </c>
      <c r="G16">
        <f>CoC_EATR!O36</f>
        <v>0.30768233844037352</v>
      </c>
      <c r="H16">
        <f>CoC_EATR!P36</f>
        <v>0.32530412055310498</v>
      </c>
      <c r="I16">
        <f>CoC_EATR!Q36</f>
        <v>0.3464412582801869</v>
      </c>
      <c r="J16">
        <f>CoC_EATR!R36</f>
        <v>0.37049275778805524</v>
      </c>
      <c r="K16">
        <f>CoC_EATR!S36</f>
        <v>0.3781116531462137</v>
      </c>
      <c r="L16">
        <f>CoC_EATR!AA36</f>
        <v>0.21203829677988917</v>
      </c>
      <c r="M16">
        <f>CoC_EATR!AB36</f>
        <v>0.23023382717690494</v>
      </c>
      <c r="N16">
        <f>CoC_EATR!AC36</f>
        <v>0.25605000251995214</v>
      </c>
      <c r="O16">
        <f>CoC_EATR!AD36</f>
        <v>0.2791882075385968</v>
      </c>
      <c r="P16">
        <f>CoC_EATR!AE36</f>
        <v>0.28664511427406814</v>
      </c>
      <c r="R16" t="s">
        <v>21</v>
      </c>
      <c r="S16">
        <f>AVERAGE(B16:C16)</f>
        <v>0.26683274427796716</v>
      </c>
      <c r="T16">
        <f>AVERAGE(D16,F16)</f>
        <v>0.31657315180746692</v>
      </c>
      <c r="U16">
        <f>AVERAGE(B16:C16)</f>
        <v>0.26683274427796716</v>
      </c>
      <c r="V16">
        <f>E16</f>
        <v>0.32434023925586586</v>
      </c>
      <c r="W16">
        <f>SUMPRODUCT(S16:V16,asset_data!$D$30:$G$30)/SUM(asset_data!$D$30:$G$30)</f>
        <v>0.29752465142546169</v>
      </c>
      <c r="X16">
        <f>AVERAGE(G16:H16)</f>
        <v>0.31649322949673925</v>
      </c>
      <c r="Y16">
        <f>AVERAGE(I16,K16)</f>
        <v>0.36227645571320033</v>
      </c>
      <c r="Z16">
        <f>AVERAGE(G16:H16)</f>
        <v>0.31649322949673925</v>
      </c>
      <c r="AA16">
        <f>J16</f>
        <v>0.37049275778805524</v>
      </c>
      <c r="AB16">
        <f>SUMPRODUCT(X16:AA16,asset_data!$D$30:$G$30)/SUM(asset_data!$D$30:$G$30)</f>
        <v>0.34485104093268304</v>
      </c>
      <c r="AC16">
        <f>AVERAGE(L16:M16)</f>
        <v>0.22113606197839705</v>
      </c>
      <c r="AD16">
        <f>AVERAGE(N16,P16)</f>
        <v>0.27134755839701014</v>
      </c>
      <c r="AE16">
        <f>AVERAGE(L16:M16)</f>
        <v>0.22113606197839705</v>
      </c>
      <c r="AF16">
        <f>O16</f>
        <v>0.2791882075385968</v>
      </c>
      <c r="AG16">
        <f>SUMPRODUCT(AC16:AF16,asset_data!$D$30:$G$30)/SUM(asset_data!$D$30:$G$30)</f>
        <v>0.25211865062934147</v>
      </c>
    </row>
    <row r="18" spans="1:33" x14ac:dyDescent="0.25">
      <c r="B18" s="59" t="s">
        <v>29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</row>
    <row r="19" spans="1:33" x14ac:dyDescent="0.25">
      <c r="B19" s="59" t="s">
        <v>74</v>
      </c>
      <c r="C19" s="59"/>
      <c r="D19" s="59"/>
      <c r="E19" s="59"/>
      <c r="F19" s="59"/>
      <c r="G19" s="59" t="s">
        <v>75</v>
      </c>
      <c r="H19" s="59"/>
      <c r="I19" s="59"/>
      <c r="J19" s="59"/>
      <c r="K19" s="59"/>
      <c r="L19" s="59" t="s">
        <v>76</v>
      </c>
      <c r="M19" s="59"/>
      <c r="N19" s="59"/>
      <c r="O19" s="59"/>
      <c r="P19" s="59"/>
      <c r="S19" s="59" t="s">
        <v>74</v>
      </c>
      <c r="T19" s="59"/>
      <c r="U19" s="59"/>
      <c r="V19" s="59"/>
      <c r="W19" s="59"/>
      <c r="X19" s="59" t="s">
        <v>75</v>
      </c>
      <c r="Y19" s="59"/>
      <c r="Z19" s="59"/>
      <c r="AA19" s="59"/>
      <c r="AB19" s="59"/>
      <c r="AC19" s="59" t="s">
        <v>76</v>
      </c>
      <c r="AD19" s="59"/>
      <c r="AE19" s="59"/>
      <c r="AF19" s="59"/>
      <c r="AG19" s="59"/>
    </row>
    <row r="20" spans="1:33" x14ac:dyDescent="0.25">
      <c r="B20" t="s">
        <v>32</v>
      </c>
      <c r="C20" t="s">
        <v>33</v>
      </c>
      <c r="D20" t="s">
        <v>188</v>
      </c>
      <c r="E20" t="s">
        <v>189</v>
      </c>
      <c r="F20" t="s">
        <v>190</v>
      </c>
      <c r="G20" t="s">
        <v>32</v>
      </c>
      <c r="H20" t="s">
        <v>33</v>
      </c>
      <c r="I20" t="s">
        <v>188</v>
      </c>
      <c r="J20" t="s">
        <v>189</v>
      </c>
      <c r="K20" t="s">
        <v>190</v>
      </c>
      <c r="L20" t="s">
        <v>32</v>
      </c>
      <c r="M20" t="s">
        <v>33</v>
      </c>
      <c r="N20" t="s">
        <v>188</v>
      </c>
      <c r="O20" t="s">
        <v>189</v>
      </c>
      <c r="P20" t="s">
        <v>190</v>
      </c>
      <c r="S20" t="s">
        <v>129</v>
      </c>
      <c r="T20" t="s">
        <v>130</v>
      </c>
      <c r="U20" t="s">
        <v>106</v>
      </c>
      <c r="V20" t="s">
        <v>131</v>
      </c>
      <c r="W20" t="s">
        <v>208</v>
      </c>
      <c r="X20" t="s">
        <v>129</v>
      </c>
      <c r="Y20" t="s">
        <v>130</v>
      </c>
      <c r="Z20" t="s">
        <v>106</v>
      </c>
      <c r="AA20" t="s">
        <v>131</v>
      </c>
      <c r="AB20" t="s">
        <v>208</v>
      </c>
      <c r="AC20" t="s">
        <v>129</v>
      </c>
      <c r="AD20" t="s">
        <v>130</v>
      </c>
      <c r="AE20" t="s">
        <v>106</v>
      </c>
      <c r="AF20" t="s">
        <v>131</v>
      </c>
      <c r="AG20" t="s">
        <v>208</v>
      </c>
    </row>
    <row r="21" spans="1:33" x14ac:dyDescent="0.25">
      <c r="A21" t="s">
        <v>66</v>
      </c>
      <c r="B21">
        <f>CoC_EATR!I37</f>
        <v>0.19421143887613959</v>
      </c>
      <c r="C21">
        <f>CoC_EATR!J37</f>
        <v>0.19981006361368286</v>
      </c>
      <c r="D21">
        <f>CoC_EATR!K37</f>
        <v>0.11960344364121289</v>
      </c>
      <c r="E21">
        <f>CoC_EATR!L37</f>
        <v>0.13351284467840271</v>
      </c>
      <c r="F21">
        <f>CoC_EATR!M37</f>
        <v>0.12901732418094092</v>
      </c>
      <c r="G21">
        <f>CoC_EATR!U37</f>
        <v>0.18385829736623258</v>
      </c>
      <c r="H21">
        <f>CoC_EATR!V37</f>
        <v>0.18950966873349287</v>
      </c>
      <c r="I21">
        <f>CoC_EATR!W37</f>
        <v>0.10813836924182386</v>
      </c>
      <c r="J21">
        <f>CoC_EATR!X37</f>
        <v>0.12264172834145914</v>
      </c>
      <c r="K21">
        <f>CoC_EATR!Y37</f>
        <v>0.11829518321164247</v>
      </c>
      <c r="L21">
        <f>CoC_EATR!AG37</f>
        <v>0.18119467016882573</v>
      </c>
      <c r="M21">
        <f>CoC_EATR!AH37</f>
        <v>0.18679329490636903</v>
      </c>
      <c r="N21">
        <f>CoC_EATR!AI37</f>
        <v>0.10658667493389906</v>
      </c>
      <c r="O21">
        <f>CoC_EATR!AJ37</f>
        <v>0.12049607597108888</v>
      </c>
      <c r="P21">
        <f>CoC_EATR!AK37</f>
        <v>0.11600055547362707</v>
      </c>
      <c r="R21" t="s">
        <v>66</v>
      </c>
      <c r="S21">
        <f>AVERAGE(B21:C21)</f>
        <v>0.19701075124491124</v>
      </c>
      <c r="T21">
        <f>AVERAGE(D21,F21)</f>
        <v>0.1243103839110769</v>
      </c>
      <c r="U21">
        <f>AVERAGE(B21:C21)</f>
        <v>0.19701075124491124</v>
      </c>
      <c r="V21">
        <f>E21</f>
        <v>0.13351284467840271</v>
      </c>
      <c r="W21">
        <f>SUMPRODUCT(S21:V21,asset_data!$D$30:$G$30)/SUM(asset_data!$D$30:$G$30)</f>
        <v>0.15422510892068247</v>
      </c>
      <c r="X21">
        <f>AVERAGE(G21:H21)</f>
        <v>0.18668398304986272</v>
      </c>
      <c r="Y21">
        <f>AVERAGE(I21,K21)</f>
        <v>0.11321677622673317</v>
      </c>
      <c r="Z21">
        <f>AVERAGE(G21:H21)</f>
        <v>0.18668398304986272</v>
      </c>
      <c r="AA21">
        <f>J21</f>
        <v>0.12264172834145914</v>
      </c>
      <c r="AB21">
        <f>SUMPRODUCT(X21:AA21,asset_data!$D$30:$G$30)/SUM(asset_data!$D$30:$G$30)</f>
        <v>0.14345969261168168</v>
      </c>
      <c r="AC21">
        <f>AVERAGE(L21:M21)</f>
        <v>0.18399398253759738</v>
      </c>
      <c r="AD21">
        <f>AVERAGE(N21,P21)</f>
        <v>0.11129361520376307</v>
      </c>
      <c r="AE21">
        <f>AVERAGE(L21:M21)</f>
        <v>0.18399398253759738</v>
      </c>
      <c r="AF21">
        <f>O21</f>
        <v>0.12049607597108888</v>
      </c>
      <c r="AG21">
        <f>SUMPRODUCT(AC21:AF21,asset_data!$D$30:$G$30)/SUM(asset_data!$D$30:$G$30)</f>
        <v>0.14120834021336862</v>
      </c>
    </row>
    <row r="22" spans="1:33" x14ac:dyDescent="0.25">
      <c r="A22" t="s">
        <v>21</v>
      </c>
      <c r="B22">
        <f>CoC_EATR!I36</f>
        <v>0.2578203351514044</v>
      </c>
      <c r="C22">
        <f>CoC_EATR!J36</f>
        <v>0.27584515340452992</v>
      </c>
      <c r="D22">
        <f>CoC_EATR!K36</f>
        <v>0.30141911901014723</v>
      </c>
      <c r="E22">
        <f>CoC_EATR!L36</f>
        <v>0.32434023925586586</v>
      </c>
      <c r="F22">
        <f>CoC_EATR!M36</f>
        <v>0.33172718460478662</v>
      </c>
      <c r="G22">
        <f>CoC_EATR!U36</f>
        <v>0.30768233844037352</v>
      </c>
      <c r="H22">
        <f>CoC_EATR!V36</f>
        <v>0.32530412055310498</v>
      </c>
      <c r="I22">
        <f>CoC_EATR!W36</f>
        <v>0.3464412582801869</v>
      </c>
      <c r="J22">
        <f>CoC_EATR!X36</f>
        <v>0.37049275778805524</v>
      </c>
      <c r="K22">
        <f>CoC_EATR!Y36</f>
        <v>0.3781116531462137</v>
      </c>
      <c r="L22">
        <f>CoC_EATR!AG36</f>
        <v>0.21203829677988917</v>
      </c>
      <c r="M22">
        <f>CoC_EATR!AH36</f>
        <v>0.23023382717690494</v>
      </c>
      <c r="N22">
        <f>CoC_EATR!AI36</f>
        <v>0.25605000251995214</v>
      </c>
      <c r="O22">
        <f>CoC_EATR!AJ36</f>
        <v>0.2791882075385968</v>
      </c>
      <c r="P22">
        <f>CoC_EATR!AK36</f>
        <v>0.28664511427406814</v>
      </c>
      <c r="R22" t="s">
        <v>21</v>
      </c>
      <c r="S22">
        <f>AVERAGE(B22:C22)</f>
        <v>0.26683274427796716</v>
      </c>
      <c r="T22">
        <f>AVERAGE(D22,F22)</f>
        <v>0.31657315180746692</v>
      </c>
      <c r="U22">
        <f>AVERAGE(B22:C22)</f>
        <v>0.26683274427796716</v>
      </c>
      <c r="V22">
        <f>E22</f>
        <v>0.32434023925586586</v>
      </c>
      <c r="W22">
        <f>SUMPRODUCT(S22:V22,asset_data!$D$30:$G$30)/SUM(asset_data!$D$30:$G$30)</f>
        <v>0.29752465142546169</v>
      </c>
      <c r="X22">
        <f>AVERAGE(G22:H22)</f>
        <v>0.31649322949673925</v>
      </c>
      <c r="Y22">
        <f>AVERAGE(I22,K22)</f>
        <v>0.36227645571320033</v>
      </c>
      <c r="Z22">
        <f>AVERAGE(G22:H22)</f>
        <v>0.31649322949673925</v>
      </c>
      <c r="AA22">
        <f>J22</f>
        <v>0.37049275778805524</v>
      </c>
      <c r="AB22">
        <f>SUMPRODUCT(X22:AA22,asset_data!$D$30:$G$30)/SUM(asset_data!$D$30:$G$30)</f>
        <v>0.34485104093268304</v>
      </c>
      <c r="AC22">
        <f>AVERAGE(L22:M22)</f>
        <v>0.22113606197839705</v>
      </c>
      <c r="AD22">
        <f>AVERAGE(N22,P22)</f>
        <v>0.27134755839701014</v>
      </c>
      <c r="AE22">
        <f>AVERAGE(L22:M22)</f>
        <v>0.22113606197839705</v>
      </c>
      <c r="AF22">
        <f>O22</f>
        <v>0.2791882075385968</v>
      </c>
      <c r="AG22">
        <f>SUMPRODUCT(AC22:AF22,asset_data!$D$30:$G$30)/SUM(asset_data!$D$30:$G$30)</f>
        <v>0.25211865062934147</v>
      </c>
    </row>
    <row r="24" spans="1:33" x14ac:dyDescent="0.25">
      <c r="A24" s="59" t="s">
        <v>73</v>
      </c>
      <c r="B24" s="59"/>
      <c r="C24" s="59"/>
      <c r="D24" s="37"/>
      <c r="E24" s="37"/>
      <c r="F24" s="37"/>
      <c r="G24" s="25"/>
      <c r="H24" s="25"/>
      <c r="I24" s="37"/>
      <c r="J24" s="37"/>
      <c r="K24" s="37"/>
      <c r="L24" s="25"/>
      <c r="M24" s="25"/>
      <c r="N24" s="37"/>
      <c r="O24" s="37"/>
      <c r="P24" s="37"/>
      <c r="Q24" s="25"/>
    </row>
    <row r="25" spans="1:33" x14ac:dyDescent="0.25">
      <c r="A25" s="25"/>
      <c r="B25" s="25" t="s">
        <v>32</v>
      </c>
      <c r="C25" t="s">
        <v>33</v>
      </c>
      <c r="D25" t="s">
        <v>188</v>
      </c>
      <c r="E25" t="s">
        <v>189</v>
      </c>
      <c r="F25" t="s">
        <v>190</v>
      </c>
      <c r="G25" t="s">
        <v>129</v>
      </c>
      <c r="H25" t="s">
        <v>130</v>
      </c>
      <c r="I25" t="s">
        <v>106</v>
      </c>
      <c r="J25" t="s">
        <v>131</v>
      </c>
    </row>
    <row r="26" spans="1:33" x14ac:dyDescent="0.25">
      <c r="A26" t="s">
        <v>74</v>
      </c>
      <c r="B26">
        <f>(B21/B15-1)*$B2</f>
        <v>0</v>
      </c>
      <c r="C26">
        <f>(C21/C15-1)*$B2</f>
        <v>0</v>
      </c>
      <c r="D26">
        <f>(D21/D15-1)*$B2</f>
        <v>0</v>
      </c>
      <c r="E26">
        <f>(E21/E15-1)*$B2</f>
        <v>0</v>
      </c>
      <c r="F26">
        <f>(F21/F15-1)*$B2</f>
        <v>0</v>
      </c>
      <c r="G26">
        <f>AVERAGE(B26:C26)</f>
        <v>0</v>
      </c>
      <c r="H26">
        <f>AVERAGE(D26,F26)</f>
        <v>0</v>
      </c>
      <c r="I26">
        <f>AVERAGE(B26:C26)</f>
        <v>0</v>
      </c>
      <c r="J26">
        <f>E26</f>
        <v>0</v>
      </c>
    </row>
    <row r="27" spans="1:33" x14ac:dyDescent="0.25">
      <c r="A27" t="s">
        <v>75</v>
      </c>
      <c r="B27">
        <f>(G21/G15-1)*$B3</f>
        <v>0</v>
      </c>
      <c r="C27">
        <f>(H21/H15-1)*$B3</f>
        <v>0</v>
      </c>
      <c r="D27">
        <f>(I21/I15-1)*$B3</f>
        <v>0</v>
      </c>
      <c r="E27">
        <f>(J21/J15-1)*$B3</f>
        <v>0</v>
      </c>
      <c r="F27">
        <f>(K21/K15-1)*$B3</f>
        <v>0</v>
      </c>
      <c r="G27">
        <f t="shared" ref="G27:G28" si="0">AVERAGE(B27:C27)</f>
        <v>0</v>
      </c>
      <c r="H27">
        <f t="shared" ref="H27:H28" si="1">AVERAGE(D27,F27)</f>
        <v>0</v>
      </c>
      <c r="I27">
        <f t="shared" ref="I27:I28" si="2">AVERAGE(B27:C27)</f>
        <v>0</v>
      </c>
      <c r="J27">
        <f t="shared" ref="J27:J28" si="3">E27</f>
        <v>0</v>
      </c>
    </row>
    <row r="28" spans="1:33" x14ac:dyDescent="0.25">
      <c r="A28" t="s">
        <v>76</v>
      </c>
      <c r="B28">
        <f>(L22-L16)*$B4</f>
        <v>0</v>
      </c>
      <c r="C28">
        <f>(M22-M16)*$B4</f>
        <v>0</v>
      </c>
      <c r="D28">
        <f>(N22-N16)*$B4</f>
        <v>0</v>
      </c>
      <c r="E28">
        <f>(O22-O16)*$B4</f>
        <v>0</v>
      </c>
      <c r="F28">
        <f>(P22-P16)*$B4</f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33" x14ac:dyDescent="0.25">
      <c r="A29" t="s">
        <v>37</v>
      </c>
      <c r="G29" s="23">
        <f>SUMPRODUCT(G26:G28,$B7:$B9)</f>
        <v>0</v>
      </c>
      <c r="H29" s="23">
        <f>SUMPRODUCT(H26:H28,$B7:$B9)</f>
        <v>0</v>
      </c>
      <c r="I29" s="23">
        <f>SUMPRODUCT(I26:I28,$B7:$B9)</f>
        <v>0</v>
      </c>
      <c r="J29" s="23">
        <f>SUMPRODUCT(J26:J28,$B7:$B9)</f>
        <v>0</v>
      </c>
    </row>
    <row r="30" spans="1:33" x14ac:dyDescent="0.25">
      <c r="I30" t="s">
        <v>77</v>
      </c>
      <c r="J30" s="23">
        <f>SUMPRODUCT(G29:J29,growth_acct!I7:L7)/SUM(growth_acct!I7:L7)</f>
        <v>0</v>
      </c>
    </row>
  </sheetData>
  <mergeCells count="18">
    <mergeCell ref="S13:W13"/>
    <mergeCell ref="X13:AB13"/>
    <mergeCell ref="AC13:AG13"/>
    <mergeCell ref="S19:W19"/>
    <mergeCell ref="X19:AB19"/>
    <mergeCell ref="AC19:AG19"/>
    <mergeCell ref="A1:Q1"/>
    <mergeCell ref="A24:C24"/>
    <mergeCell ref="B13:F13"/>
    <mergeCell ref="G13:K13"/>
    <mergeCell ref="L13:P13"/>
    <mergeCell ref="B12:P12"/>
    <mergeCell ref="B18:P18"/>
    <mergeCell ref="B19:F19"/>
    <mergeCell ref="G19:K19"/>
    <mergeCell ref="L19:P19"/>
    <mergeCell ref="A11:P11"/>
    <mergeCell ref="A6:B6"/>
  </mergeCells>
  <pageMargins left="0.7" right="0.7" top="0.75" bottom="0.75" header="0.3" footer="0.3"/>
  <ignoredErrors>
    <ignoredError sqref="J3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D30" sqref="D30"/>
    </sheetView>
  </sheetViews>
  <sheetFormatPr defaultRowHeight="15" x14ac:dyDescent="0.25"/>
  <sheetData>
    <row r="1" spans="1:18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O1" t="s">
        <v>98</v>
      </c>
      <c r="P1" t="s">
        <v>99</v>
      </c>
      <c r="Q1" t="s">
        <v>100</v>
      </c>
      <c r="R1" t="s">
        <v>101</v>
      </c>
    </row>
    <row r="2" spans="1:18" x14ac:dyDescent="0.25">
      <c r="A2">
        <v>1987</v>
      </c>
      <c r="B2">
        <v>22581.585999999999</v>
      </c>
      <c r="C2">
        <v>16634.557000000001</v>
      </c>
      <c r="D2">
        <v>3900.085</v>
      </c>
      <c r="E2">
        <v>9540.7099999999991</v>
      </c>
      <c r="F2">
        <v>906.56399999999996</v>
      </c>
      <c r="G2">
        <v>2287.1990000000001</v>
      </c>
      <c r="H2">
        <v>1037.9749999999999</v>
      </c>
      <c r="I2">
        <f>H2</f>
        <v>1037.9749999999999</v>
      </c>
      <c r="J2">
        <v>370.92</v>
      </c>
      <c r="K2">
        <v>407.05700000000002</v>
      </c>
      <c r="L2">
        <v>168.30600000000001</v>
      </c>
      <c r="M2">
        <v>91.691999999999993</v>
      </c>
      <c r="N2">
        <f>-(C3-C2-I2)</f>
        <v>665.14899999999898</v>
      </c>
      <c r="O2">
        <f>-(D3-D2-J2)</f>
        <v>320.03099999999989</v>
      </c>
      <c r="P2">
        <f>-(E3-E2-K2)</f>
        <v>175.95999999999844</v>
      </c>
      <c r="Q2">
        <f>-(F3-F2-L2)</f>
        <v>114.36099999999996</v>
      </c>
      <c r="R2">
        <f>-(G3-G2-M2)</f>
        <v>54.798000000000215</v>
      </c>
    </row>
    <row r="3" spans="1:18" x14ac:dyDescent="0.25">
      <c r="A3">
        <f>A2+1</f>
        <v>1988</v>
      </c>
      <c r="B3">
        <v>23341.116000000002</v>
      </c>
      <c r="C3">
        <v>17007.383000000002</v>
      </c>
      <c r="D3">
        <v>3950.9740000000002</v>
      </c>
      <c r="E3">
        <v>9771.8070000000007</v>
      </c>
      <c r="F3">
        <v>960.50900000000001</v>
      </c>
      <c r="G3">
        <v>2324.0929999999998</v>
      </c>
      <c r="H3">
        <v>1056.164</v>
      </c>
      <c r="I3">
        <f t="shared" ref="I3:I30" si="0">H3</f>
        <v>1056.164</v>
      </c>
      <c r="J3">
        <v>391.57900000000001</v>
      </c>
      <c r="K3">
        <v>408.14800000000002</v>
      </c>
      <c r="L3">
        <v>175.99</v>
      </c>
      <c r="M3">
        <v>80.447000000000003</v>
      </c>
      <c r="N3">
        <f t="shared" ref="N3:R29" si="1">-(C4-C3-I3)</f>
        <v>680.85400000000232</v>
      </c>
      <c r="O3">
        <f t="shared" si="1"/>
        <v>328.3250000000001</v>
      </c>
      <c r="P3">
        <f t="shared" si="1"/>
        <v>183.56600000000151</v>
      </c>
      <c r="Q3">
        <f t="shared" si="1"/>
        <v>118.81600000000003</v>
      </c>
      <c r="R3">
        <f t="shared" si="1"/>
        <v>50.148000000000025</v>
      </c>
    </row>
    <row r="4" spans="1:18" x14ac:dyDescent="0.25">
      <c r="A4">
        <f t="shared" ref="A4:A30" si="2">A3+1</f>
        <v>1989</v>
      </c>
      <c r="B4">
        <v>23984.441999999999</v>
      </c>
      <c r="C4">
        <v>17382.692999999999</v>
      </c>
      <c r="D4">
        <v>4014.2280000000001</v>
      </c>
      <c r="E4">
        <v>9996.3889999999992</v>
      </c>
      <c r="F4">
        <v>1017.683</v>
      </c>
      <c r="G4">
        <v>2354.3919999999998</v>
      </c>
      <c r="H4">
        <v>1085.8710000000001</v>
      </c>
      <c r="I4">
        <f t="shared" si="0"/>
        <v>1085.8710000000001</v>
      </c>
      <c r="J4">
        <v>407.37</v>
      </c>
      <c r="K4">
        <v>405.87799999999999</v>
      </c>
      <c r="L4">
        <v>191.27600000000001</v>
      </c>
      <c r="M4">
        <v>81.346999999999994</v>
      </c>
      <c r="N4">
        <f t="shared" si="1"/>
        <v>709.84599999999864</v>
      </c>
      <c r="O4">
        <f t="shared" si="1"/>
        <v>347.61400000000015</v>
      </c>
      <c r="P4">
        <f t="shared" si="1"/>
        <v>178.39999999999901</v>
      </c>
      <c r="Q4">
        <f t="shared" si="1"/>
        <v>129.38499999999993</v>
      </c>
      <c r="R4">
        <f t="shared" si="1"/>
        <v>54.4459999999997</v>
      </c>
    </row>
    <row r="5" spans="1:18" x14ac:dyDescent="0.25">
      <c r="A5">
        <f t="shared" si="2"/>
        <v>1990</v>
      </c>
      <c r="B5">
        <v>24472.578000000001</v>
      </c>
      <c r="C5">
        <v>17758.718000000001</v>
      </c>
      <c r="D5">
        <v>4073.9839999999999</v>
      </c>
      <c r="E5">
        <v>10223.867</v>
      </c>
      <c r="F5">
        <v>1079.5740000000001</v>
      </c>
      <c r="G5">
        <v>2381.2930000000001</v>
      </c>
      <c r="H5">
        <v>1102.0889999999999</v>
      </c>
      <c r="I5">
        <f t="shared" si="0"/>
        <v>1102.0889999999999</v>
      </c>
      <c r="J5">
        <v>396.60899999999998</v>
      </c>
      <c r="K5">
        <v>425.709</v>
      </c>
      <c r="L5">
        <v>203.32599999999999</v>
      </c>
      <c r="M5">
        <v>76.444999999999993</v>
      </c>
      <c r="N5">
        <f t="shared" si="1"/>
        <v>783.84700000000157</v>
      </c>
      <c r="O5">
        <f t="shared" si="1"/>
        <v>360.3400000000002</v>
      </c>
      <c r="P5">
        <f t="shared" si="1"/>
        <v>222.97700000000003</v>
      </c>
      <c r="Q5">
        <f t="shared" si="1"/>
        <v>139.72</v>
      </c>
      <c r="R5">
        <f t="shared" si="1"/>
        <v>60.81000000000023</v>
      </c>
    </row>
    <row r="6" spans="1:18" x14ac:dyDescent="0.25">
      <c r="A6">
        <f t="shared" si="2"/>
        <v>1991</v>
      </c>
      <c r="B6">
        <v>24839.539000000001</v>
      </c>
      <c r="C6">
        <v>18076.96</v>
      </c>
      <c r="D6">
        <v>4110.2529999999997</v>
      </c>
      <c r="E6">
        <v>10426.599</v>
      </c>
      <c r="F6">
        <v>1143.18</v>
      </c>
      <c r="G6">
        <v>2396.9279999999999</v>
      </c>
      <c r="H6">
        <v>1015.2910000000001</v>
      </c>
      <c r="I6">
        <f t="shared" si="0"/>
        <v>1015.2910000000001</v>
      </c>
      <c r="J6">
        <v>371.387</v>
      </c>
      <c r="K6">
        <v>368.15</v>
      </c>
      <c r="L6">
        <v>214.19</v>
      </c>
      <c r="M6">
        <v>61.564</v>
      </c>
      <c r="N6">
        <f t="shared" si="1"/>
        <v>772.84800000000075</v>
      </c>
      <c r="O6">
        <f t="shared" si="1"/>
        <v>346.33499999999941</v>
      </c>
      <c r="P6">
        <f t="shared" si="1"/>
        <v>220.14899999999977</v>
      </c>
      <c r="Q6">
        <f t="shared" si="1"/>
        <v>151.90100000000001</v>
      </c>
      <c r="R6">
        <f t="shared" si="1"/>
        <v>54.461999999999684</v>
      </c>
    </row>
    <row r="7" spans="1:18" x14ac:dyDescent="0.25">
      <c r="A7">
        <f t="shared" si="2"/>
        <v>1992</v>
      </c>
      <c r="B7">
        <v>25114.179</v>
      </c>
      <c r="C7">
        <v>18319.402999999998</v>
      </c>
      <c r="D7">
        <v>4135.3050000000003</v>
      </c>
      <c r="E7">
        <v>10574.6</v>
      </c>
      <c r="F7">
        <v>1205.4690000000001</v>
      </c>
      <c r="G7">
        <v>2404.0300000000002</v>
      </c>
      <c r="H7">
        <v>993.16</v>
      </c>
      <c r="I7">
        <f t="shared" si="0"/>
        <v>993.16</v>
      </c>
      <c r="J7">
        <v>382.51799999999997</v>
      </c>
      <c r="K7">
        <v>327.75299999999999</v>
      </c>
      <c r="L7">
        <v>220.929</v>
      </c>
      <c r="M7">
        <v>61.96</v>
      </c>
      <c r="N7">
        <f t="shared" si="1"/>
        <v>743.71500000000026</v>
      </c>
      <c r="O7">
        <f t="shared" si="1"/>
        <v>332.11599999999993</v>
      </c>
      <c r="P7">
        <f t="shared" si="1"/>
        <v>197.34600000000074</v>
      </c>
      <c r="Q7">
        <f t="shared" si="1"/>
        <v>161.49799999999996</v>
      </c>
      <c r="R7">
        <f t="shared" si="1"/>
        <v>52.755000000000074</v>
      </c>
    </row>
    <row r="8" spans="1:18" x14ac:dyDescent="0.25">
      <c r="A8">
        <f t="shared" si="2"/>
        <v>1993</v>
      </c>
      <c r="B8">
        <v>25469.885999999999</v>
      </c>
      <c r="C8">
        <v>18568.847999999998</v>
      </c>
      <c r="D8">
        <v>4185.7070000000003</v>
      </c>
      <c r="E8">
        <v>10705.007</v>
      </c>
      <c r="F8">
        <v>1264.9000000000001</v>
      </c>
      <c r="G8">
        <v>2413.2350000000001</v>
      </c>
      <c r="H8">
        <v>1069.9659999999999</v>
      </c>
      <c r="I8">
        <f t="shared" si="0"/>
        <v>1069.9659999999999</v>
      </c>
      <c r="J8">
        <v>429.202</v>
      </c>
      <c r="K8">
        <v>343.61500000000001</v>
      </c>
      <c r="L8">
        <v>228.90700000000001</v>
      </c>
      <c r="M8">
        <v>68.242000000000004</v>
      </c>
      <c r="N8">
        <f t="shared" si="1"/>
        <v>777.80099999999538</v>
      </c>
      <c r="O8">
        <f t="shared" si="1"/>
        <v>340.35400000000004</v>
      </c>
      <c r="P8">
        <f t="shared" si="1"/>
        <v>209.99900000000002</v>
      </c>
      <c r="Q8">
        <f t="shared" si="1"/>
        <v>172.11300000000014</v>
      </c>
      <c r="R8">
        <f t="shared" si="1"/>
        <v>55.336000000000055</v>
      </c>
    </row>
    <row r="9" spans="1:18" x14ac:dyDescent="0.25">
      <c r="A9">
        <f t="shared" si="2"/>
        <v>1994</v>
      </c>
      <c r="B9">
        <v>25898.488000000001</v>
      </c>
      <c r="C9">
        <v>18861.013000000003</v>
      </c>
      <c r="D9">
        <v>4274.5550000000003</v>
      </c>
      <c r="E9">
        <v>10838.623</v>
      </c>
      <c r="F9">
        <v>1321.694</v>
      </c>
      <c r="G9">
        <v>2426.1410000000001</v>
      </c>
      <c r="H9">
        <v>1121.691</v>
      </c>
      <c r="I9">
        <f t="shared" si="0"/>
        <v>1121.691</v>
      </c>
      <c r="J9">
        <v>469.32600000000002</v>
      </c>
      <c r="K9">
        <v>344.32799999999997</v>
      </c>
      <c r="L9">
        <v>236.14699999999999</v>
      </c>
      <c r="M9">
        <v>71.89</v>
      </c>
      <c r="N9">
        <f t="shared" si="1"/>
        <v>783.55400000000486</v>
      </c>
      <c r="O9">
        <f t="shared" si="1"/>
        <v>349.58800000000065</v>
      </c>
      <c r="P9">
        <f t="shared" si="1"/>
        <v>204.79899999999952</v>
      </c>
      <c r="Q9">
        <f t="shared" si="1"/>
        <v>178.108</v>
      </c>
      <c r="R9">
        <f t="shared" si="1"/>
        <v>51.060000000000073</v>
      </c>
    </row>
    <row r="10" spans="1:18" x14ac:dyDescent="0.25">
      <c r="A10">
        <f t="shared" si="2"/>
        <v>1995</v>
      </c>
      <c r="B10">
        <v>26259.566999999999</v>
      </c>
      <c r="C10">
        <v>19199.149999999998</v>
      </c>
      <c r="D10">
        <v>4394.2929999999997</v>
      </c>
      <c r="E10">
        <v>10978.152</v>
      </c>
      <c r="F10">
        <v>1379.7329999999999</v>
      </c>
      <c r="G10">
        <v>2446.971</v>
      </c>
      <c r="H10">
        <v>1210.0319999999999</v>
      </c>
      <c r="I10">
        <f t="shared" si="0"/>
        <v>1210.0319999999999</v>
      </c>
      <c r="J10">
        <v>506.04399999999998</v>
      </c>
      <c r="K10">
        <v>365.36500000000001</v>
      </c>
      <c r="L10">
        <v>251.935</v>
      </c>
      <c r="M10">
        <v>86.688000000000002</v>
      </c>
      <c r="N10">
        <f t="shared" si="1"/>
        <v>814.27399999999466</v>
      </c>
      <c r="O10">
        <f t="shared" si="1"/>
        <v>364.90199999999925</v>
      </c>
      <c r="P10">
        <f t="shared" si="1"/>
        <v>206.32799999999975</v>
      </c>
      <c r="Q10">
        <f t="shared" si="1"/>
        <v>183.4009999999999</v>
      </c>
      <c r="R10">
        <f t="shared" si="1"/>
        <v>59.642000000000181</v>
      </c>
    </row>
    <row r="11" spans="1:18" x14ac:dyDescent="0.25">
      <c r="A11">
        <f t="shared" si="2"/>
        <v>1996</v>
      </c>
      <c r="B11">
        <v>26664.935000000001</v>
      </c>
      <c r="C11">
        <v>19594.908000000003</v>
      </c>
      <c r="D11">
        <v>4535.4350000000004</v>
      </c>
      <c r="E11">
        <v>11137.189</v>
      </c>
      <c r="F11">
        <v>1448.2670000000001</v>
      </c>
      <c r="G11">
        <v>2474.0169999999998</v>
      </c>
      <c r="H11">
        <v>1289.9469999999999</v>
      </c>
      <c r="I11">
        <f t="shared" si="0"/>
        <v>1289.9469999999999</v>
      </c>
      <c r="J11">
        <v>531.92499999999995</v>
      </c>
      <c r="K11">
        <v>392.863</v>
      </c>
      <c r="L11">
        <v>278.10700000000003</v>
      </c>
      <c r="M11">
        <v>87.052000000000007</v>
      </c>
      <c r="N11">
        <f t="shared" si="1"/>
        <v>837.13200000000484</v>
      </c>
      <c r="O11">
        <f t="shared" si="1"/>
        <v>373.12599999999998</v>
      </c>
      <c r="P11">
        <f t="shared" si="1"/>
        <v>212.48000000000019</v>
      </c>
      <c r="Q11">
        <f t="shared" si="1"/>
        <v>192.44499999999999</v>
      </c>
      <c r="R11">
        <f t="shared" si="1"/>
        <v>59.081000000000003</v>
      </c>
    </row>
    <row r="12" spans="1:18" x14ac:dyDescent="0.25">
      <c r="A12">
        <f t="shared" si="2"/>
        <v>1997</v>
      </c>
      <c r="B12">
        <v>27203.403999999999</v>
      </c>
      <c r="C12">
        <v>20047.722999999998</v>
      </c>
      <c r="D12">
        <v>4694.2340000000004</v>
      </c>
      <c r="E12">
        <v>11317.572</v>
      </c>
      <c r="F12">
        <v>1533.9290000000001</v>
      </c>
      <c r="G12">
        <v>2501.9879999999998</v>
      </c>
      <c r="H12">
        <v>1383.5530000000001</v>
      </c>
      <c r="I12">
        <f t="shared" si="0"/>
        <v>1383.5530000000001</v>
      </c>
      <c r="J12">
        <v>565.33600000000001</v>
      </c>
      <c r="K12">
        <v>417.31900000000002</v>
      </c>
      <c r="L12">
        <v>309.51799999999997</v>
      </c>
      <c r="M12">
        <v>91.38</v>
      </c>
      <c r="N12">
        <f t="shared" si="1"/>
        <v>873.23399999999697</v>
      </c>
      <c r="O12">
        <f t="shared" si="1"/>
        <v>378.46600000000012</v>
      </c>
      <c r="P12">
        <f t="shared" si="1"/>
        <v>223.14400000000074</v>
      </c>
      <c r="Q12">
        <f t="shared" si="1"/>
        <v>207.79200000000009</v>
      </c>
      <c r="R12">
        <f t="shared" si="1"/>
        <v>63.831999999999766</v>
      </c>
    </row>
    <row r="13" spans="1:18" x14ac:dyDescent="0.25">
      <c r="A13">
        <f t="shared" si="2"/>
        <v>1998</v>
      </c>
      <c r="B13">
        <v>27849.308000000001</v>
      </c>
      <c r="C13">
        <v>20558.042000000001</v>
      </c>
      <c r="D13">
        <v>4881.1040000000003</v>
      </c>
      <c r="E13">
        <v>11511.746999999999</v>
      </c>
      <c r="F13">
        <v>1635.655</v>
      </c>
      <c r="G13">
        <v>2529.5360000000001</v>
      </c>
      <c r="H13">
        <v>1474.2550000000001</v>
      </c>
      <c r="I13">
        <f t="shared" si="0"/>
        <v>1474.2550000000001</v>
      </c>
      <c r="J13">
        <v>616.16499999999996</v>
      </c>
      <c r="K13">
        <v>429.67</v>
      </c>
      <c r="L13">
        <v>339.31799999999998</v>
      </c>
      <c r="M13">
        <v>89.102000000000004</v>
      </c>
      <c r="N13">
        <f t="shared" si="1"/>
        <v>911.9810000000025</v>
      </c>
      <c r="O13">
        <f t="shared" si="1"/>
        <v>395.33700000000044</v>
      </c>
      <c r="P13">
        <f t="shared" si="1"/>
        <v>237.49399999999872</v>
      </c>
      <c r="Q13">
        <f t="shared" si="1"/>
        <v>220.38400000000001</v>
      </c>
      <c r="R13">
        <f t="shared" si="1"/>
        <v>58.766000000000219</v>
      </c>
    </row>
    <row r="14" spans="1:18" x14ac:dyDescent="0.25">
      <c r="A14">
        <f t="shared" si="2"/>
        <v>1999</v>
      </c>
      <c r="B14">
        <v>28533.760999999999</v>
      </c>
      <c r="C14">
        <v>21120.315999999999</v>
      </c>
      <c r="D14">
        <v>5101.9319999999998</v>
      </c>
      <c r="E14">
        <v>11703.923000000001</v>
      </c>
      <c r="F14">
        <v>1754.5889999999999</v>
      </c>
      <c r="G14">
        <v>2559.8719999999998</v>
      </c>
      <c r="H14">
        <v>1569.2080000000001</v>
      </c>
      <c r="I14">
        <f t="shared" si="0"/>
        <v>1569.2080000000001</v>
      </c>
      <c r="J14">
        <v>666.47299999999996</v>
      </c>
      <c r="K14">
        <v>422.33499999999998</v>
      </c>
      <c r="L14">
        <v>380.46100000000001</v>
      </c>
      <c r="M14">
        <v>99.938999999999993</v>
      </c>
      <c r="N14">
        <f t="shared" si="1"/>
        <v>951.48600000000215</v>
      </c>
      <c r="O14">
        <f t="shared" si="1"/>
        <v>421.64499999999953</v>
      </c>
      <c r="P14">
        <f t="shared" si="1"/>
        <v>218.17700000000053</v>
      </c>
      <c r="Q14">
        <f t="shared" si="1"/>
        <v>246.36199999999985</v>
      </c>
      <c r="R14">
        <f t="shared" si="1"/>
        <v>65.301999999999822</v>
      </c>
    </row>
    <row r="15" spans="1:18" x14ac:dyDescent="0.25">
      <c r="A15">
        <f t="shared" si="2"/>
        <v>2000</v>
      </c>
      <c r="B15">
        <v>29284.373</v>
      </c>
      <c r="C15">
        <v>21738.037999999997</v>
      </c>
      <c r="D15">
        <v>5346.76</v>
      </c>
      <c r="E15">
        <v>11908.081</v>
      </c>
      <c r="F15">
        <v>1888.6880000000001</v>
      </c>
      <c r="G15">
        <v>2594.509</v>
      </c>
      <c r="H15">
        <v>1681.075</v>
      </c>
      <c r="I15">
        <f t="shared" si="0"/>
        <v>1681.075</v>
      </c>
      <c r="J15">
        <v>703.66600000000005</v>
      </c>
      <c r="K15">
        <v>462.04700000000003</v>
      </c>
      <c r="L15">
        <v>414.48399999999998</v>
      </c>
      <c r="M15">
        <v>100.878</v>
      </c>
      <c r="N15">
        <f t="shared" si="1"/>
        <v>1082.9979999999989</v>
      </c>
      <c r="O15">
        <f t="shared" si="1"/>
        <v>483.48699999999997</v>
      </c>
      <c r="P15">
        <f t="shared" si="1"/>
        <v>241.25999999999976</v>
      </c>
      <c r="Q15">
        <f t="shared" si="1"/>
        <v>288.81800000000004</v>
      </c>
      <c r="R15">
        <f t="shared" si="1"/>
        <v>69.432999999999836</v>
      </c>
    </row>
    <row r="16" spans="1:18" x14ac:dyDescent="0.25">
      <c r="A16">
        <f t="shared" si="2"/>
        <v>2001</v>
      </c>
      <c r="B16">
        <v>29965.444</v>
      </c>
      <c r="C16">
        <v>22336.114999999998</v>
      </c>
      <c r="D16">
        <v>5566.9390000000003</v>
      </c>
      <c r="E16">
        <v>12128.868</v>
      </c>
      <c r="F16">
        <v>2014.354</v>
      </c>
      <c r="G16">
        <v>2625.9540000000002</v>
      </c>
      <c r="H16">
        <v>1637.779</v>
      </c>
      <c r="I16">
        <f t="shared" si="0"/>
        <v>1637.779</v>
      </c>
      <c r="J16">
        <v>661.56500000000005</v>
      </c>
      <c r="K16">
        <v>463.70600000000002</v>
      </c>
      <c r="L16">
        <v>415.56799999999998</v>
      </c>
      <c r="M16">
        <v>96.94</v>
      </c>
      <c r="N16">
        <f t="shared" si="1"/>
        <v>1185.812999999996</v>
      </c>
      <c r="O16">
        <f t="shared" si="1"/>
        <v>505.61000000000013</v>
      </c>
      <c r="P16">
        <f t="shared" si="1"/>
        <v>295.06299999999999</v>
      </c>
      <c r="Q16">
        <f t="shared" si="1"/>
        <v>318.78200000000015</v>
      </c>
      <c r="R16">
        <f t="shared" si="1"/>
        <v>66.357000000000369</v>
      </c>
    </row>
    <row r="17" spans="1:18" x14ac:dyDescent="0.25">
      <c r="A17">
        <f t="shared" si="2"/>
        <v>2002</v>
      </c>
      <c r="B17">
        <v>30294.370999999999</v>
      </c>
      <c r="C17">
        <v>22788.081000000002</v>
      </c>
      <c r="D17">
        <v>5722.8940000000002</v>
      </c>
      <c r="E17">
        <v>12297.511</v>
      </c>
      <c r="F17">
        <v>2111.14</v>
      </c>
      <c r="G17">
        <v>2656.5369999999998</v>
      </c>
      <c r="H17">
        <v>1495.492</v>
      </c>
      <c r="I17">
        <f t="shared" si="0"/>
        <v>1495.492</v>
      </c>
      <c r="J17">
        <v>618.41800000000001</v>
      </c>
      <c r="K17">
        <v>365.90300000000002</v>
      </c>
      <c r="L17">
        <v>408.596</v>
      </c>
      <c r="M17">
        <v>102.575</v>
      </c>
      <c r="N17">
        <f t="shared" si="1"/>
        <v>1152.4960000000044</v>
      </c>
      <c r="O17">
        <f t="shared" si="1"/>
        <v>497.55999999999983</v>
      </c>
      <c r="P17">
        <f t="shared" si="1"/>
        <v>258.02400000000102</v>
      </c>
      <c r="Q17">
        <f t="shared" si="1"/>
        <v>330.69299999999976</v>
      </c>
      <c r="R17">
        <f t="shared" si="1"/>
        <v>66.220999999999734</v>
      </c>
    </row>
    <row r="18" spans="1:18" x14ac:dyDescent="0.25">
      <c r="A18">
        <f t="shared" si="2"/>
        <v>2003</v>
      </c>
      <c r="B18">
        <v>30618.772000000001</v>
      </c>
      <c r="C18">
        <v>23131.076999999997</v>
      </c>
      <c r="D18">
        <v>5843.7520000000004</v>
      </c>
      <c r="E18">
        <v>12405.39</v>
      </c>
      <c r="F18">
        <v>2189.0430000000001</v>
      </c>
      <c r="G18">
        <v>2692.8910000000001</v>
      </c>
      <c r="H18">
        <v>1511.922</v>
      </c>
      <c r="I18">
        <f t="shared" si="0"/>
        <v>1511.922</v>
      </c>
      <c r="J18">
        <v>628.50800000000004</v>
      </c>
      <c r="K18">
        <v>349.36399999999998</v>
      </c>
      <c r="L18">
        <v>422.02699999999999</v>
      </c>
      <c r="M18">
        <v>112.023</v>
      </c>
      <c r="N18">
        <f t="shared" si="1"/>
        <v>1161.3829999999957</v>
      </c>
      <c r="O18">
        <f t="shared" si="1"/>
        <v>493.51100000000065</v>
      </c>
      <c r="P18">
        <f t="shared" si="1"/>
        <v>252.26499999999982</v>
      </c>
      <c r="Q18">
        <f t="shared" si="1"/>
        <v>345.5689999999999</v>
      </c>
      <c r="R18">
        <f t="shared" si="1"/>
        <v>70.03700000000012</v>
      </c>
    </row>
    <row r="19" spans="1:18" x14ac:dyDescent="0.25">
      <c r="A19">
        <f t="shared" si="2"/>
        <v>2004</v>
      </c>
      <c r="B19">
        <v>31111.83</v>
      </c>
      <c r="C19">
        <v>23481.616000000002</v>
      </c>
      <c r="D19">
        <v>5978.7489999999998</v>
      </c>
      <c r="E19">
        <v>12502.489</v>
      </c>
      <c r="F19">
        <v>2265.5010000000002</v>
      </c>
      <c r="G19">
        <v>2734.877</v>
      </c>
      <c r="H19">
        <v>1589.934</v>
      </c>
      <c r="I19">
        <f t="shared" si="0"/>
        <v>1589.934</v>
      </c>
      <c r="J19">
        <v>679.62900000000002</v>
      </c>
      <c r="K19">
        <v>350.39100000000002</v>
      </c>
      <c r="L19">
        <v>442.24700000000001</v>
      </c>
      <c r="M19">
        <v>117.667</v>
      </c>
      <c r="N19">
        <f t="shared" si="1"/>
        <v>1182.4940000000049</v>
      </c>
      <c r="O19">
        <f t="shared" si="1"/>
        <v>502.76400000000024</v>
      </c>
      <c r="P19">
        <f t="shared" si="1"/>
        <v>249.5000000000004</v>
      </c>
      <c r="Q19">
        <f t="shared" si="1"/>
        <v>357.47900000000044</v>
      </c>
      <c r="R19">
        <f t="shared" si="1"/>
        <v>72.752000000000038</v>
      </c>
    </row>
    <row r="20" spans="1:18" x14ac:dyDescent="0.25">
      <c r="A20">
        <f t="shared" si="2"/>
        <v>2005</v>
      </c>
      <c r="B20">
        <v>31755.833999999999</v>
      </c>
      <c r="C20">
        <v>23889.055999999997</v>
      </c>
      <c r="D20">
        <v>6155.6139999999996</v>
      </c>
      <c r="E20">
        <v>12603.38</v>
      </c>
      <c r="F20">
        <v>2350.2689999999998</v>
      </c>
      <c r="G20">
        <v>2779.7919999999999</v>
      </c>
      <c r="H20">
        <v>1702.5129999999999</v>
      </c>
      <c r="I20">
        <f t="shared" si="0"/>
        <v>1702.5129999999999</v>
      </c>
      <c r="J20">
        <v>745.63499999999999</v>
      </c>
      <c r="K20">
        <v>362.59899999999999</v>
      </c>
      <c r="L20">
        <v>472.22199999999998</v>
      </c>
      <c r="M20">
        <v>122.057</v>
      </c>
      <c r="N20">
        <f t="shared" si="1"/>
        <v>1229.1349999999993</v>
      </c>
      <c r="O20">
        <f t="shared" si="1"/>
        <v>525.58699999999931</v>
      </c>
      <c r="P20">
        <f t="shared" si="1"/>
        <v>243.76599999999945</v>
      </c>
      <c r="Q20">
        <f t="shared" si="1"/>
        <v>378.07799999999975</v>
      </c>
      <c r="R20">
        <f t="shared" si="1"/>
        <v>81.702999999999733</v>
      </c>
    </row>
    <row r="21" spans="1:18" x14ac:dyDescent="0.25">
      <c r="A21">
        <f t="shared" si="2"/>
        <v>2006</v>
      </c>
      <c r="B21">
        <v>32506.991999999998</v>
      </c>
      <c r="C21">
        <v>24362.433999999997</v>
      </c>
      <c r="D21">
        <v>6375.6620000000003</v>
      </c>
      <c r="E21">
        <v>12722.213</v>
      </c>
      <c r="F21">
        <v>2444.413</v>
      </c>
      <c r="G21">
        <v>2820.1460000000002</v>
      </c>
      <c r="H21">
        <v>1802.356</v>
      </c>
      <c r="I21">
        <f t="shared" si="0"/>
        <v>1802.356</v>
      </c>
      <c r="J21">
        <v>803.33</v>
      </c>
      <c r="K21">
        <v>391.69200000000001</v>
      </c>
      <c r="L21">
        <v>494.30200000000002</v>
      </c>
      <c r="M21">
        <v>113.032</v>
      </c>
      <c r="N21">
        <f t="shared" si="1"/>
        <v>1276.4189999999983</v>
      </c>
      <c r="O21">
        <f t="shared" si="1"/>
        <v>565.18400000000031</v>
      </c>
      <c r="P21">
        <f t="shared" si="1"/>
        <v>233.46200000000044</v>
      </c>
      <c r="Q21">
        <f t="shared" si="1"/>
        <v>393.48699999999997</v>
      </c>
      <c r="R21">
        <f t="shared" si="1"/>
        <v>84.285000000000153</v>
      </c>
    </row>
    <row r="22" spans="1:18" x14ac:dyDescent="0.25">
      <c r="A22">
        <f t="shared" si="2"/>
        <v>2007</v>
      </c>
      <c r="B22">
        <v>33029.510999999999</v>
      </c>
      <c r="C22">
        <v>24888.370999999999</v>
      </c>
      <c r="D22">
        <v>6613.808</v>
      </c>
      <c r="E22">
        <v>12880.442999999999</v>
      </c>
      <c r="F22">
        <v>2545.2280000000001</v>
      </c>
      <c r="G22">
        <v>2848.893</v>
      </c>
      <c r="H22">
        <v>1893.567</v>
      </c>
      <c r="I22">
        <f t="shared" si="0"/>
        <v>1893.567</v>
      </c>
      <c r="J22">
        <v>824.82899999999995</v>
      </c>
      <c r="K22">
        <v>446.78399999999999</v>
      </c>
      <c r="L22">
        <v>518.55600000000004</v>
      </c>
      <c r="M22">
        <v>103.398</v>
      </c>
      <c r="N22">
        <f t="shared" si="1"/>
        <v>1381.8490000000029</v>
      </c>
      <c r="O22">
        <f t="shared" si="1"/>
        <v>628.84800000000018</v>
      </c>
      <c r="P22">
        <f t="shared" si="1"/>
        <v>249.59199999999908</v>
      </c>
      <c r="Q22">
        <f t="shared" si="1"/>
        <v>414.26099999999997</v>
      </c>
      <c r="R22">
        <f t="shared" si="1"/>
        <v>89.149999999999949</v>
      </c>
    </row>
    <row r="23" spans="1:18" x14ac:dyDescent="0.25">
      <c r="A23">
        <f t="shared" si="2"/>
        <v>2008</v>
      </c>
      <c r="B23">
        <v>33423.428999999996</v>
      </c>
      <c r="C23">
        <v>25400.088999999996</v>
      </c>
      <c r="D23">
        <v>6809.7889999999998</v>
      </c>
      <c r="E23">
        <v>13077.635</v>
      </c>
      <c r="F23">
        <v>2649.5230000000001</v>
      </c>
      <c r="G23">
        <v>2863.1410000000001</v>
      </c>
      <c r="H23">
        <v>1862.981</v>
      </c>
      <c r="I23">
        <f t="shared" si="0"/>
        <v>1862.981</v>
      </c>
      <c r="J23">
        <v>765.71699999999998</v>
      </c>
      <c r="K23">
        <v>475.18200000000002</v>
      </c>
      <c r="L23">
        <v>533.70500000000004</v>
      </c>
      <c r="M23">
        <v>88.376999999999995</v>
      </c>
      <c r="N23">
        <f t="shared" si="1"/>
        <v>1565.264999999996</v>
      </c>
      <c r="O23">
        <f t="shared" si="1"/>
        <v>713.42399999999941</v>
      </c>
      <c r="P23">
        <f t="shared" si="1"/>
        <v>316.18600000000083</v>
      </c>
      <c r="Q23">
        <f t="shared" si="1"/>
        <v>443.46300000000031</v>
      </c>
      <c r="R23">
        <f t="shared" si="1"/>
        <v>92.19200000000005</v>
      </c>
    </row>
    <row r="24" spans="1:18" x14ac:dyDescent="0.25">
      <c r="A24">
        <f t="shared" si="2"/>
        <v>2009</v>
      </c>
      <c r="B24">
        <v>33519.284</v>
      </c>
      <c r="C24">
        <v>25697.805</v>
      </c>
      <c r="D24">
        <v>6862.0820000000003</v>
      </c>
      <c r="E24">
        <v>13236.630999999999</v>
      </c>
      <c r="F24">
        <v>2739.7649999999999</v>
      </c>
      <c r="G24">
        <v>2859.326</v>
      </c>
      <c r="H24">
        <v>1550.9670000000001</v>
      </c>
      <c r="I24">
        <f t="shared" si="0"/>
        <v>1550.9670000000001</v>
      </c>
      <c r="J24">
        <v>580.37599999999998</v>
      </c>
      <c r="K24">
        <v>376.23599999999999</v>
      </c>
      <c r="L24">
        <v>523.16</v>
      </c>
      <c r="M24">
        <v>71.194999999999993</v>
      </c>
      <c r="N24">
        <f t="shared" si="1"/>
        <v>1423.5500000000025</v>
      </c>
      <c r="O24">
        <f t="shared" si="1"/>
        <v>585.94600000000059</v>
      </c>
      <c r="P24">
        <f t="shared" si="1"/>
        <v>299.97699999999998</v>
      </c>
      <c r="Q24">
        <f t="shared" si="1"/>
        <v>448.3069999999999</v>
      </c>
      <c r="R24">
        <f t="shared" si="1"/>
        <v>89.318999999999789</v>
      </c>
    </row>
    <row r="25" spans="1:18" x14ac:dyDescent="0.25">
      <c r="A25">
        <f t="shared" si="2"/>
        <v>2010</v>
      </c>
      <c r="B25">
        <v>33617.163</v>
      </c>
      <c r="C25">
        <v>25825.221999999998</v>
      </c>
      <c r="D25">
        <v>6856.5119999999997</v>
      </c>
      <c r="E25">
        <v>13312.89</v>
      </c>
      <c r="F25">
        <v>2814.6179999999999</v>
      </c>
      <c r="G25">
        <v>2841.2020000000002</v>
      </c>
      <c r="H25">
        <v>1588.441</v>
      </c>
      <c r="I25">
        <f t="shared" si="0"/>
        <v>1588.441</v>
      </c>
      <c r="J25">
        <v>677.096</v>
      </c>
      <c r="K25">
        <v>314.92500000000001</v>
      </c>
      <c r="L25">
        <v>533.33299999999997</v>
      </c>
      <c r="M25">
        <v>63.087000000000003</v>
      </c>
      <c r="N25">
        <f t="shared" si="1"/>
        <v>1406.5539999999939</v>
      </c>
      <c r="O25">
        <f t="shared" si="1"/>
        <v>600.00799999999936</v>
      </c>
      <c r="P25">
        <f t="shared" si="1"/>
        <v>264.45200000000006</v>
      </c>
      <c r="Q25">
        <f t="shared" si="1"/>
        <v>456.40799999999979</v>
      </c>
      <c r="R25">
        <f t="shared" si="1"/>
        <v>85.686000000000163</v>
      </c>
    </row>
    <row r="26" spans="1:18" x14ac:dyDescent="0.25">
      <c r="A26">
        <f t="shared" si="2"/>
        <v>2011</v>
      </c>
      <c r="B26">
        <v>33963.904000000002</v>
      </c>
      <c r="C26">
        <v>26007.109000000004</v>
      </c>
      <c r="D26">
        <v>6933.6</v>
      </c>
      <c r="E26">
        <v>13363.362999999999</v>
      </c>
      <c r="F26">
        <v>2891.5430000000001</v>
      </c>
      <c r="G26">
        <v>2818.6030000000001</v>
      </c>
      <c r="H26">
        <v>1710.039</v>
      </c>
      <c r="I26">
        <f t="shared" si="0"/>
        <v>1710.039</v>
      </c>
      <c r="J26">
        <v>764.48</v>
      </c>
      <c r="K26">
        <v>328.79599999999999</v>
      </c>
      <c r="L26">
        <v>551.755</v>
      </c>
      <c r="M26">
        <v>65.007999999999996</v>
      </c>
      <c r="N26">
        <f t="shared" si="1"/>
        <v>1414.3050000000032</v>
      </c>
      <c r="O26">
        <f t="shared" si="1"/>
        <v>613.20600000000059</v>
      </c>
      <c r="P26">
        <f t="shared" si="1"/>
        <v>252.21199999999925</v>
      </c>
      <c r="Q26">
        <f t="shared" si="1"/>
        <v>465.36300000000017</v>
      </c>
      <c r="R26">
        <f t="shared" si="1"/>
        <v>83.524000000000072</v>
      </c>
    </row>
    <row r="27" spans="1:18" x14ac:dyDescent="0.25">
      <c r="A27">
        <f t="shared" si="2"/>
        <v>2012</v>
      </c>
      <c r="B27">
        <v>34418.267</v>
      </c>
      <c r="C27">
        <v>26302.843000000001</v>
      </c>
      <c r="D27">
        <v>7084.8739999999998</v>
      </c>
      <c r="E27">
        <v>13439.947</v>
      </c>
      <c r="F27">
        <v>2977.9349999999999</v>
      </c>
      <c r="G27">
        <v>2800.087</v>
      </c>
      <c r="H27">
        <v>1868.694</v>
      </c>
      <c r="I27">
        <f t="shared" si="0"/>
        <v>1868.694</v>
      </c>
      <c r="J27">
        <v>849.43</v>
      </c>
      <c r="K27">
        <v>371.14299999999997</v>
      </c>
      <c r="L27">
        <v>574.51499999999999</v>
      </c>
      <c r="M27">
        <v>73.605999999999995</v>
      </c>
      <c r="N27">
        <f t="shared" si="1"/>
        <v>1487.5909999999972</v>
      </c>
      <c r="O27">
        <f t="shared" si="1"/>
        <v>654.39299999999969</v>
      </c>
      <c r="P27">
        <f t="shared" si="1"/>
        <v>268.2180000000007</v>
      </c>
      <c r="Q27">
        <f t="shared" si="1"/>
        <v>480.41799999999978</v>
      </c>
      <c r="R27">
        <f t="shared" si="1"/>
        <v>84.560999999999922</v>
      </c>
    </row>
    <row r="28" spans="1:18" x14ac:dyDescent="0.25">
      <c r="A28">
        <f t="shared" si="2"/>
        <v>2013</v>
      </c>
      <c r="B28">
        <v>34920.226999999999</v>
      </c>
      <c r="C28">
        <v>26683.946000000004</v>
      </c>
      <c r="D28">
        <v>7279.9110000000001</v>
      </c>
      <c r="E28">
        <v>13542.871999999999</v>
      </c>
      <c r="F28">
        <v>3072.0320000000002</v>
      </c>
      <c r="G28">
        <v>2789.1320000000001</v>
      </c>
      <c r="H28">
        <v>1942.6010000000001</v>
      </c>
      <c r="I28">
        <f t="shared" si="0"/>
        <v>1942.6010000000001</v>
      </c>
      <c r="J28">
        <v>881.55600000000004</v>
      </c>
      <c r="K28">
        <v>385.97300000000001</v>
      </c>
      <c r="L28">
        <v>592.85699999999997</v>
      </c>
      <c r="M28">
        <v>82.215000000000003</v>
      </c>
      <c r="N28">
        <f t="shared" si="1"/>
        <v>1495.4529999999991</v>
      </c>
      <c r="O28">
        <f t="shared" si="1"/>
        <v>667.36100000000033</v>
      </c>
      <c r="P28">
        <f t="shared" si="1"/>
        <v>249.58399999999898</v>
      </c>
      <c r="Q28">
        <f t="shared" si="1"/>
        <v>491.73500000000013</v>
      </c>
      <c r="R28">
        <f t="shared" si="1"/>
        <v>86.7740000000002</v>
      </c>
    </row>
    <row r="29" spans="1:18" x14ac:dyDescent="0.25">
      <c r="A29">
        <f>A28+1</f>
        <v>2014</v>
      </c>
      <c r="B29">
        <v>35441.182000000001</v>
      </c>
      <c r="C29">
        <v>27131.094000000005</v>
      </c>
      <c r="D29">
        <v>7494.1059999999998</v>
      </c>
      <c r="E29">
        <v>13679.261</v>
      </c>
      <c r="F29">
        <v>3173.154</v>
      </c>
      <c r="G29">
        <v>2784.5729999999999</v>
      </c>
      <c r="H29">
        <v>2071.9119999999998</v>
      </c>
      <c r="I29">
        <f t="shared" si="0"/>
        <v>2071.9119999999998</v>
      </c>
      <c r="J29">
        <v>922.01</v>
      </c>
      <c r="K29">
        <v>443.02800000000002</v>
      </c>
      <c r="L29">
        <v>618.55799999999999</v>
      </c>
      <c r="M29">
        <v>88.316000000000003</v>
      </c>
      <c r="N29">
        <f t="shared" si="1"/>
        <v>1567.6990000000073</v>
      </c>
      <c r="O29">
        <f t="shared" si="1"/>
        <v>683.48999999999955</v>
      </c>
      <c r="P29">
        <f t="shared" si="1"/>
        <v>293.25300000000038</v>
      </c>
      <c r="Q29">
        <f t="shared" si="1"/>
        <v>505.84999999999991</v>
      </c>
      <c r="R29">
        <f t="shared" si="1"/>
        <v>85.106999999999715</v>
      </c>
    </row>
    <row r="30" spans="1:18" x14ac:dyDescent="0.25">
      <c r="A30">
        <f t="shared" si="2"/>
        <v>2015</v>
      </c>
      <c r="B30">
        <v>35988.178999999996</v>
      </c>
      <c r="C30">
        <v>27635.306999999997</v>
      </c>
      <c r="D30">
        <v>7732.6260000000002</v>
      </c>
      <c r="E30">
        <v>13829.036</v>
      </c>
      <c r="F30">
        <v>3285.8620000000001</v>
      </c>
      <c r="G30">
        <v>2787.7820000000002</v>
      </c>
      <c r="H30">
        <v>2136.1</v>
      </c>
      <c r="I30">
        <f t="shared" si="0"/>
        <v>2136.1</v>
      </c>
      <c r="J30">
        <v>967.28300000000002</v>
      </c>
      <c r="K30">
        <v>418.34300000000002</v>
      </c>
      <c r="L30">
        <v>651</v>
      </c>
      <c r="M30">
        <v>99.474000000000004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3" sqref="D13"/>
    </sheetView>
  </sheetViews>
  <sheetFormatPr defaultRowHeight="15" x14ac:dyDescent="0.25"/>
  <cols>
    <col min="1" max="1" width="23.140625" customWidth="1"/>
  </cols>
  <sheetData>
    <row r="1" spans="1:9" x14ac:dyDescent="0.25">
      <c r="A1" t="s">
        <v>102</v>
      </c>
      <c r="B1">
        <v>0.40600000000000003</v>
      </c>
    </row>
    <row r="3" spans="1:9" x14ac:dyDescent="0.25">
      <c r="B3" t="s">
        <v>103</v>
      </c>
      <c r="C3" t="s">
        <v>104</v>
      </c>
      <c r="D3" t="s">
        <v>105</v>
      </c>
      <c r="E3" t="s">
        <v>106</v>
      </c>
      <c r="F3" t="s">
        <v>107</v>
      </c>
    </row>
    <row r="4" spans="1:9" x14ac:dyDescent="0.25">
      <c r="A4" s="30" t="s">
        <v>108</v>
      </c>
      <c r="B4">
        <f>SUMPRODUCT(asset_data!N2:N29,asset_data!C2:C29)/SUMPRODUCT(asset_data!C2:C29,asset_data!C2:C29)</f>
        <v>5.0359533840343217E-2</v>
      </c>
      <c r="C4">
        <f>SUMPRODUCT(asset_data!O2:O29,asset_data!D2:D29)/SUMPRODUCT(asset_data!D2:D29,asset_data!D2:D29)</f>
        <v>8.8061975947801213E-2</v>
      </c>
      <c r="D4">
        <f>SUMPRODUCT(asset_data!P2:P29,asset_data!E2:E29)/SUMPRODUCT(asset_data!E2:E29,asset_data!E2:E29)</f>
        <v>2.0109751081606061E-2</v>
      </c>
      <c r="E4">
        <f>SUMPRODUCT(asset_data!Q2:Q29,asset_data!F2:F29)/SUMPRODUCT(asset_data!F2:F29,asset_data!F2:F29)</f>
        <v>0.15579141435878202</v>
      </c>
      <c r="F4">
        <f>SUMPRODUCT(asset_data!R2:R29,asset_data!G2:G29)/SUMPRODUCT(asset_data!G2:G29,asset_data!G2:G29)</f>
        <v>2.6899704420751396E-2</v>
      </c>
      <c r="I4" t="s">
        <v>109</v>
      </c>
    </row>
    <row r="5" spans="1:9" x14ac:dyDescent="0.25">
      <c r="A5" t="s">
        <v>110</v>
      </c>
      <c r="B5">
        <v>0.83499999999999996</v>
      </c>
      <c r="C5">
        <v>0.29699999999999999</v>
      </c>
      <c r="D5">
        <v>0.27500000000000002</v>
      </c>
      <c r="E5">
        <v>0.20200000000000001</v>
      </c>
      <c r="F5">
        <v>6.0999999999999999E-2</v>
      </c>
    </row>
    <row r="6" spans="1:9" x14ac:dyDescent="0.25">
      <c r="A6" t="s">
        <v>111</v>
      </c>
      <c r="B6">
        <f>B5*$B$1</f>
        <v>0.33901000000000003</v>
      </c>
      <c r="C6">
        <f t="shared" ref="C6:F6" si="0">C5*$B$1</f>
        <v>0.12058200000000001</v>
      </c>
      <c r="D6">
        <f t="shared" si="0"/>
        <v>0.11165000000000001</v>
      </c>
      <c r="E6">
        <f t="shared" si="0"/>
        <v>8.2012000000000015E-2</v>
      </c>
      <c r="F6">
        <f t="shared" si="0"/>
        <v>2.4766E-2</v>
      </c>
    </row>
  </sheetData>
  <pageMargins left="0.7" right="0.7" top="0.75" bottom="0.75" header="0.3" footer="0.3"/>
  <ignoredErrors>
    <ignoredError sqref="B4:F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5"/>
  <sheetViews>
    <sheetView topLeftCell="E1" workbookViewId="0">
      <selection activeCell="N12" sqref="N12"/>
    </sheetView>
  </sheetViews>
  <sheetFormatPr defaultRowHeight="15" x14ac:dyDescent="0.25"/>
  <cols>
    <col min="13" max="13" width="2.5703125" customWidth="1"/>
  </cols>
  <sheetData>
    <row r="1" spans="1:31" x14ac:dyDescent="0.25">
      <c r="R1" t="s">
        <v>129</v>
      </c>
      <c r="S1" t="s">
        <v>130</v>
      </c>
      <c r="T1" t="s">
        <v>106</v>
      </c>
      <c r="U1" t="s">
        <v>131</v>
      </c>
      <c r="X1" t="s">
        <v>132</v>
      </c>
      <c r="AB1" s="32">
        <f>AE20-1</f>
        <v>0</v>
      </c>
    </row>
    <row r="2" spans="1:31" x14ac:dyDescent="0.25">
      <c r="N2" t="s">
        <v>112</v>
      </c>
      <c r="R2" s="34">
        <f>investment_responses!G29</f>
        <v>0</v>
      </c>
      <c r="S2" s="34">
        <f>investment_responses!H29</f>
        <v>0</v>
      </c>
      <c r="T2" s="34">
        <f>investment_responses!I29</f>
        <v>0</v>
      </c>
      <c r="U2" s="34">
        <f>investment_responses!J29</f>
        <v>0</v>
      </c>
      <c r="X2" t="s">
        <v>133</v>
      </c>
      <c r="AB2" s="33">
        <f>((AD20/AD10)^0.1-(C20/C10)^0.1)*100</f>
        <v>0</v>
      </c>
    </row>
    <row r="3" spans="1:31" x14ac:dyDescent="0.25">
      <c r="N3" t="s">
        <v>113</v>
      </c>
      <c r="Q3" s="31">
        <v>2018</v>
      </c>
      <c r="X3" t="s">
        <v>114</v>
      </c>
      <c r="AB3" s="32">
        <f>AE255-1</f>
        <v>2.4424906541753444E-15</v>
      </c>
    </row>
    <row r="5" spans="1:31" x14ac:dyDescent="0.25">
      <c r="C5" s="59" t="s">
        <v>115</v>
      </c>
      <c r="D5" s="59"/>
      <c r="E5" s="59" t="s">
        <v>28</v>
      </c>
      <c r="F5" s="59"/>
      <c r="G5" s="59"/>
      <c r="H5" s="59"/>
      <c r="I5" s="59"/>
      <c r="J5" s="59"/>
      <c r="K5" s="59"/>
      <c r="L5" s="59"/>
      <c r="N5" s="59" t="s">
        <v>29</v>
      </c>
      <c r="O5" s="59"/>
      <c r="P5" s="59"/>
      <c r="Q5" s="59"/>
      <c r="R5" s="59"/>
      <c r="S5" s="59"/>
      <c r="T5" s="59"/>
      <c r="U5" s="59"/>
      <c r="V5" s="2"/>
      <c r="W5" s="2"/>
      <c r="X5" s="2"/>
      <c r="Y5" s="2"/>
      <c r="Z5" s="2"/>
    </row>
    <row r="6" spans="1:31" x14ac:dyDescent="0.25">
      <c r="B6" t="s">
        <v>116</v>
      </c>
      <c r="C6" t="s">
        <v>117</v>
      </c>
      <c r="D6" t="s">
        <v>118</v>
      </c>
      <c r="E6" t="s">
        <v>88</v>
      </c>
      <c r="F6" t="s">
        <v>89</v>
      </c>
      <c r="G6" t="s">
        <v>90</v>
      </c>
      <c r="H6" t="s">
        <v>91</v>
      </c>
      <c r="I6" t="s">
        <v>94</v>
      </c>
      <c r="J6" t="s">
        <v>95</v>
      </c>
      <c r="K6" t="s">
        <v>96</v>
      </c>
      <c r="L6" t="s">
        <v>97</v>
      </c>
      <c r="N6" t="s">
        <v>88</v>
      </c>
      <c r="O6" t="s">
        <v>89</v>
      </c>
      <c r="P6" t="s">
        <v>90</v>
      </c>
      <c r="Q6" t="s">
        <v>91</v>
      </c>
      <c r="R6" t="s">
        <v>94</v>
      </c>
      <c r="S6" t="s">
        <v>95</v>
      </c>
      <c r="T6" t="s">
        <v>96</v>
      </c>
      <c r="U6" t="s">
        <v>97</v>
      </c>
      <c r="V6" t="s">
        <v>119</v>
      </c>
      <c r="W6" t="s">
        <v>120</v>
      </c>
      <c r="X6" t="s">
        <v>121</v>
      </c>
      <c r="Y6" t="s">
        <v>122</v>
      </c>
      <c r="Z6" t="s">
        <v>123</v>
      </c>
      <c r="AA6" t="s">
        <v>124</v>
      </c>
      <c r="AB6" t="s">
        <v>125</v>
      </c>
      <c r="AC6" t="s">
        <v>126</v>
      </c>
      <c r="AD6" t="s">
        <v>127</v>
      </c>
      <c r="AE6" t="s">
        <v>128</v>
      </c>
    </row>
    <row r="7" spans="1:31" x14ac:dyDescent="0.25">
      <c r="A7">
        <v>2015</v>
      </c>
      <c r="C7">
        <v>16397.2</v>
      </c>
      <c r="D7">
        <v>0.1747563974137146</v>
      </c>
      <c r="E7">
        <v>7732.6260000000002</v>
      </c>
      <c r="F7">
        <v>13829.036</v>
      </c>
      <c r="G7">
        <v>3285.8620000000001</v>
      </c>
      <c r="H7">
        <v>2787.7820000000002</v>
      </c>
      <c r="I7">
        <v>967.28300000000002</v>
      </c>
      <c r="J7">
        <v>418.34300000000002</v>
      </c>
      <c r="K7">
        <v>651</v>
      </c>
      <c r="L7">
        <v>99.474000000000004</v>
      </c>
      <c r="N7">
        <v>7732.6260000000002</v>
      </c>
      <c r="O7">
        <v>13829.036</v>
      </c>
      <c r="P7">
        <v>3285.8620000000001</v>
      </c>
      <c r="Q7">
        <v>2787.7820000000002</v>
      </c>
      <c r="R7">
        <v>967.28300000000002</v>
      </c>
      <c r="S7">
        <v>418.34300000000002</v>
      </c>
      <c r="T7">
        <v>651</v>
      </c>
      <c r="U7">
        <v>99.474000000000004</v>
      </c>
      <c r="AA7">
        <f t="shared" ref="AA7:AA70" si="0">D7*C7</f>
        <v>2865.515599672161</v>
      </c>
      <c r="AB7">
        <f t="shared" ref="AB7:AB70" si="1">(1-D7)*C7</f>
        <v>13531.684400327838</v>
      </c>
      <c r="AC7">
        <f>AB7</f>
        <v>13531.684400327838</v>
      </c>
      <c r="AD7">
        <f>AC7+AA7</f>
        <v>16397.2</v>
      </c>
      <c r="AE7">
        <f>AD7/C7</f>
        <v>1</v>
      </c>
    </row>
    <row r="8" spans="1:31" x14ac:dyDescent="0.25">
      <c r="A8">
        <f>A7+1</f>
        <v>2016</v>
      </c>
      <c r="B8">
        <f>C8/C7-1</f>
        <v>1.6155197228794993E-2</v>
      </c>
      <c r="C8">
        <v>16662.099999999999</v>
      </c>
      <c r="D8">
        <v>0.1734963687919503</v>
      </c>
      <c r="E8">
        <f>E7*(1-capital_params!C$4)+I7</f>
        <v>8018.9586751746583</v>
      </c>
      <c r="F8">
        <f>F7*(1-capital_params!D$4)+J7</f>
        <v>13969.280528341431</v>
      </c>
      <c r="G8">
        <f>G7*(1-capital_params!E$4)+K7</f>
        <v>3424.9529116322242</v>
      </c>
      <c r="H8">
        <f>H7*(1-capital_params!F$4)+L7</f>
        <v>2812.2654882105089</v>
      </c>
      <c r="I8">
        <f t="shared" ref="I8:L23" si="2">I7*$C8/$C7</f>
        <v>982.90964764106059</v>
      </c>
      <c r="J8">
        <f t="shared" si="2"/>
        <v>425.10141367428582</v>
      </c>
      <c r="K8">
        <f t="shared" si="2"/>
        <v>661.51703339594565</v>
      </c>
      <c r="L8">
        <f t="shared" si="2"/>
        <v>101.08102208913716</v>
      </c>
      <c r="N8">
        <f>N7*(1-capital_params!C$4)+R7</f>
        <v>8018.9586751746583</v>
      </c>
      <c r="O8">
        <f>O7*(1-capital_params!D$4)+S7</f>
        <v>13969.280528341431</v>
      </c>
      <c r="P8">
        <f>P7*(1-capital_params!E$4)+T7</f>
        <v>3424.9529116322242</v>
      </c>
      <c r="Q8">
        <f>Q7*(1-capital_params!F$4)+U7</f>
        <v>2812.2654882105089</v>
      </c>
      <c r="R8">
        <f>IF($A8&lt;$Q$3,I8,I8*(1+R$2))</f>
        <v>982.90964764106059</v>
      </c>
      <c r="S8">
        <f>IF($A8&lt;$Q$3,J8,J8*(1+S$2))</f>
        <v>425.10141367428582</v>
      </c>
      <c r="T8">
        <f>IF($A8&lt;$Q$3,K8,K8*(1+T$2))</f>
        <v>661.51703339594565</v>
      </c>
      <c r="U8">
        <f>IF($A8&lt;$Q$3,L8,L8*(1+U$2))</f>
        <v>101.08102208913716</v>
      </c>
      <c r="V8">
        <f>(N8/N7-E8/E7)*capital_params!C$6</f>
        <v>0</v>
      </c>
      <c r="W8">
        <f>(O8/O7-F8/F7)*capital_params!D$6</f>
        <v>0</v>
      </c>
      <c r="X8">
        <f>(P8/P7-G8/G7)*capital_params!E$6</f>
        <v>0</v>
      </c>
      <c r="Y8">
        <f>(Q8/Q7-H8/H7)*capital_params!F$6</f>
        <v>0</v>
      </c>
      <c r="Z8">
        <f>SUM(V8:Y8)</f>
        <v>0</v>
      </c>
      <c r="AA8">
        <f t="shared" si="0"/>
        <v>2890.813846448355</v>
      </c>
      <c r="AB8">
        <f t="shared" si="1"/>
        <v>13771.286153551644</v>
      </c>
      <c r="AC8">
        <f t="shared" ref="AC8:AC71" si="3">AC7*(AB8/AB7+Z8)</f>
        <v>13771.286153551644</v>
      </c>
      <c r="AD8">
        <f t="shared" ref="AD8:AD71" si="4">AC8+AA8</f>
        <v>16662.099999999999</v>
      </c>
      <c r="AE8">
        <f t="shared" ref="AE8:AE71" si="5">AD8/C8</f>
        <v>1</v>
      </c>
    </row>
    <row r="9" spans="1:31" x14ac:dyDescent="0.25">
      <c r="A9">
        <f t="shared" ref="A9:A72" si="6">A8+1</f>
        <v>2017</v>
      </c>
      <c r="B9">
        <f t="shared" ref="B9:B20" si="7">C9/C8-1</f>
        <v>2.1437873977469879E-2</v>
      </c>
      <c r="C9">
        <v>17019.3</v>
      </c>
      <c r="D9">
        <v>0.17376998526953388</v>
      </c>
      <c r="E9">
        <f>E8*(1-capital_params!C$4)+I8</f>
        <v>8295.7029768360771</v>
      </c>
      <c r="F9">
        <f>F8*(1-capital_params!D$4)+J8</f>
        <v>14113.463187801643</v>
      </c>
      <c r="G9">
        <f>G8*(1-capital_params!E$4)+K8</f>
        <v>3552.8916868127571</v>
      </c>
      <c r="H9">
        <f>H8*(1-capital_params!F$4)+L8</f>
        <v>2837.6973999141032</v>
      </c>
      <c r="I9">
        <f t="shared" si="2"/>
        <v>1003.9811407984289</v>
      </c>
      <c r="J9">
        <f t="shared" si="2"/>
        <v>434.21468420827949</v>
      </c>
      <c r="K9">
        <f t="shared" si="2"/>
        <v>675.69855219183773</v>
      </c>
      <c r="L9">
        <f t="shared" si="2"/>
        <v>103.24798430219793</v>
      </c>
      <c r="N9">
        <f>N8*(1-capital_params!C$4)+R8</f>
        <v>8295.7029768360771</v>
      </c>
      <c r="O9">
        <f>O8*(1-capital_params!D$4)+S8</f>
        <v>14113.463187801643</v>
      </c>
      <c r="P9">
        <f>P8*(1-capital_params!E$4)+T8</f>
        <v>3552.8916868127571</v>
      </c>
      <c r="Q9">
        <f>Q8*(1-capital_params!F$4)+U8</f>
        <v>2837.6973999141032</v>
      </c>
      <c r="R9">
        <f t="shared" ref="R9:R72" si="8">IF($A9&lt;$Q$3,I9,I9*(1+R$2))</f>
        <v>1003.9811407984289</v>
      </c>
      <c r="S9">
        <f t="shared" ref="S9:S72" si="9">IF($A9&lt;$Q$3,J9,J9*(1+S$2))</f>
        <v>434.21468420827949</v>
      </c>
      <c r="T9">
        <f t="shared" ref="T9:T72" si="10">IF($A9&lt;$Q$3,K9,K9*(1+T$2))</f>
        <v>675.69855219183773</v>
      </c>
      <c r="U9">
        <f t="shared" ref="U9:U72" si="11">IF($A9&lt;$Q$3,L9,L9*(1+U$2))</f>
        <v>103.24798430219793</v>
      </c>
      <c r="V9">
        <f>(N9/N8-E9/E8)*capital_params!C$6</f>
        <v>0</v>
      </c>
      <c r="W9">
        <f>(O9/O8-F9/F8)*capital_params!D$6</f>
        <v>0</v>
      </c>
      <c r="X9">
        <f>(P9/P8-G9/G8)*capital_params!E$6</f>
        <v>0</v>
      </c>
      <c r="Y9">
        <f>(Q9/Q8-H9/H8)*capital_params!F$6</f>
        <v>0</v>
      </c>
      <c r="Z9">
        <f t="shared" ref="Z9:Z20" si="12">SUM(V9:Y9)</f>
        <v>0</v>
      </c>
      <c r="AA9">
        <f t="shared" si="0"/>
        <v>2957.4435102977777</v>
      </c>
      <c r="AB9">
        <f t="shared" si="1"/>
        <v>14061.856489702221</v>
      </c>
      <c r="AC9">
        <f t="shared" si="3"/>
        <v>14061.856489702222</v>
      </c>
      <c r="AD9">
        <f t="shared" si="4"/>
        <v>17019.3</v>
      </c>
      <c r="AE9">
        <f t="shared" si="5"/>
        <v>1</v>
      </c>
    </row>
    <row r="10" spans="1:31" x14ac:dyDescent="0.25">
      <c r="A10">
        <f t="shared" si="6"/>
        <v>2018</v>
      </c>
      <c r="B10">
        <f t="shared" si="7"/>
        <v>2.1693019101843181E-2</v>
      </c>
      <c r="C10">
        <v>17388.5</v>
      </c>
      <c r="D10">
        <v>0.17034012610324012</v>
      </c>
      <c r="E10">
        <f>E9*(1-capital_params!C$4)+I9</f>
        <v>8569.1481216182656</v>
      </c>
      <c r="F10">
        <f>F9*(1-capital_params!D$4)+J9</f>
        <v>14263.859640403822</v>
      </c>
      <c r="G10">
        <f>G9*(1-capital_params!E$4)+K9</f>
        <v>3675.080218052477</v>
      </c>
      <c r="H10">
        <f>H9*(1-capital_params!F$4)+L9</f>
        <v>2864.612162923077</v>
      </c>
      <c r="I10">
        <f t="shared" si="2"/>
        <v>1025.7605228636596</v>
      </c>
      <c r="J10">
        <f t="shared" si="2"/>
        <v>443.6341116471105</v>
      </c>
      <c r="K10">
        <f t="shared" si="2"/>
        <v>690.35649379162305</v>
      </c>
      <c r="L10">
        <f t="shared" si="2"/>
        <v>105.48774479789233</v>
      </c>
      <c r="N10">
        <f>N9*(1-capital_params!C$4)+R9</f>
        <v>8569.1481216182656</v>
      </c>
      <c r="O10">
        <f>O9*(1-capital_params!D$4)+S9</f>
        <v>14263.859640403822</v>
      </c>
      <c r="P10">
        <f>P9*(1-capital_params!E$4)+T9</f>
        <v>3675.080218052477</v>
      </c>
      <c r="Q10">
        <f>Q9*(1-capital_params!F$4)+U9</f>
        <v>2864.612162923077</v>
      </c>
      <c r="R10">
        <f t="shared" si="8"/>
        <v>1025.7605228636596</v>
      </c>
      <c r="S10">
        <f t="shared" si="9"/>
        <v>443.6341116471105</v>
      </c>
      <c r="T10">
        <f t="shared" si="10"/>
        <v>690.35649379162305</v>
      </c>
      <c r="U10">
        <f t="shared" si="11"/>
        <v>105.48774479789233</v>
      </c>
      <c r="V10">
        <f>(N10/N9-E10/E9)*capital_params!C$6</f>
        <v>0</v>
      </c>
      <c r="W10">
        <f>(O10/O9-F10/F9)*capital_params!D$6</f>
        <v>0</v>
      </c>
      <c r="X10">
        <f>(P10/P9-G10/G9)*capital_params!E$6</f>
        <v>0</v>
      </c>
      <c r="Y10">
        <f>(Q10/Q9-H10/H9)*capital_params!F$6</f>
        <v>0</v>
      </c>
      <c r="Z10">
        <f t="shared" si="12"/>
        <v>0</v>
      </c>
      <c r="AA10">
        <f t="shared" si="0"/>
        <v>2961.9592827461906</v>
      </c>
      <c r="AB10">
        <f t="shared" si="1"/>
        <v>14426.540717253809</v>
      </c>
      <c r="AC10">
        <f t="shared" si="3"/>
        <v>14426.540717253811</v>
      </c>
      <c r="AD10">
        <f t="shared" si="4"/>
        <v>17388.5</v>
      </c>
      <c r="AE10">
        <f t="shared" si="5"/>
        <v>1</v>
      </c>
    </row>
    <row r="11" spans="1:31" x14ac:dyDescent="0.25">
      <c r="A11">
        <f t="shared" si="6"/>
        <v>2019</v>
      </c>
      <c r="B11">
        <f t="shared" si="7"/>
        <v>1.6798458751473566E-2</v>
      </c>
      <c r="C11">
        <v>17680.599999999999</v>
      </c>
      <c r="D11">
        <v>0.17546767580231168</v>
      </c>
      <c r="E11">
        <f>E10*(1-capital_params!C$4)+I10</f>
        <v>8840.292528702832</v>
      </c>
      <c r="F11">
        <f>F10*(1-capital_params!D$4)+J10</f>
        <v>14420.651085219444</v>
      </c>
      <c r="G11">
        <f>G10*(1-capital_params!E$4)+K10</f>
        <v>3792.8907667917238</v>
      </c>
      <c r="H11">
        <f>H10*(1-capital_params!F$4)+L10</f>
        <v>2893.0426872582493</v>
      </c>
      <c r="I11">
        <f t="shared" si="2"/>
        <v>1042.9917186958749</v>
      </c>
      <c r="J11">
        <f t="shared" si="2"/>
        <v>451.08648097236113</v>
      </c>
      <c r="K11">
        <f t="shared" si="2"/>
        <v>701.95341887639358</v>
      </c>
      <c r="L11">
        <f t="shared" si="2"/>
        <v>107.2597763276657</v>
      </c>
      <c r="N11">
        <f>N10*(1-capital_params!C$4)+R10</f>
        <v>8840.292528702832</v>
      </c>
      <c r="O11">
        <f>O10*(1-capital_params!D$4)+S10</f>
        <v>14420.651085219444</v>
      </c>
      <c r="P11">
        <f>P10*(1-capital_params!E$4)+T10</f>
        <v>3792.8907667917238</v>
      </c>
      <c r="Q11">
        <f>Q10*(1-capital_params!F$4)+U10</f>
        <v>2893.0426872582493</v>
      </c>
      <c r="R11">
        <f t="shared" si="8"/>
        <v>1042.9917186958749</v>
      </c>
      <c r="S11">
        <f t="shared" si="9"/>
        <v>451.08648097236113</v>
      </c>
      <c r="T11">
        <f t="shared" si="10"/>
        <v>701.95341887639358</v>
      </c>
      <c r="U11">
        <f t="shared" si="11"/>
        <v>107.2597763276657</v>
      </c>
      <c r="V11">
        <f>(N11/N10-E11/E10)*capital_params!C$6</f>
        <v>0</v>
      </c>
      <c r="W11">
        <f>(O11/O10-F11/F10)*capital_params!D$6</f>
        <v>0</v>
      </c>
      <c r="X11">
        <f>(P11/P10-G11/G10)*capital_params!E$6</f>
        <v>0</v>
      </c>
      <c r="Y11">
        <f>(Q11/Q10-H11/H10)*capital_params!F$6</f>
        <v>0</v>
      </c>
      <c r="Z11">
        <f t="shared" si="12"/>
        <v>0</v>
      </c>
      <c r="AA11">
        <f t="shared" si="0"/>
        <v>3102.3737887903517</v>
      </c>
      <c r="AB11">
        <f t="shared" si="1"/>
        <v>14578.226211209647</v>
      </c>
      <c r="AC11">
        <f t="shared" si="3"/>
        <v>14578.226211209651</v>
      </c>
      <c r="AD11">
        <f t="shared" si="4"/>
        <v>17680.600000000002</v>
      </c>
      <c r="AE11">
        <f t="shared" si="5"/>
        <v>1.0000000000000002</v>
      </c>
    </row>
    <row r="12" spans="1:31" x14ac:dyDescent="0.25">
      <c r="A12">
        <f t="shared" si="6"/>
        <v>2020</v>
      </c>
      <c r="B12">
        <f t="shared" si="7"/>
        <v>1.4428243385405493E-2</v>
      </c>
      <c r="C12">
        <v>17935.7</v>
      </c>
      <c r="D12">
        <v>0.17943360290245766</v>
      </c>
      <c r="E12">
        <f>E11*(1-capital_params!C$4)+I11</f>
        <v>9104.7906193645522</v>
      </c>
      <c r="F12">
        <f>F11*(1-capital_params!D$4)+J11</f>
        <v>14581.74186243335</v>
      </c>
      <c r="G12">
        <f>G11*(1-capital_params!E$4)+K11</f>
        <v>3903.9443686012696</v>
      </c>
      <c r="H12">
        <f>H11*(1-capital_params!F$4)+L11</f>
        <v>2922.4804704220519</v>
      </c>
      <c r="I12">
        <f t="shared" si="2"/>
        <v>1058.0402570621814</v>
      </c>
      <c r="J12">
        <f t="shared" si="2"/>
        <v>457.59486650769651</v>
      </c>
      <c r="K12">
        <f t="shared" si="2"/>
        <v>712.08137364915979</v>
      </c>
      <c r="L12">
        <f t="shared" si="2"/>
        <v>108.80734648598543</v>
      </c>
      <c r="N12">
        <f>N11*(1-capital_params!C$4)+R11</f>
        <v>9104.7906193645522</v>
      </c>
      <c r="O12">
        <f>O11*(1-capital_params!D$4)+S11</f>
        <v>14581.74186243335</v>
      </c>
      <c r="P12">
        <f>P11*(1-capital_params!E$4)+T11</f>
        <v>3903.9443686012696</v>
      </c>
      <c r="Q12">
        <f>Q11*(1-capital_params!F$4)+U11</f>
        <v>2922.4804704220519</v>
      </c>
      <c r="R12">
        <f t="shared" si="8"/>
        <v>1058.0402570621814</v>
      </c>
      <c r="S12">
        <f t="shared" si="9"/>
        <v>457.59486650769651</v>
      </c>
      <c r="T12">
        <f t="shared" si="10"/>
        <v>712.08137364915979</v>
      </c>
      <c r="U12">
        <f t="shared" si="11"/>
        <v>108.80734648598543</v>
      </c>
      <c r="V12">
        <f>(N12/N11-E12/E11)*capital_params!C$6</f>
        <v>0</v>
      </c>
      <c r="W12">
        <f>(O12/O11-F12/F11)*capital_params!D$6</f>
        <v>0</v>
      </c>
      <c r="X12">
        <f>(P12/P11-G12/G11)*capital_params!E$6</f>
        <v>0</v>
      </c>
      <c r="Y12">
        <f>(Q12/Q11-H12/H11)*capital_params!F$6</f>
        <v>0</v>
      </c>
      <c r="Z12">
        <f t="shared" si="12"/>
        <v>0</v>
      </c>
      <c r="AA12">
        <f t="shared" si="0"/>
        <v>3218.2672715776098</v>
      </c>
      <c r="AB12">
        <f t="shared" si="1"/>
        <v>14717.432728422391</v>
      </c>
      <c r="AC12">
        <f t="shared" si="3"/>
        <v>14717.432728422396</v>
      </c>
      <c r="AD12">
        <f t="shared" si="4"/>
        <v>17935.700000000004</v>
      </c>
      <c r="AE12">
        <f t="shared" si="5"/>
        <v>1.0000000000000002</v>
      </c>
    </row>
    <row r="13" spans="1:31" x14ac:dyDescent="0.25">
      <c r="A13">
        <f t="shared" si="6"/>
        <v>2021</v>
      </c>
      <c r="B13">
        <f t="shared" si="7"/>
        <v>1.7027492654315024E-2</v>
      </c>
      <c r="C13">
        <v>18241.099999999999</v>
      </c>
      <c r="D13">
        <v>0.18290554618322011</v>
      </c>
      <c r="E13">
        <f>E12*(1-capital_params!C$4)+I12</f>
        <v>9361.0450238944868</v>
      </c>
      <c r="F13">
        <f>F12*(1-capital_params!D$4)+J12</f>
        <v>14746.101529751275</v>
      </c>
      <c r="G13">
        <f>G12*(1-capital_params!E$4)+K12</f>
        <v>4007.8247274880359</v>
      </c>
      <c r="H13">
        <f>H12*(1-capital_params!F$4)+L12</f>
        <v>2952.6739560782657</v>
      </c>
      <c r="I13">
        <f t="shared" si="2"/>
        <v>1076.0560297672773</v>
      </c>
      <c r="J13">
        <f t="shared" si="2"/>
        <v>465.38655973580859</v>
      </c>
      <c r="K13">
        <f t="shared" si="2"/>
        <v>724.20633400824545</v>
      </c>
      <c r="L13">
        <f t="shared" si="2"/>
        <v>110.66006277901106</v>
      </c>
      <c r="N13">
        <f>N12*(1-capital_params!C$4)+R12</f>
        <v>9361.0450238944868</v>
      </c>
      <c r="O13">
        <f>O12*(1-capital_params!D$4)+S12</f>
        <v>14746.101529751275</v>
      </c>
      <c r="P13">
        <f>P12*(1-capital_params!E$4)+T12</f>
        <v>4007.8247274880359</v>
      </c>
      <c r="Q13">
        <f>Q12*(1-capital_params!F$4)+U12</f>
        <v>2952.6739560782657</v>
      </c>
      <c r="R13">
        <f t="shared" si="8"/>
        <v>1076.0560297672773</v>
      </c>
      <c r="S13">
        <f t="shared" si="9"/>
        <v>465.38655973580859</v>
      </c>
      <c r="T13">
        <f t="shared" si="10"/>
        <v>724.20633400824545</v>
      </c>
      <c r="U13">
        <f t="shared" si="11"/>
        <v>110.66006277901106</v>
      </c>
      <c r="V13">
        <f>(N13/N12-E13/E12)*capital_params!C$6</f>
        <v>0</v>
      </c>
      <c r="W13">
        <f>(O13/O12-F13/F12)*capital_params!D$6</f>
        <v>0</v>
      </c>
      <c r="X13">
        <f>(P13/P12-G13/G12)*capital_params!E$6</f>
        <v>0</v>
      </c>
      <c r="Y13">
        <f>(Q13/Q12-H13/H12)*capital_params!F$6</f>
        <v>0</v>
      </c>
      <c r="Z13">
        <f t="shared" si="12"/>
        <v>0</v>
      </c>
      <c r="AA13">
        <f t="shared" si="0"/>
        <v>3336.3983584827361</v>
      </c>
      <c r="AB13">
        <f t="shared" si="1"/>
        <v>14904.701641517264</v>
      </c>
      <c r="AC13">
        <f t="shared" si="3"/>
        <v>14904.701641517271</v>
      </c>
      <c r="AD13">
        <f t="shared" si="4"/>
        <v>18241.100000000006</v>
      </c>
      <c r="AE13">
        <f t="shared" si="5"/>
        <v>1.0000000000000004</v>
      </c>
    </row>
    <row r="14" spans="1:31" x14ac:dyDescent="0.25">
      <c r="A14">
        <f t="shared" si="6"/>
        <v>2022</v>
      </c>
      <c r="B14">
        <f t="shared" si="7"/>
        <v>1.8770797813728368E-2</v>
      </c>
      <c r="C14">
        <v>18583.5</v>
      </c>
      <c r="D14">
        <v>0.18730308751725819</v>
      </c>
      <c r="E14">
        <f>E13*(1-capital_params!C$4)+I13</f>
        <v>9612.7489319212837</v>
      </c>
      <c r="F14">
        <f>F13*(1-capital_params!D$4)+J13</f>
        <v>14914.947658299696</v>
      </c>
      <c r="G14">
        <f>G13*(1-capital_params!E$4)+K13</f>
        <v>4107.6463786988206</v>
      </c>
      <c r="H14">
        <f>H13*(1-capital_params!F$4)+L13</f>
        <v>2983.9079621879209</v>
      </c>
      <c r="I14">
        <f t="shared" si="2"/>
        <v>1096.2544599382823</v>
      </c>
      <c r="J14">
        <f t="shared" si="2"/>
        <v>474.12223675383609</v>
      </c>
      <c r="K14">
        <f t="shared" si="2"/>
        <v>737.80026467933567</v>
      </c>
      <c r="L14">
        <f t="shared" si="2"/>
        <v>112.73724044349036</v>
      </c>
      <c r="N14">
        <f>N13*(1-capital_params!C$4)+R13</f>
        <v>9612.7489319212837</v>
      </c>
      <c r="O14">
        <f>O13*(1-capital_params!D$4)+S13</f>
        <v>14914.947658299696</v>
      </c>
      <c r="P14">
        <f>P13*(1-capital_params!E$4)+T13</f>
        <v>4107.6463786988206</v>
      </c>
      <c r="Q14">
        <f>Q13*(1-capital_params!F$4)+U13</f>
        <v>2983.9079621879209</v>
      </c>
      <c r="R14">
        <f t="shared" si="8"/>
        <v>1096.2544599382823</v>
      </c>
      <c r="S14">
        <f t="shared" si="9"/>
        <v>474.12223675383609</v>
      </c>
      <c r="T14">
        <f t="shared" si="10"/>
        <v>737.80026467933567</v>
      </c>
      <c r="U14">
        <f t="shared" si="11"/>
        <v>112.73724044349036</v>
      </c>
      <c r="V14">
        <f>(N14/N13-E14/E13)*capital_params!C$6</f>
        <v>0</v>
      </c>
      <c r="W14">
        <f>(O14/O13-F14/F13)*capital_params!D$6</f>
        <v>0</v>
      </c>
      <c r="X14">
        <f>(P14/P13-G14/G13)*capital_params!E$6</f>
        <v>0</v>
      </c>
      <c r="Y14">
        <f>(Q14/Q13-H14/H13)*capital_params!F$6</f>
        <v>0</v>
      </c>
      <c r="Z14">
        <f t="shared" si="12"/>
        <v>0</v>
      </c>
      <c r="AA14">
        <f t="shared" si="0"/>
        <v>3480.7469268769673</v>
      </c>
      <c r="AB14">
        <f t="shared" si="1"/>
        <v>15102.753073123033</v>
      </c>
      <c r="AC14">
        <f t="shared" si="3"/>
        <v>15102.753073123042</v>
      </c>
      <c r="AD14">
        <f t="shared" si="4"/>
        <v>18583.500000000007</v>
      </c>
      <c r="AE14">
        <f t="shared" si="5"/>
        <v>1.0000000000000004</v>
      </c>
    </row>
    <row r="15" spans="1:31" x14ac:dyDescent="0.25">
      <c r="A15">
        <f t="shared" si="6"/>
        <v>2023</v>
      </c>
      <c r="B15">
        <f t="shared" si="7"/>
        <v>1.8936153038986214E-2</v>
      </c>
      <c r="C15">
        <v>18935.400000000001</v>
      </c>
      <c r="D15">
        <v>0.18754273112405279</v>
      </c>
      <c r="E15">
        <f>E14*(1-capital_params!C$4)+I14</f>
        <v>9862.4857266244617</v>
      </c>
      <c r="F15">
        <f>F14*(1-capital_params!D$4)+J14</f>
        <v>15089.134010249942</v>
      </c>
      <c r="G15">
        <f>G14*(1-capital_params!E$4)+K14</f>
        <v>4205.5106043549386</v>
      </c>
      <c r="H15">
        <f>H14*(1-capital_params!F$4)+L14</f>
        <v>3016.3789604298295</v>
      </c>
      <c r="I15">
        <f t="shared" si="2"/>
        <v>1117.0133021613449</v>
      </c>
      <c r="J15">
        <f t="shared" si="2"/>
        <v>483.10028798819314</v>
      </c>
      <c r="K15">
        <f t="shared" si="2"/>
        <v>751.77136340350808</v>
      </c>
      <c r="L15">
        <f t="shared" si="2"/>
        <v>114.8720500817213</v>
      </c>
      <c r="N15">
        <f>N14*(1-capital_params!C$4)+R14</f>
        <v>9862.4857266244617</v>
      </c>
      <c r="O15">
        <f>O14*(1-capital_params!D$4)+S14</f>
        <v>15089.134010249942</v>
      </c>
      <c r="P15">
        <f>P14*(1-capital_params!E$4)+T14</f>
        <v>4205.5106043549386</v>
      </c>
      <c r="Q15">
        <f>Q14*(1-capital_params!F$4)+U14</f>
        <v>3016.3789604298295</v>
      </c>
      <c r="R15">
        <f t="shared" si="8"/>
        <v>1117.0133021613449</v>
      </c>
      <c r="S15">
        <f t="shared" si="9"/>
        <v>483.10028798819314</v>
      </c>
      <c r="T15">
        <f t="shared" si="10"/>
        <v>751.77136340350808</v>
      </c>
      <c r="U15">
        <f t="shared" si="11"/>
        <v>114.8720500817213</v>
      </c>
      <c r="V15">
        <f>(N15/N14-E15/E14)*capital_params!C$6</f>
        <v>0</v>
      </c>
      <c r="W15">
        <f>(O15/O14-F15/F14)*capital_params!D$6</f>
        <v>0</v>
      </c>
      <c r="X15">
        <f>(P15/P14-G15/G14)*capital_params!E$6</f>
        <v>0</v>
      </c>
      <c r="Y15">
        <f>(Q15/Q14-H15/H14)*capital_params!F$6</f>
        <v>0</v>
      </c>
      <c r="Z15">
        <f t="shared" si="12"/>
        <v>0</v>
      </c>
      <c r="AA15">
        <f t="shared" si="0"/>
        <v>3551.1966309263894</v>
      </c>
      <c r="AB15">
        <f t="shared" si="1"/>
        <v>15384.203369073613</v>
      </c>
      <c r="AC15">
        <f t="shared" si="3"/>
        <v>15384.203369073623</v>
      </c>
      <c r="AD15">
        <f t="shared" si="4"/>
        <v>18935.400000000012</v>
      </c>
      <c r="AE15">
        <f t="shared" si="5"/>
        <v>1.0000000000000007</v>
      </c>
    </row>
    <row r="16" spans="1:31" x14ac:dyDescent="0.25">
      <c r="A16">
        <f t="shared" si="6"/>
        <v>2024</v>
      </c>
      <c r="B16">
        <f t="shared" si="7"/>
        <v>1.8975041456742447E-2</v>
      </c>
      <c r="C16">
        <v>19294.7</v>
      </c>
      <c r="D16">
        <v>0.18733062729844646</v>
      </c>
      <c r="E16">
        <f>E15*(1-capital_params!C$4)+I15</f>
        <v>10110.989047942272</v>
      </c>
      <c r="F16">
        <f>F15*(1-capital_params!D$4)+J15</f>
        <v>15268.795569255011</v>
      </c>
      <c r="G16">
        <f>G15*(1-capital_params!E$4)+K15</f>
        <v>4302.0995226051346</v>
      </c>
      <c r="H16">
        <f>H15*(1-capital_params!F$4)+L15</f>
        <v>3050.1113080550149</v>
      </c>
      <c r="I16">
        <f t="shared" si="2"/>
        <v>1138.208675877589</v>
      </c>
      <c r="J16">
        <f t="shared" si="2"/>
        <v>492.26713598053328</v>
      </c>
      <c r="K16">
        <f t="shared" si="2"/>
        <v>766.03625619008142</v>
      </c>
      <c r="L16">
        <f t="shared" si="2"/>
        <v>117.05175199424293</v>
      </c>
      <c r="N16">
        <f>N15*(1-capital_params!C$4)+R15</f>
        <v>10110.989047942272</v>
      </c>
      <c r="O16">
        <f>O15*(1-capital_params!D$4)+S15</f>
        <v>15268.795569255011</v>
      </c>
      <c r="P16">
        <f>P15*(1-capital_params!E$4)+T15</f>
        <v>4302.0995226051346</v>
      </c>
      <c r="Q16">
        <f>Q15*(1-capital_params!F$4)+U15</f>
        <v>3050.1113080550149</v>
      </c>
      <c r="R16">
        <f t="shared" si="8"/>
        <v>1138.208675877589</v>
      </c>
      <c r="S16">
        <f t="shared" si="9"/>
        <v>492.26713598053328</v>
      </c>
      <c r="T16">
        <f t="shared" si="10"/>
        <v>766.03625619008142</v>
      </c>
      <c r="U16">
        <f t="shared" si="11"/>
        <v>117.05175199424293</v>
      </c>
      <c r="V16">
        <f>(N16/N15-E16/E15)*capital_params!C$6</f>
        <v>0</v>
      </c>
      <c r="W16">
        <f>(O16/O15-F16/F15)*capital_params!D$6</f>
        <v>0</v>
      </c>
      <c r="X16">
        <f>(P16/P15-G16/G15)*capital_params!E$6</f>
        <v>0</v>
      </c>
      <c r="Y16">
        <f>(Q16/Q15-H16/H15)*capital_params!F$6</f>
        <v>0</v>
      </c>
      <c r="Z16">
        <f t="shared" si="12"/>
        <v>0</v>
      </c>
      <c r="AA16">
        <f t="shared" si="0"/>
        <v>3614.4882545353353</v>
      </c>
      <c r="AB16">
        <f t="shared" si="1"/>
        <v>15680.211745464665</v>
      </c>
      <c r="AC16">
        <f t="shared" si="3"/>
        <v>15680.211745464676</v>
      </c>
      <c r="AD16">
        <f t="shared" si="4"/>
        <v>19294.700000000012</v>
      </c>
      <c r="AE16">
        <f t="shared" si="5"/>
        <v>1.0000000000000007</v>
      </c>
    </row>
    <row r="17" spans="1:31" x14ac:dyDescent="0.25">
      <c r="A17">
        <f t="shared" si="6"/>
        <v>2025</v>
      </c>
      <c r="B17">
        <f t="shared" si="7"/>
        <v>1.8849735937848333E-2</v>
      </c>
      <c r="C17">
        <v>19658.400000000001</v>
      </c>
      <c r="D17">
        <v>0.19100222271146011</v>
      </c>
      <c r="E17">
        <f>E16*(1-capital_params!C$4)+I16</f>
        <v>10358.804049471488</v>
      </c>
      <c r="F17">
        <f>F16*(1-capital_params!D$4)+J16</f>
        <v>15454.011027021897</v>
      </c>
      <c r="G17">
        <f>G16*(1-capital_params!E$4)+K16</f>
        <v>4397.9056094563211</v>
      </c>
      <c r="H17">
        <f>H16*(1-capital_params!F$4)+L16</f>
        <v>3085.1159674121864</v>
      </c>
      <c r="I17">
        <f t="shared" si="2"/>
        <v>1159.6636088600496</v>
      </c>
      <c r="J17">
        <f t="shared" si="2"/>
        <v>501.54624150464713</v>
      </c>
      <c r="K17">
        <f t="shared" si="2"/>
        <v>780.47583733808233</v>
      </c>
      <c r="L17">
        <f t="shared" si="2"/>
        <v>119.25814661039691</v>
      </c>
      <c r="N17">
        <f>N16*(1-capital_params!C$4)+R16</f>
        <v>10358.804049471488</v>
      </c>
      <c r="O17">
        <f>O16*(1-capital_params!D$4)+S16</f>
        <v>15454.011027021897</v>
      </c>
      <c r="P17">
        <f>P16*(1-capital_params!E$4)+T16</f>
        <v>4397.9056094563211</v>
      </c>
      <c r="Q17">
        <f>Q16*(1-capital_params!F$4)+U16</f>
        <v>3085.1159674121864</v>
      </c>
      <c r="R17">
        <f t="shared" si="8"/>
        <v>1159.6636088600496</v>
      </c>
      <c r="S17">
        <f t="shared" si="9"/>
        <v>501.54624150464713</v>
      </c>
      <c r="T17">
        <f t="shared" si="10"/>
        <v>780.47583733808233</v>
      </c>
      <c r="U17">
        <f t="shared" si="11"/>
        <v>119.25814661039691</v>
      </c>
      <c r="V17">
        <f>(N17/N16-E17/E16)*capital_params!C$6</f>
        <v>0</v>
      </c>
      <c r="W17">
        <f>(O17/O16-F17/F16)*capital_params!D$6</f>
        <v>0</v>
      </c>
      <c r="X17">
        <f>(P17/P16-G17/G16)*capital_params!E$6</f>
        <v>0</v>
      </c>
      <c r="Y17">
        <f>(Q17/Q16-H17/H16)*capital_params!F$6</f>
        <v>0</v>
      </c>
      <c r="Z17">
        <f t="shared" si="12"/>
        <v>0</v>
      </c>
      <c r="AA17">
        <f t="shared" si="0"/>
        <v>3754.7980949509679</v>
      </c>
      <c r="AB17">
        <f t="shared" si="1"/>
        <v>15903.601905049034</v>
      </c>
      <c r="AC17">
        <f t="shared" si="3"/>
        <v>15903.601905049047</v>
      </c>
      <c r="AD17">
        <f t="shared" si="4"/>
        <v>19658.400000000016</v>
      </c>
      <c r="AE17">
        <f t="shared" si="5"/>
        <v>1.0000000000000007</v>
      </c>
    </row>
    <row r="18" spans="1:31" x14ac:dyDescent="0.25">
      <c r="A18">
        <f t="shared" si="6"/>
        <v>2026</v>
      </c>
      <c r="B18">
        <f t="shared" si="7"/>
        <v>1.86993855044153E-2</v>
      </c>
      <c r="C18">
        <v>20026</v>
      </c>
      <c r="D18">
        <v>0.19394503174161976</v>
      </c>
      <c r="E18">
        <f>E17*(1-capital_params!C$4)+I17</f>
        <v>10606.250905278994</v>
      </c>
      <c r="F18">
        <f>F17*(1-capital_params!D$4)+J17</f>
        <v>15644.780953560739</v>
      </c>
      <c r="G18">
        <f>G17*(1-capital_params!E$4)+K17</f>
        <v>4493.2255116807828</v>
      </c>
      <c r="H18">
        <f>H17*(1-capital_params!F$4)+L17</f>
        <v>3121.385406395455</v>
      </c>
      <c r="I18">
        <f t="shared" si="2"/>
        <v>1181.3486057375653</v>
      </c>
      <c r="J18">
        <f t="shared" si="2"/>
        <v>510.92484802283309</v>
      </c>
      <c r="K18">
        <f t="shared" si="2"/>
        <v>795.07025589734849</v>
      </c>
      <c r="L18">
        <f t="shared" si="2"/>
        <v>121.4882006684068</v>
      </c>
      <c r="N18">
        <f>N17*(1-capital_params!C$4)+R17</f>
        <v>10606.250905278994</v>
      </c>
      <c r="O18">
        <f>O17*(1-capital_params!D$4)+S17</f>
        <v>15644.780953560739</v>
      </c>
      <c r="P18">
        <f>P17*(1-capital_params!E$4)+T17</f>
        <v>4493.2255116807828</v>
      </c>
      <c r="Q18">
        <f>Q17*(1-capital_params!F$4)+U17</f>
        <v>3121.385406395455</v>
      </c>
      <c r="R18">
        <f t="shared" si="8"/>
        <v>1181.3486057375653</v>
      </c>
      <c r="S18">
        <f t="shared" si="9"/>
        <v>510.92484802283309</v>
      </c>
      <c r="T18">
        <f t="shared" si="10"/>
        <v>795.07025589734849</v>
      </c>
      <c r="U18">
        <f t="shared" si="11"/>
        <v>121.4882006684068</v>
      </c>
      <c r="V18">
        <f>(N18/N17-E18/E17)*capital_params!C$6</f>
        <v>0</v>
      </c>
      <c r="W18">
        <f>(O18/O17-F18/F17)*capital_params!D$6</f>
        <v>0</v>
      </c>
      <c r="X18">
        <f>(P18/P17-G18/G17)*capital_params!E$6</f>
        <v>0</v>
      </c>
      <c r="Y18">
        <f>(Q18/Q17-H18/H17)*capital_params!F$6</f>
        <v>0</v>
      </c>
      <c r="Z18">
        <f t="shared" si="12"/>
        <v>0</v>
      </c>
      <c r="AA18">
        <f t="shared" si="0"/>
        <v>3883.943205657677</v>
      </c>
      <c r="AB18">
        <f t="shared" si="1"/>
        <v>16142.056794342321</v>
      </c>
      <c r="AC18">
        <f t="shared" si="3"/>
        <v>16142.056794342336</v>
      </c>
      <c r="AD18">
        <f t="shared" si="4"/>
        <v>20026.000000000015</v>
      </c>
      <c r="AE18">
        <f t="shared" si="5"/>
        <v>1.0000000000000007</v>
      </c>
    </row>
    <row r="19" spans="1:31" x14ac:dyDescent="0.25">
      <c r="A19">
        <f t="shared" si="6"/>
        <v>2027</v>
      </c>
      <c r="B19">
        <f t="shared" si="7"/>
        <v>1.8690702087286404E-2</v>
      </c>
      <c r="C19">
        <v>20400.3</v>
      </c>
      <c r="D19">
        <v>0.19601994634528935</v>
      </c>
      <c r="E19">
        <f>E18*(1-capital_params!C$4)+I18</f>
        <v>10853.592098899535</v>
      </c>
      <c r="F19">
        <f>F18*(1-capital_params!D$4)+J18</f>
        <v>15841.093150881214</v>
      </c>
      <c r="G19">
        <f>G18*(1-capital_params!E$4)+K18</f>
        <v>4588.2898100804205</v>
      </c>
      <c r="H19">
        <f>H18*(1-capital_params!F$4)+L18</f>
        <v>3158.9092622485773</v>
      </c>
      <c r="I19">
        <f t="shared" si="2"/>
        <v>1203.4288405886375</v>
      </c>
      <c r="J19">
        <f t="shared" si="2"/>
        <v>520.47439214622</v>
      </c>
      <c r="K19">
        <f t="shared" si="2"/>
        <v>809.93067718878842</v>
      </c>
      <c r="L19">
        <f t="shared" si="2"/>
        <v>123.75890043422048</v>
      </c>
      <c r="N19">
        <f>N18*(1-capital_params!C$4)+R18</f>
        <v>10853.592098899535</v>
      </c>
      <c r="O19">
        <f>O18*(1-capital_params!D$4)+S18</f>
        <v>15841.093150881214</v>
      </c>
      <c r="P19">
        <f>P18*(1-capital_params!E$4)+T18</f>
        <v>4588.2898100804205</v>
      </c>
      <c r="Q19">
        <f>Q18*(1-capital_params!F$4)+U18</f>
        <v>3158.9092622485773</v>
      </c>
      <c r="R19">
        <f t="shared" si="8"/>
        <v>1203.4288405886375</v>
      </c>
      <c r="S19">
        <f t="shared" si="9"/>
        <v>520.47439214622</v>
      </c>
      <c r="T19">
        <f t="shared" si="10"/>
        <v>809.93067718878842</v>
      </c>
      <c r="U19">
        <f t="shared" si="11"/>
        <v>123.75890043422048</v>
      </c>
      <c r="V19">
        <f>(N19/N18-E19/E18)*capital_params!C$6</f>
        <v>0</v>
      </c>
      <c r="W19">
        <f>(O19/O18-F19/F18)*capital_params!D$6</f>
        <v>0</v>
      </c>
      <c r="X19">
        <f>(P19/P18-G19/G18)*capital_params!E$6</f>
        <v>0</v>
      </c>
      <c r="Y19">
        <f>(Q19/Q18-H19/H18)*capital_params!F$6</f>
        <v>0</v>
      </c>
      <c r="Z19">
        <f t="shared" si="12"/>
        <v>0</v>
      </c>
      <c r="AA19">
        <f t="shared" si="0"/>
        <v>3998.8657114278062</v>
      </c>
      <c r="AB19">
        <f t="shared" si="1"/>
        <v>16401.434288572193</v>
      </c>
      <c r="AC19">
        <f t="shared" si="3"/>
        <v>16401.434288572207</v>
      </c>
      <c r="AD19">
        <f t="shared" si="4"/>
        <v>20400.300000000014</v>
      </c>
      <c r="AE19">
        <f t="shared" si="5"/>
        <v>1.0000000000000007</v>
      </c>
    </row>
    <row r="20" spans="1:31" x14ac:dyDescent="0.25">
      <c r="A20">
        <f t="shared" si="6"/>
        <v>2028</v>
      </c>
      <c r="B20">
        <f t="shared" si="7"/>
        <v>2.0999999999999908E-2</v>
      </c>
      <c r="C20">
        <f>C19*1.021</f>
        <v>20828.706299999998</v>
      </c>
      <c r="D20">
        <f>D19</f>
        <v>0.19601994634528935</v>
      </c>
      <c r="E20">
        <f>E19*(1-capital_params!C$4)+I19</f>
        <v>11101.232173127637</v>
      </c>
      <c r="F20">
        <f>F19*(1-capital_params!D$4)+J19</f>
        <v>16043.007102902677</v>
      </c>
      <c r="G20">
        <f>G19*(1-capital_params!E$4)+K19</f>
        <v>4683.4043282687935</v>
      </c>
      <c r="H20">
        <f>H19*(1-capital_params!F$4)+L19</f>
        <v>3197.6944372363369</v>
      </c>
      <c r="I20">
        <f t="shared" si="2"/>
        <v>1228.7008462409988</v>
      </c>
      <c r="J20">
        <f t="shared" si="2"/>
        <v>531.40435438129055</v>
      </c>
      <c r="K20">
        <f t="shared" si="2"/>
        <v>826.9392214097528</v>
      </c>
      <c r="L20">
        <f t="shared" si="2"/>
        <v>126.35783734333911</v>
      </c>
      <c r="N20">
        <f>N19*(1-capital_params!C$4)+R19</f>
        <v>11101.232173127637</v>
      </c>
      <c r="O20">
        <f>O19*(1-capital_params!D$4)+S19</f>
        <v>16043.007102902677</v>
      </c>
      <c r="P20">
        <f>P19*(1-capital_params!E$4)+T19</f>
        <v>4683.4043282687935</v>
      </c>
      <c r="Q20">
        <f>Q19*(1-capital_params!F$4)+U19</f>
        <v>3197.6944372363369</v>
      </c>
      <c r="R20">
        <f t="shared" si="8"/>
        <v>1228.7008462409988</v>
      </c>
      <c r="S20">
        <f t="shared" si="9"/>
        <v>531.40435438129055</v>
      </c>
      <c r="T20">
        <f t="shared" si="10"/>
        <v>826.9392214097528</v>
      </c>
      <c r="U20">
        <f t="shared" si="11"/>
        <v>126.35783734333911</v>
      </c>
      <c r="V20">
        <f>(N20/N19-E20/E19)*capital_params!C$6</f>
        <v>0</v>
      </c>
      <c r="W20">
        <f>(O20/O19-F20/F19)*capital_params!D$6</f>
        <v>0</v>
      </c>
      <c r="X20">
        <f>(P20/P19-G20/G19)*capital_params!E$6</f>
        <v>0</v>
      </c>
      <c r="Y20">
        <f>(Q20/Q19-H20/H19)*capital_params!F$6</f>
        <v>0</v>
      </c>
      <c r="Z20">
        <f t="shared" si="12"/>
        <v>0</v>
      </c>
      <c r="AA20">
        <f t="shared" si="0"/>
        <v>4082.8418913677901</v>
      </c>
      <c r="AB20">
        <f t="shared" si="1"/>
        <v>16745.864408632206</v>
      </c>
      <c r="AC20">
        <f t="shared" si="3"/>
        <v>16745.864408632224</v>
      </c>
      <c r="AD20">
        <f t="shared" si="4"/>
        <v>20828.706300000013</v>
      </c>
      <c r="AE20">
        <f t="shared" si="5"/>
        <v>1.0000000000000007</v>
      </c>
    </row>
    <row r="21" spans="1:31" x14ac:dyDescent="0.25">
      <c r="A21">
        <f t="shared" si="6"/>
        <v>2029</v>
      </c>
      <c r="B21">
        <v>2.1000000000000001E-2</v>
      </c>
      <c r="C21">
        <f t="shared" ref="C21:C84" si="13">C20*1.021</f>
        <v>21266.109132299996</v>
      </c>
      <c r="D21">
        <f t="shared" ref="D21:D84" si="14">D20</f>
        <v>0.19601994634528935</v>
      </c>
      <c r="E21">
        <f>E20*(1-capital_params!C$4)+I20</f>
        <v>11352.336578747714</v>
      </c>
      <c r="F21">
        <f>F20*(1-capital_params!D$4)+J20</f>
        <v>16251.790577844156</v>
      </c>
      <c r="G21">
        <f>G20*(1-capital_params!E$4)+K20</f>
        <v>4780.7093653635093</v>
      </c>
      <c r="H21">
        <f>H20*(1-capital_params!F$4)+L20</f>
        <v>3238.0352393901376</v>
      </c>
      <c r="I21">
        <f t="shared" si="2"/>
        <v>1254.5035640120595</v>
      </c>
      <c r="J21">
        <f t="shared" si="2"/>
        <v>542.56384582329758</v>
      </c>
      <c r="K21">
        <f t="shared" si="2"/>
        <v>844.30494505935758</v>
      </c>
      <c r="L21">
        <f t="shared" si="2"/>
        <v>129.01135192754924</v>
      </c>
      <c r="N21">
        <f>N20*(1-capital_params!C$4)+R20</f>
        <v>11352.336578747714</v>
      </c>
      <c r="O21">
        <f>O20*(1-capital_params!D$4)+S20</f>
        <v>16251.790577844156</v>
      </c>
      <c r="P21">
        <f>P20*(1-capital_params!E$4)+T20</f>
        <v>4780.7093653635093</v>
      </c>
      <c r="Q21">
        <f>Q20*(1-capital_params!F$4)+U20</f>
        <v>3238.0352393901376</v>
      </c>
      <c r="R21">
        <f t="shared" si="8"/>
        <v>1254.5035640120595</v>
      </c>
      <c r="S21">
        <f t="shared" si="9"/>
        <v>542.56384582329758</v>
      </c>
      <c r="T21">
        <f t="shared" si="10"/>
        <v>844.30494505935758</v>
      </c>
      <c r="U21">
        <f t="shared" si="11"/>
        <v>129.01135192754924</v>
      </c>
      <c r="V21">
        <f>(N21/N20-E21/E20)*capital_params!C$6</f>
        <v>0</v>
      </c>
      <c r="W21">
        <f>(O21/O20-F21/F20)*capital_params!D$6</f>
        <v>0</v>
      </c>
      <c r="X21">
        <f>(P21/P20-G21/G20)*capital_params!E$6</f>
        <v>0</v>
      </c>
      <c r="Y21">
        <f>(Q21/Q20-H21/H20)*capital_params!F$6</f>
        <v>0</v>
      </c>
      <c r="Z21">
        <f t="shared" ref="Z21:Z84" si="15">SUM(V21:Y21)</f>
        <v>0</v>
      </c>
      <c r="AA21">
        <f t="shared" si="0"/>
        <v>4168.5815710865136</v>
      </c>
      <c r="AB21">
        <f t="shared" si="1"/>
        <v>17097.527561213483</v>
      </c>
      <c r="AC21">
        <f t="shared" si="3"/>
        <v>17097.527561213501</v>
      </c>
      <c r="AD21">
        <f t="shared" si="4"/>
        <v>21266.109132300015</v>
      </c>
      <c r="AE21">
        <f t="shared" si="5"/>
        <v>1.0000000000000009</v>
      </c>
    </row>
    <row r="22" spans="1:31" x14ac:dyDescent="0.25">
      <c r="A22">
        <f t="shared" si="6"/>
        <v>2030</v>
      </c>
      <c r="B22">
        <v>0.02</v>
      </c>
      <c r="C22">
        <f t="shared" si="13"/>
        <v>21712.697424078295</v>
      </c>
      <c r="D22">
        <f t="shared" si="14"/>
        <v>0.19601994634528935</v>
      </c>
      <c r="E22">
        <f>E21*(1-capital_params!C$4)+I21</f>
        <v>11607.13095201075</v>
      </c>
      <c r="F22">
        <f>F21*(1-capital_params!D$4)+J21</f>
        <v>16467.534960516619</v>
      </c>
      <c r="G22">
        <f>G21*(1-capital_params!E$4)+K21</f>
        <v>4880.2208367546109</v>
      </c>
      <c r="H22">
        <f>H21*(1-capital_params!F$4)+L21</f>
        <v>3279.9444004741149</v>
      </c>
      <c r="I22">
        <f t="shared" si="2"/>
        <v>1280.8481388563127</v>
      </c>
      <c r="J22">
        <f t="shared" si="2"/>
        <v>553.95768658558677</v>
      </c>
      <c r="K22">
        <f t="shared" si="2"/>
        <v>862.035348905604</v>
      </c>
      <c r="L22">
        <f t="shared" si="2"/>
        <v>131.72059031802777</v>
      </c>
      <c r="N22">
        <f>N21*(1-capital_params!C$4)+R21</f>
        <v>11607.13095201075</v>
      </c>
      <c r="O22">
        <f>O21*(1-capital_params!D$4)+S21</f>
        <v>16467.534960516619</v>
      </c>
      <c r="P22">
        <f>P21*(1-capital_params!E$4)+T21</f>
        <v>4880.2208367546109</v>
      </c>
      <c r="Q22">
        <f>Q21*(1-capital_params!F$4)+U21</f>
        <v>3279.9444004741149</v>
      </c>
      <c r="R22">
        <f t="shared" si="8"/>
        <v>1280.8481388563127</v>
      </c>
      <c r="S22">
        <f t="shared" si="9"/>
        <v>553.95768658558677</v>
      </c>
      <c r="T22">
        <f t="shared" si="10"/>
        <v>862.035348905604</v>
      </c>
      <c r="U22">
        <f t="shared" si="11"/>
        <v>131.72059031802777</v>
      </c>
      <c r="V22">
        <f>(N22/N21-E22/E21)*capital_params!C$6</f>
        <v>0</v>
      </c>
      <c r="W22">
        <f>(O22/O21-F22/F21)*capital_params!D$6</f>
        <v>0</v>
      </c>
      <c r="X22">
        <f>(P22/P21-G22/G21)*capital_params!E$6</f>
        <v>0</v>
      </c>
      <c r="Y22">
        <f>(Q22/Q21-H22/H21)*capital_params!F$6</f>
        <v>0</v>
      </c>
      <c r="Z22">
        <f t="shared" si="15"/>
        <v>0</v>
      </c>
      <c r="AA22">
        <f t="shared" si="0"/>
        <v>4256.1217840793297</v>
      </c>
      <c r="AB22">
        <f t="shared" si="1"/>
        <v>17456.575639998962</v>
      </c>
      <c r="AC22">
        <f t="shared" si="3"/>
        <v>17456.57563999898</v>
      </c>
      <c r="AD22">
        <f t="shared" si="4"/>
        <v>21712.697424078309</v>
      </c>
      <c r="AE22">
        <f t="shared" si="5"/>
        <v>1.0000000000000007</v>
      </c>
    </row>
    <row r="23" spans="1:31" x14ac:dyDescent="0.25">
      <c r="A23">
        <f t="shared" si="6"/>
        <v>2031</v>
      </c>
      <c r="B23">
        <v>1.9E-2</v>
      </c>
      <c r="C23">
        <f t="shared" si="13"/>
        <v>22168.664069983937</v>
      </c>
      <c r="D23">
        <f t="shared" si="14"/>
        <v>0.19601994634528935</v>
      </c>
      <c r="E23">
        <f>E22*(1-capital_params!C$4)+I22</f>
        <v>11865.832204148113</v>
      </c>
      <c r="F23">
        <f>F22*(1-capital_params!D$4)+J22</f>
        <v>16690.33461811857</v>
      </c>
      <c r="G23">
        <f>G22*(1-capital_params!E$4)+K22</f>
        <v>4981.9596791190161</v>
      </c>
      <c r="H23">
        <f>H22*(1-capital_params!F$4)+L22</f>
        <v>3323.4354559028907</v>
      </c>
      <c r="I23">
        <f t="shared" si="2"/>
        <v>1307.7459497722953</v>
      </c>
      <c r="J23">
        <f t="shared" si="2"/>
        <v>565.59079800388406</v>
      </c>
      <c r="K23">
        <f t="shared" si="2"/>
        <v>880.1380912326216</v>
      </c>
      <c r="L23">
        <f t="shared" si="2"/>
        <v>134.48672271470633</v>
      </c>
      <c r="N23">
        <f>N22*(1-capital_params!C$4)+R22</f>
        <v>11865.832204148113</v>
      </c>
      <c r="O23">
        <f>O22*(1-capital_params!D$4)+S22</f>
        <v>16690.33461811857</v>
      </c>
      <c r="P23">
        <f>P22*(1-capital_params!E$4)+T22</f>
        <v>4981.9596791190161</v>
      </c>
      <c r="Q23">
        <f>Q22*(1-capital_params!F$4)+U22</f>
        <v>3323.4354559028907</v>
      </c>
      <c r="R23">
        <f t="shared" si="8"/>
        <v>1307.7459497722953</v>
      </c>
      <c r="S23">
        <f t="shared" si="9"/>
        <v>565.59079800388406</v>
      </c>
      <c r="T23">
        <f t="shared" si="10"/>
        <v>880.1380912326216</v>
      </c>
      <c r="U23">
        <f t="shared" si="11"/>
        <v>134.48672271470633</v>
      </c>
      <c r="V23">
        <f>(N23/N22-E23/E22)*capital_params!C$6</f>
        <v>0</v>
      </c>
      <c r="W23">
        <f>(O23/O22-F23/F22)*capital_params!D$6</f>
        <v>0</v>
      </c>
      <c r="X23">
        <f>(P23/P22-G23/G22)*capital_params!E$6</f>
        <v>0</v>
      </c>
      <c r="Y23">
        <f>(Q23/Q22-H23/H22)*capital_params!F$6</f>
        <v>0</v>
      </c>
      <c r="Z23">
        <f t="shared" si="15"/>
        <v>0</v>
      </c>
      <c r="AA23">
        <f t="shared" si="0"/>
        <v>4345.5003415449955</v>
      </c>
      <c r="AB23">
        <f t="shared" si="1"/>
        <v>17823.16372843894</v>
      </c>
      <c r="AC23">
        <f t="shared" si="3"/>
        <v>17823.163728438958</v>
      </c>
      <c r="AD23">
        <f t="shared" si="4"/>
        <v>22168.664069983955</v>
      </c>
      <c r="AE23">
        <f t="shared" si="5"/>
        <v>1.0000000000000009</v>
      </c>
    </row>
    <row r="24" spans="1:31" x14ac:dyDescent="0.25">
      <c r="A24">
        <f t="shared" si="6"/>
        <v>2032</v>
      </c>
      <c r="B24">
        <v>1.9E-2</v>
      </c>
      <c r="C24">
        <f t="shared" si="13"/>
        <v>22634.206015453598</v>
      </c>
      <c r="D24">
        <f t="shared" si="14"/>
        <v>0.19601994634528935</v>
      </c>
      <c r="E24">
        <f>E23*(1-capital_params!C$4)+I23</f>
        <v>12128.649523758073</v>
      </c>
      <c r="F24">
        <f>F23*(1-capital_params!D$4)+J23</f>
        <v>16920.286941483377</v>
      </c>
      <c r="G24">
        <f>G23*(1-capital_params!E$4)+K23</f>
        <v>5085.9512256632624</v>
      </c>
      <c r="H24">
        <f>H23*(1-capital_params!F$4)+L23</f>
        <v>3368.522747192364</v>
      </c>
      <c r="I24">
        <f t="shared" ref="I24:L39" si="16">I23*$C24/$C23</f>
        <v>1335.2086147175135</v>
      </c>
      <c r="J24">
        <f t="shared" si="16"/>
        <v>577.46820476196547</v>
      </c>
      <c r="K24">
        <f t="shared" si="16"/>
        <v>898.6209911485065</v>
      </c>
      <c r="L24">
        <f t="shared" si="16"/>
        <v>137.31094389171514</v>
      </c>
      <c r="N24">
        <f>N23*(1-capital_params!C$4)+R23</f>
        <v>12128.649523758073</v>
      </c>
      <c r="O24">
        <f>O23*(1-capital_params!D$4)+S23</f>
        <v>16920.286941483377</v>
      </c>
      <c r="P24">
        <f>P23*(1-capital_params!E$4)+T23</f>
        <v>5085.9512256632624</v>
      </c>
      <c r="Q24">
        <f>Q23*(1-capital_params!F$4)+U23</f>
        <v>3368.522747192364</v>
      </c>
      <c r="R24">
        <f t="shared" si="8"/>
        <v>1335.2086147175135</v>
      </c>
      <c r="S24">
        <f t="shared" si="9"/>
        <v>577.46820476196547</v>
      </c>
      <c r="T24">
        <f t="shared" si="10"/>
        <v>898.6209911485065</v>
      </c>
      <c r="U24">
        <f t="shared" si="11"/>
        <v>137.31094389171514</v>
      </c>
      <c r="V24">
        <f>(N24/N23-E24/E23)*capital_params!C$6</f>
        <v>0</v>
      </c>
      <c r="W24">
        <f>(O24/O23-F24/F23)*capital_params!D$6</f>
        <v>0</v>
      </c>
      <c r="X24">
        <f>(P24/P23-G24/G23)*capital_params!E$6</f>
        <v>0</v>
      </c>
      <c r="Y24">
        <f>(Q24/Q23-H24/H23)*capital_params!F$6</f>
        <v>0</v>
      </c>
      <c r="Z24">
        <f t="shared" si="15"/>
        <v>0</v>
      </c>
      <c r="AA24">
        <f t="shared" si="0"/>
        <v>4436.7558487174401</v>
      </c>
      <c r="AB24">
        <f t="shared" si="1"/>
        <v>18197.450166736158</v>
      </c>
      <c r="AC24">
        <f t="shared" si="3"/>
        <v>18197.45016673618</v>
      </c>
      <c r="AD24">
        <f t="shared" si="4"/>
        <v>22634.206015453619</v>
      </c>
      <c r="AE24">
        <f t="shared" si="5"/>
        <v>1.0000000000000009</v>
      </c>
    </row>
    <row r="25" spans="1:31" x14ac:dyDescent="0.25">
      <c r="A25">
        <f t="shared" si="6"/>
        <v>2033</v>
      </c>
      <c r="B25">
        <v>1.9E-2</v>
      </c>
      <c r="C25">
        <f t="shared" si="13"/>
        <v>23109.52434177812</v>
      </c>
      <c r="D25">
        <f t="shared" si="14"/>
        <v>0.19601994634528935</v>
      </c>
      <c r="E25">
        <f>E24*(1-capital_params!C$4)+I24</f>
        <v>12395.785295835094</v>
      </c>
      <c r="F25">
        <f>F24*(1-capital_params!D$4)+J24</f>
        <v>17157.492387622762</v>
      </c>
      <c r="G25">
        <f>G24*(1-capital_params!E$4)+K24</f>
        <v>5192.224682005909</v>
      </c>
      <c r="H25">
        <f>H24*(1-capital_params!F$4)+L24</f>
        <v>3415.2214248500268</v>
      </c>
      <c r="I25">
        <f t="shared" si="16"/>
        <v>1363.2479956265811</v>
      </c>
      <c r="J25">
        <f t="shared" si="16"/>
        <v>589.59503706196665</v>
      </c>
      <c r="K25">
        <f t="shared" si="16"/>
        <v>917.49203196262499</v>
      </c>
      <c r="L25">
        <f t="shared" si="16"/>
        <v>140.19447371344114</v>
      </c>
      <c r="N25">
        <f>N24*(1-capital_params!C$4)+R24</f>
        <v>12395.785295835094</v>
      </c>
      <c r="O25">
        <f>O24*(1-capital_params!D$4)+S24</f>
        <v>17157.492387622762</v>
      </c>
      <c r="P25">
        <f>P24*(1-capital_params!E$4)+T24</f>
        <v>5192.224682005909</v>
      </c>
      <c r="Q25">
        <f>Q24*(1-capital_params!F$4)+U24</f>
        <v>3415.2214248500268</v>
      </c>
      <c r="R25">
        <f t="shared" si="8"/>
        <v>1363.2479956265811</v>
      </c>
      <c r="S25">
        <f t="shared" si="9"/>
        <v>589.59503706196665</v>
      </c>
      <c r="T25">
        <f t="shared" si="10"/>
        <v>917.49203196262499</v>
      </c>
      <c r="U25">
        <f t="shared" si="11"/>
        <v>140.19447371344114</v>
      </c>
      <c r="V25">
        <f>(N25/N24-E25/E24)*capital_params!C$6</f>
        <v>0</v>
      </c>
      <c r="W25">
        <f>(O25/O24-F25/F24)*capital_params!D$6</f>
        <v>0</v>
      </c>
      <c r="X25">
        <f>(P25/P24-G25/G24)*capital_params!E$6</f>
        <v>0</v>
      </c>
      <c r="Y25">
        <f>(Q25/Q24-H25/H24)*capital_params!F$6</f>
        <v>0</v>
      </c>
      <c r="Z25">
        <f t="shared" si="15"/>
        <v>0</v>
      </c>
      <c r="AA25">
        <f t="shared" si="0"/>
        <v>4529.9277215405054</v>
      </c>
      <c r="AB25">
        <f t="shared" si="1"/>
        <v>18579.596620237615</v>
      </c>
      <c r="AC25">
        <f t="shared" si="3"/>
        <v>18579.596620237637</v>
      </c>
      <c r="AD25">
        <f t="shared" si="4"/>
        <v>23109.524341778142</v>
      </c>
      <c r="AE25">
        <f t="shared" si="5"/>
        <v>1.0000000000000009</v>
      </c>
    </row>
    <row r="26" spans="1:31" x14ac:dyDescent="0.25">
      <c r="A26">
        <f t="shared" si="6"/>
        <v>2034</v>
      </c>
      <c r="B26">
        <v>1.9E-2</v>
      </c>
      <c r="C26">
        <f t="shared" si="13"/>
        <v>23594.82435295546</v>
      </c>
      <c r="D26">
        <f t="shared" si="14"/>
        <v>0.19601994634528935</v>
      </c>
      <c r="E26">
        <f>E25*(1-capital_params!C$4)+I25</f>
        <v>12667.435944885738</v>
      </c>
      <c r="F26">
        <f>F25*(1-capital_params!D$4)+J25</f>
        <v>17402.054523585088</v>
      </c>
      <c r="G26">
        <f>G25*(1-capital_params!E$4)+K25</f>
        <v>5300.812687090257</v>
      </c>
      <c r="H26">
        <f>H25*(1-capital_params!F$4)+L25</f>
        <v>3463.547451703585</v>
      </c>
      <c r="I26">
        <f t="shared" si="16"/>
        <v>1391.8762035347393</v>
      </c>
      <c r="J26">
        <f t="shared" si="16"/>
        <v>601.97653284026796</v>
      </c>
      <c r="K26">
        <f t="shared" si="16"/>
        <v>936.75936463384016</v>
      </c>
      <c r="L26">
        <f t="shared" si="16"/>
        <v>143.13855766142339</v>
      </c>
      <c r="N26">
        <f>N25*(1-capital_params!C$4)+R25</f>
        <v>12667.435944885738</v>
      </c>
      <c r="O26">
        <f>O25*(1-capital_params!D$4)+S25</f>
        <v>17402.054523585088</v>
      </c>
      <c r="P26">
        <f>P25*(1-capital_params!E$4)+T25</f>
        <v>5300.812687090257</v>
      </c>
      <c r="Q26">
        <f>Q25*(1-capital_params!F$4)+U25</f>
        <v>3463.547451703585</v>
      </c>
      <c r="R26">
        <f t="shared" si="8"/>
        <v>1391.8762035347393</v>
      </c>
      <c r="S26">
        <f t="shared" si="9"/>
        <v>601.97653284026796</v>
      </c>
      <c r="T26">
        <f t="shared" si="10"/>
        <v>936.75936463384016</v>
      </c>
      <c r="U26">
        <f t="shared" si="11"/>
        <v>143.13855766142339</v>
      </c>
      <c r="V26">
        <f>(N26/N25-E26/E25)*capital_params!C$6</f>
        <v>0</v>
      </c>
      <c r="W26">
        <f>(O26/O25-F26/F25)*capital_params!D$6</f>
        <v>0</v>
      </c>
      <c r="X26">
        <f>(P26/P25-G26/G25)*capital_params!E$6</f>
        <v>0</v>
      </c>
      <c r="Y26">
        <f>(Q26/Q25-H26/H25)*capital_params!F$6</f>
        <v>0</v>
      </c>
      <c r="Z26">
        <f t="shared" si="15"/>
        <v>0</v>
      </c>
      <c r="AA26">
        <f t="shared" si="0"/>
        <v>4625.0562036928559</v>
      </c>
      <c r="AB26">
        <f t="shared" si="1"/>
        <v>18969.768149262603</v>
      </c>
      <c r="AC26">
        <f t="shared" si="3"/>
        <v>18969.768149262625</v>
      </c>
      <c r="AD26">
        <f t="shared" si="4"/>
        <v>23594.824352955482</v>
      </c>
      <c r="AE26">
        <f t="shared" si="5"/>
        <v>1.0000000000000009</v>
      </c>
    </row>
    <row r="27" spans="1:31" x14ac:dyDescent="0.25">
      <c r="A27">
        <f t="shared" si="6"/>
        <v>2035</v>
      </c>
      <c r="B27">
        <v>0.02</v>
      </c>
      <c r="C27">
        <f t="shared" si="13"/>
        <v>24090.315664367521</v>
      </c>
      <c r="D27">
        <f t="shared" si="14"/>
        <v>0.19601994634528935</v>
      </c>
      <c r="E27">
        <f>E26*(1-capital_params!C$4)+I26</f>
        <v>12943.792708921637</v>
      </c>
      <c r="F27">
        <f>F26*(1-capital_params!D$4)+J26</f>
        <v>17654.080071647524</v>
      </c>
      <c r="G27">
        <f>G26*(1-capital_params!E$4)+K26</f>
        <v>5411.7509459513303</v>
      </c>
      <c r="H27">
        <f>H26*(1-capital_params!F$4)+L26</f>
        <v>3513.5176066669351</v>
      </c>
      <c r="I27">
        <f t="shared" si="16"/>
        <v>1421.1056038089687</v>
      </c>
      <c r="J27">
        <f t="shared" si="16"/>
        <v>614.61804002991346</v>
      </c>
      <c r="K27">
        <f t="shared" si="16"/>
        <v>956.43131129115056</v>
      </c>
      <c r="L27">
        <f t="shared" si="16"/>
        <v>146.14446737231324</v>
      </c>
      <c r="N27">
        <f>N26*(1-capital_params!C$4)+R26</f>
        <v>12943.792708921637</v>
      </c>
      <c r="O27">
        <f>O26*(1-capital_params!D$4)+S26</f>
        <v>17654.080071647524</v>
      </c>
      <c r="P27">
        <f>P26*(1-capital_params!E$4)+T26</f>
        <v>5411.7509459513303</v>
      </c>
      <c r="Q27">
        <f>Q26*(1-capital_params!F$4)+U26</f>
        <v>3513.5176066669351</v>
      </c>
      <c r="R27">
        <f t="shared" si="8"/>
        <v>1421.1056038089687</v>
      </c>
      <c r="S27">
        <f t="shared" si="9"/>
        <v>614.61804002991346</v>
      </c>
      <c r="T27">
        <f t="shared" si="10"/>
        <v>956.43131129115056</v>
      </c>
      <c r="U27">
        <f t="shared" si="11"/>
        <v>146.14446737231324</v>
      </c>
      <c r="V27">
        <f>(N27/N26-E27/E26)*capital_params!C$6</f>
        <v>0</v>
      </c>
      <c r="W27">
        <f>(O27/O26-F27/F26)*capital_params!D$6</f>
        <v>0</v>
      </c>
      <c r="X27">
        <f>(P27/P26-G27/G26)*capital_params!E$6</f>
        <v>0</v>
      </c>
      <c r="Y27">
        <f>(Q27/Q26-H27/H26)*capital_params!F$6</f>
        <v>0</v>
      </c>
      <c r="Z27">
        <f t="shared" si="15"/>
        <v>0</v>
      </c>
      <c r="AA27">
        <f t="shared" si="0"/>
        <v>4722.1823839704048</v>
      </c>
      <c r="AB27">
        <f t="shared" si="1"/>
        <v>19368.133280397116</v>
      </c>
      <c r="AC27">
        <f t="shared" si="3"/>
        <v>19368.133280397138</v>
      </c>
      <c r="AD27">
        <f t="shared" si="4"/>
        <v>24090.315664367543</v>
      </c>
      <c r="AE27">
        <f t="shared" si="5"/>
        <v>1.0000000000000009</v>
      </c>
    </row>
    <row r="28" spans="1:31" x14ac:dyDescent="0.25">
      <c r="A28">
        <f t="shared" si="6"/>
        <v>2036</v>
      </c>
      <c r="B28">
        <v>0.02</v>
      </c>
      <c r="C28">
        <f t="shared" si="13"/>
        <v>24596.212293319237</v>
      </c>
      <c r="D28">
        <f t="shared" si="14"/>
        <v>0.19601994634528935</v>
      </c>
      <c r="E28">
        <f>E27*(1-capital_params!C$4)+I27</f>
        <v>13225.042350524223</v>
      </c>
      <c r="F28">
        <f>F27*(1-capital_params!D$4)+J27</f>
        <v>17913.678955861862</v>
      </c>
      <c r="G28">
        <f>G27*(1-capital_params!E$4)+K27</f>
        <v>5525.0779232152472</v>
      </c>
      <c r="H28">
        <f>H27*(1-capital_params!F$4)+L27</f>
        <v>3565.1494889428018</v>
      </c>
      <c r="I28">
        <f t="shared" si="16"/>
        <v>1450.948821488957</v>
      </c>
      <c r="J28">
        <f t="shared" si="16"/>
        <v>627.52501887054166</v>
      </c>
      <c r="K28">
        <f t="shared" si="16"/>
        <v>976.5163688282646</v>
      </c>
      <c r="L28">
        <f t="shared" si="16"/>
        <v>149.21350118713181</v>
      </c>
      <c r="N28">
        <f>N27*(1-capital_params!C$4)+R27</f>
        <v>13225.042350524223</v>
      </c>
      <c r="O28">
        <f>O27*(1-capital_params!D$4)+S27</f>
        <v>17913.678955861862</v>
      </c>
      <c r="P28">
        <f>P27*(1-capital_params!E$4)+T27</f>
        <v>5525.0779232152472</v>
      </c>
      <c r="Q28">
        <f>Q27*(1-capital_params!F$4)+U27</f>
        <v>3565.1494889428018</v>
      </c>
      <c r="R28">
        <f t="shared" si="8"/>
        <v>1450.948821488957</v>
      </c>
      <c r="S28">
        <f t="shared" si="9"/>
        <v>627.52501887054166</v>
      </c>
      <c r="T28">
        <f t="shared" si="10"/>
        <v>976.5163688282646</v>
      </c>
      <c r="U28">
        <f t="shared" si="11"/>
        <v>149.21350118713181</v>
      </c>
      <c r="V28">
        <f>(N28/N27-E28/E27)*capital_params!C$6</f>
        <v>0</v>
      </c>
      <c r="W28">
        <f>(O28/O27-F28/F27)*capital_params!D$6</f>
        <v>0</v>
      </c>
      <c r="X28">
        <f>(P28/P27-G28/G27)*capital_params!E$6</f>
        <v>0</v>
      </c>
      <c r="Y28">
        <f>(Q28/Q27-H28/H27)*capital_params!F$6</f>
        <v>0</v>
      </c>
      <c r="Z28">
        <f t="shared" si="15"/>
        <v>0</v>
      </c>
      <c r="AA28">
        <f t="shared" si="0"/>
        <v>4821.3482140337828</v>
      </c>
      <c r="AB28">
        <f t="shared" si="1"/>
        <v>19774.864079285453</v>
      </c>
      <c r="AC28">
        <f t="shared" si="3"/>
        <v>19774.864079285475</v>
      </c>
      <c r="AD28">
        <f t="shared" si="4"/>
        <v>24596.212293319259</v>
      </c>
      <c r="AE28">
        <f t="shared" si="5"/>
        <v>1.0000000000000009</v>
      </c>
    </row>
    <row r="29" spans="1:31" x14ac:dyDescent="0.25">
      <c r="A29">
        <f t="shared" si="6"/>
        <v>2037</v>
      </c>
      <c r="B29">
        <v>0.02</v>
      </c>
      <c r="C29">
        <f t="shared" si="13"/>
        <v>25112.732751478939</v>
      </c>
      <c r="D29">
        <f t="shared" si="14"/>
        <v>0.19601994634528935</v>
      </c>
      <c r="E29">
        <f>E28*(1-capital_params!C$4)+I28</f>
        <v>13511.367810632664</v>
      </c>
      <c r="F29">
        <f>F28*(1-capital_params!D$4)+J28</f>
        <v>18180.96434997422</v>
      </c>
      <c r="G29">
        <f>G28*(1-capital_params!E$4)+K28</f>
        <v>5640.8345879433264</v>
      </c>
      <c r="H29">
        <f>H28*(1-capital_params!F$4)+L28</f>
        <v>3618.4615226615792</v>
      </c>
      <c r="I29">
        <f t="shared" si="16"/>
        <v>1481.4187467402251</v>
      </c>
      <c r="J29">
        <f t="shared" si="16"/>
        <v>640.70304426682299</v>
      </c>
      <c r="K29">
        <f t="shared" si="16"/>
        <v>997.02321257365804</v>
      </c>
      <c r="L29">
        <f t="shared" si="16"/>
        <v>152.34698471206156</v>
      </c>
      <c r="N29">
        <f>N28*(1-capital_params!C$4)+R28</f>
        <v>13511.367810632664</v>
      </c>
      <c r="O29">
        <f>O28*(1-capital_params!D$4)+S28</f>
        <v>18180.96434997422</v>
      </c>
      <c r="P29">
        <f>P28*(1-capital_params!E$4)+T28</f>
        <v>5640.8345879433264</v>
      </c>
      <c r="Q29">
        <f>Q28*(1-capital_params!F$4)+U28</f>
        <v>3618.4615226615792</v>
      </c>
      <c r="R29">
        <f t="shared" si="8"/>
        <v>1481.4187467402251</v>
      </c>
      <c r="S29">
        <f t="shared" si="9"/>
        <v>640.70304426682299</v>
      </c>
      <c r="T29">
        <f t="shared" si="10"/>
        <v>997.02321257365804</v>
      </c>
      <c r="U29">
        <f t="shared" si="11"/>
        <v>152.34698471206156</v>
      </c>
      <c r="V29">
        <f>(N29/N28-E29/E28)*capital_params!C$6</f>
        <v>0</v>
      </c>
      <c r="W29">
        <f>(O29/O28-F29/F28)*capital_params!D$6</f>
        <v>0</v>
      </c>
      <c r="X29">
        <f>(P29/P28-G29/G28)*capital_params!E$6</f>
        <v>0</v>
      </c>
      <c r="Y29">
        <f>(Q29/Q28-H29/H28)*capital_params!F$6</f>
        <v>0</v>
      </c>
      <c r="Z29">
        <f t="shared" si="15"/>
        <v>0</v>
      </c>
      <c r="AA29">
        <f t="shared" si="0"/>
        <v>4922.5965265284922</v>
      </c>
      <c r="AB29">
        <f t="shared" si="1"/>
        <v>20190.136224950445</v>
      </c>
      <c r="AC29">
        <f t="shared" si="3"/>
        <v>20190.136224950467</v>
      </c>
      <c r="AD29">
        <f t="shared" si="4"/>
        <v>25112.732751478958</v>
      </c>
      <c r="AE29">
        <f t="shared" si="5"/>
        <v>1.0000000000000007</v>
      </c>
    </row>
    <row r="30" spans="1:31" x14ac:dyDescent="0.25">
      <c r="A30">
        <f t="shared" si="6"/>
        <v>2038</v>
      </c>
      <c r="B30">
        <v>0.02</v>
      </c>
      <c r="C30">
        <f t="shared" si="13"/>
        <v>25640.100139259994</v>
      </c>
      <c r="D30">
        <f t="shared" si="14"/>
        <v>0.19601994634528935</v>
      </c>
      <c r="E30">
        <f>E29*(1-capital_params!C$4)+I29</f>
        <v>13802.948810211059</v>
      </c>
      <c r="F30">
        <f>F29*(1-capital_params!D$4)+J29</f>
        <v>18456.052726739505</v>
      </c>
      <c r="G30">
        <f>G29*(1-capital_params!E$4)+K29</f>
        <v>5759.0642018973567</v>
      </c>
      <c r="H30">
        <f>H29*(1-capital_params!F$4)+L29</f>
        <v>3673.4729619561822</v>
      </c>
      <c r="I30">
        <f t="shared" si="16"/>
        <v>1512.5285404217695</v>
      </c>
      <c r="J30">
        <f t="shared" si="16"/>
        <v>654.15780819642612</v>
      </c>
      <c r="K30">
        <f t="shared" si="16"/>
        <v>1017.9607000377047</v>
      </c>
      <c r="L30">
        <f t="shared" si="16"/>
        <v>155.54627139101484</v>
      </c>
      <c r="N30">
        <f>N29*(1-capital_params!C$4)+R29</f>
        <v>13802.948810211059</v>
      </c>
      <c r="O30">
        <f>O29*(1-capital_params!D$4)+S29</f>
        <v>18456.052726739505</v>
      </c>
      <c r="P30">
        <f>P29*(1-capital_params!E$4)+T29</f>
        <v>5759.0642018973567</v>
      </c>
      <c r="Q30">
        <f>Q29*(1-capital_params!F$4)+U29</f>
        <v>3673.4729619561822</v>
      </c>
      <c r="R30">
        <f t="shared" si="8"/>
        <v>1512.5285404217695</v>
      </c>
      <c r="S30">
        <f t="shared" si="9"/>
        <v>654.15780819642612</v>
      </c>
      <c r="T30">
        <f t="shared" si="10"/>
        <v>1017.9607000377047</v>
      </c>
      <c r="U30">
        <f t="shared" si="11"/>
        <v>155.54627139101484</v>
      </c>
      <c r="V30">
        <f>(N30/N29-E30/E29)*capital_params!C$6</f>
        <v>0</v>
      </c>
      <c r="W30">
        <f>(O30/O29-F30/F29)*capital_params!D$6</f>
        <v>0</v>
      </c>
      <c r="X30">
        <f>(P30/P29-G30/G29)*capital_params!E$6</f>
        <v>0</v>
      </c>
      <c r="Y30">
        <f>(Q30/Q29-H30/H29)*capital_params!F$6</f>
        <v>0</v>
      </c>
      <c r="Z30">
        <f t="shared" si="15"/>
        <v>0</v>
      </c>
      <c r="AA30">
        <f t="shared" si="0"/>
        <v>5025.9710535855902</v>
      </c>
      <c r="AB30">
        <f t="shared" si="1"/>
        <v>20614.129085674402</v>
      </c>
      <c r="AC30">
        <f t="shared" si="3"/>
        <v>20614.129085674424</v>
      </c>
      <c r="AD30">
        <f t="shared" si="4"/>
        <v>25640.100139260016</v>
      </c>
      <c r="AE30">
        <f t="shared" si="5"/>
        <v>1.0000000000000009</v>
      </c>
    </row>
    <row r="31" spans="1:31" x14ac:dyDescent="0.25">
      <c r="A31">
        <f t="shared" si="6"/>
        <v>2039</v>
      </c>
      <c r="B31">
        <v>0.02</v>
      </c>
      <c r="C31">
        <f t="shared" si="13"/>
        <v>26178.542242184452</v>
      </c>
      <c r="D31">
        <f t="shared" si="14"/>
        <v>0.19601994634528935</v>
      </c>
      <c r="E31">
        <f>E30*(1-capital_params!C$4)+I30</f>
        <v>14099.962404499292</v>
      </c>
      <c r="F31">
        <f>F30*(1-capital_params!D$4)+J30</f>
        <v>18739.063908652202</v>
      </c>
      <c r="G31">
        <f>G30*(1-capital_params!E$4)+K30</f>
        <v>5879.8121445384422</v>
      </c>
      <c r="H31">
        <f>H30*(1-capital_params!F$4)+L30</f>
        <v>3730.2038964729536</v>
      </c>
      <c r="I31">
        <f t="shared" si="16"/>
        <v>1544.2916397706267</v>
      </c>
      <c r="J31">
        <f t="shared" si="16"/>
        <v>667.8951221685511</v>
      </c>
      <c r="K31">
        <f t="shared" si="16"/>
        <v>1039.3378747384963</v>
      </c>
      <c r="L31">
        <f t="shared" si="16"/>
        <v>158.81274309022615</v>
      </c>
      <c r="N31">
        <f>N30*(1-capital_params!C$4)+R30</f>
        <v>14099.962404499292</v>
      </c>
      <c r="O31">
        <f>O30*(1-capital_params!D$4)+S30</f>
        <v>18739.063908652202</v>
      </c>
      <c r="P31">
        <f>P30*(1-capital_params!E$4)+T30</f>
        <v>5879.8121445384422</v>
      </c>
      <c r="Q31">
        <f>Q30*(1-capital_params!F$4)+U30</f>
        <v>3730.2038964729536</v>
      </c>
      <c r="R31">
        <f t="shared" si="8"/>
        <v>1544.2916397706267</v>
      </c>
      <c r="S31">
        <f t="shared" si="9"/>
        <v>667.8951221685511</v>
      </c>
      <c r="T31">
        <f t="shared" si="10"/>
        <v>1039.3378747384963</v>
      </c>
      <c r="U31">
        <f t="shared" si="11"/>
        <v>158.81274309022615</v>
      </c>
      <c r="V31">
        <f>(N31/N30-E31/E30)*capital_params!C$6</f>
        <v>0</v>
      </c>
      <c r="W31">
        <f>(O31/O30-F31/F30)*capital_params!D$6</f>
        <v>0</v>
      </c>
      <c r="X31">
        <f>(P31/P30-G31/G30)*capital_params!E$6</f>
        <v>0</v>
      </c>
      <c r="Y31">
        <f>(Q31/Q30-H31/H30)*capital_params!F$6</f>
        <v>0</v>
      </c>
      <c r="Z31">
        <f t="shared" si="15"/>
        <v>0</v>
      </c>
      <c r="AA31">
        <f t="shared" si="0"/>
        <v>5131.5164457108876</v>
      </c>
      <c r="AB31">
        <f t="shared" si="1"/>
        <v>21047.025796473565</v>
      </c>
      <c r="AC31">
        <f t="shared" si="3"/>
        <v>21047.02579647359</v>
      </c>
      <c r="AD31">
        <f t="shared" si="4"/>
        <v>26178.542242184478</v>
      </c>
      <c r="AE31">
        <f t="shared" si="5"/>
        <v>1.0000000000000009</v>
      </c>
    </row>
    <row r="32" spans="1:31" x14ac:dyDescent="0.25">
      <c r="A32">
        <f t="shared" si="6"/>
        <v>2040</v>
      </c>
      <c r="B32">
        <v>0.02</v>
      </c>
      <c r="C32">
        <f t="shared" si="13"/>
        <v>26728.291629270323</v>
      </c>
      <c r="D32">
        <f t="shared" si="14"/>
        <v>0.19601994634528935</v>
      </c>
      <c r="E32">
        <f>E31*(1-capital_params!C$4)+I31</f>
        <v>14402.583494140001</v>
      </c>
      <c r="F32">
        <f>F31*(1-capital_params!D$4)+J31</f>
        <v>19030.121120115451</v>
      </c>
      <c r="G32">
        <f>G31*(1-capital_params!E$4)+K31</f>
        <v>6003.1257691153514</v>
      </c>
      <c r="H32">
        <f>H31*(1-capital_params!F$4)+L31</f>
        <v>3788.6752573189224</v>
      </c>
      <c r="I32">
        <f t="shared" si="16"/>
        <v>1576.7217642058097</v>
      </c>
      <c r="J32">
        <f t="shared" si="16"/>
        <v>681.9209197340906</v>
      </c>
      <c r="K32">
        <f t="shared" si="16"/>
        <v>1061.1639701080046</v>
      </c>
      <c r="L32">
        <f t="shared" si="16"/>
        <v>162.14781069512088</v>
      </c>
      <c r="N32">
        <f>N31*(1-capital_params!C$4)+R31</f>
        <v>14402.583494140001</v>
      </c>
      <c r="O32">
        <f>O31*(1-capital_params!D$4)+S31</f>
        <v>19030.121120115451</v>
      </c>
      <c r="P32">
        <f>P31*(1-capital_params!E$4)+T31</f>
        <v>6003.1257691153514</v>
      </c>
      <c r="Q32">
        <f>Q31*(1-capital_params!F$4)+U31</f>
        <v>3788.6752573189224</v>
      </c>
      <c r="R32">
        <f t="shared" si="8"/>
        <v>1576.7217642058097</v>
      </c>
      <c r="S32">
        <f t="shared" si="9"/>
        <v>681.9209197340906</v>
      </c>
      <c r="T32">
        <f t="shared" si="10"/>
        <v>1061.1639701080046</v>
      </c>
      <c r="U32">
        <f t="shared" si="11"/>
        <v>162.14781069512088</v>
      </c>
      <c r="V32">
        <f>(N32/N31-E32/E31)*capital_params!C$6</f>
        <v>0</v>
      </c>
      <c r="W32">
        <f>(O32/O31-F32/F31)*capital_params!D$6</f>
        <v>0</v>
      </c>
      <c r="X32">
        <f>(P32/P31-G32/G31)*capital_params!E$6</f>
        <v>0</v>
      </c>
      <c r="Y32">
        <f>(Q32/Q31-H32/H31)*capital_params!F$6</f>
        <v>0</v>
      </c>
      <c r="Z32">
        <f t="shared" si="15"/>
        <v>0</v>
      </c>
      <c r="AA32">
        <f t="shared" si="0"/>
        <v>5239.2782910708156</v>
      </c>
      <c r="AB32">
        <f t="shared" si="1"/>
        <v>21489.013338199507</v>
      </c>
      <c r="AC32">
        <f t="shared" si="3"/>
        <v>21489.013338199533</v>
      </c>
      <c r="AD32">
        <f t="shared" si="4"/>
        <v>26728.291629270348</v>
      </c>
      <c r="AE32">
        <f t="shared" si="5"/>
        <v>1.0000000000000009</v>
      </c>
    </row>
    <row r="33" spans="1:31" x14ac:dyDescent="0.25">
      <c r="A33">
        <f t="shared" si="6"/>
        <v>2041</v>
      </c>
      <c r="B33">
        <v>1.9E-2</v>
      </c>
      <c r="C33">
        <f t="shared" si="13"/>
        <v>27289.585753484997</v>
      </c>
      <c r="D33">
        <f t="shared" si="14"/>
        <v>0.19601994634528935</v>
      </c>
      <c r="E33">
        <f>E32*(1-capital_params!C$4)+I32</f>
        <v>14710.985297098656</v>
      </c>
      <c r="F33">
        <f>F32*(1-capital_params!D$4)+J32</f>
        <v>19329.351041071204</v>
      </c>
      <c r="G33">
        <f>G32*(1-capital_params!E$4)+K32</f>
        <v>6129.0542850792244</v>
      </c>
      <c r="H33">
        <f>H32*(1-capital_params!F$4)+L32</f>
        <v>3848.90882344595</v>
      </c>
      <c r="I33">
        <f t="shared" si="16"/>
        <v>1609.8329212541314</v>
      </c>
      <c r="J33">
        <f t="shared" si="16"/>
        <v>696.24125904850644</v>
      </c>
      <c r="K33">
        <f t="shared" si="16"/>
        <v>1083.4484134802726</v>
      </c>
      <c r="L33">
        <f t="shared" si="16"/>
        <v>165.55291471971839</v>
      </c>
      <c r="N33">
        <f>N32*(1-capital_params!C$4)+R32</f>
        <v>14710.985297098656</v>
      </c>
      <c r="O33">
        <f>O32*(1-capital_params!D$4)+S32</f>
        <v>19329.351041071204</v>
      </c>
      <c r="P33">
        <f>P32*(1-capital_params!E$4)+T32</f>
        <v>6129.0542850792244</v>
      </c>
      <c r="Q33">
        <f>Q32*(1-capital_params!F$4)+U32</f>
        <v>3848.90882344595</v>
      </c>
      <c r="R33">
        <f t="shared" si="8"/>
        <v>1609.8329212541314</v>
      </c>
      <c r="S33">
        <f t="shared" si="9"/>
        <v>696.24125904850644</v>
      </c>
      <c r="T33">
        <f t="shared" si="10"/>
        <v>1083.4484134802726</v>
      </c>
      <c r="U33">
        <f t="shared" si="11"/>
        <v>165.55291471971839</v>
      </c>
      <c r="V33">
        <f>(N33/N32-E33/E32)*capital_params!C$6</f>
        <v>0</v>
      </c>
      <c r="W33">
        <f>(O33/O32-F33/F32)*capital_params!D$6</f>
        <v>0</v>
      </c>
      <c r="X33">
        <f>(P33/P32-G33/G32)*capital_params!E$6</f>
        <v>0</v>
      </c>
      <c r="Y33">
        <f>(Q33/Q32-H33/H32)*capital_params!F$6</f>
        <v>0</v>
      </c>
      <c r="Z33">
        <f t="shared" si="15"/>
        <v>0</v>
      </c>
      <c r="AA33">
        <f t="shared" si="0"/>
        <v>5349.3031351833015</v>
      </c>
      <c r="AB33">
        <f t="shared" si="1"/>
        <v>21940.282618301695</v>
      </c>
      <c r="AC33">
        <f t="shared" si="3"/>
        <v>21940.282618301721</v>
      </c>
      <c r="AD33">
        <f t="shared" si="4"/>
        <v>27289.585753485022</v>
      </c>
      <c r="AE33">
        <f t="shared" si="5"/>
        <v>1.0000000000000009</v>
      </c>
    </row>
    <row r="34" spans="1:31" x14ac:dyDescent="0.25">
      <c r="A34">
        <f t="shared" si="6"/>
        <v>2042</v>
      </c>
      <c r="B34">
        <v>1.9E-2</v>
      </c>
      <c r="C34">
        <f t="shared" si="13"/>
        <v>27862.667054308178</v>
      </c>
      <c r="D34">
        <f t="shared" si="14"/>
        <v>0.19601994634528935</v>
      </c>
      <c r="E34">
        <f>E33*(1-capital_params!C$4)+I33</f>
        <v>15025.339784951229</v>
      </c>
      <c r="F34">
        <f>F33*(1-capital_params!D$4)+J33</f>
        <v>19636.883862114788</v>
      </c>
      <c r="G34">
        <f>G33*(1-capital_params!E$4)+K33</f>
        <v>6257.6486628052508</v>
      </c>
      <c r="H34">
        <f>H33*(1-capital_params!F$4)+L33</f>
        <v>3910.9272284725503</v>
      </c>
      <c r="I34">
        <f t="shared" si="16"/>
        <v>1643.6394126004679</v>
      </c>
      <c r="J34">
        <f t="shared" si="16"/>
        <v>710.8623254885249</v>
      </c>
      <c r="K34">
        <f t="shared" si="16"/>
        <v>1106.2008301633582</v>
      </c>
      <c r="L34">
        <f t="shared" si="16"/>
        <v>169.02952592883247</v>
      </c>
      <c r="N34">
        <f>N33*(1-capital_params!C$4)+R33</f>
        <v>15025.339784951229</v>
      </c>
      <c r="O34">
        <f>O33*(1-capital_params!D$4)+S33</f>
        <v>19636.883862114788</v>
      </c>
      <c r="P34">
        <f>P33*(1-capital_params!E$4)+T33</f>
        <v>6257.6486628052508</v>
      </c>
      <c r="Q34">
        <f>Q33*(1-capital_params!F$4)+U33</f>
        <v>3910.9272284725503</v>
      </c>
      <c r="R34">
        <f t="shared" si="8"/>
        <v>1643.6394126004679</v>
      </c>
      <c r="S34">
        <f t="shared" si="9"/>
        <v>710.8623254885249</v>
      </c>
      <c r="T34">
        <f t="shared" si="10"/>
        <v>1106.2008301633582</v>
      </c>
      <c r="U34">
        <f t="shared" si="11"/>
        <v>169.02952592883247</v>
      </c>
      <c r="V34">
        <f>(N34/N33-E34/E33)*capital_params!C$6</f>
        <v>0</v>
      </c>
      <c r="W34">
        <f>(O34/O33-F34/F33)*capital_params!D$6</f>
        <v>0</v>
      </c>
      <c r="X34">
        <f>(P34/P33-G34/G33)*capital_params!E$6</f>
        <v>0</v>
      </c>
      <c r="Y34">
        <f>(Q34/Q33-H34/H33)*capital_params!F$6</f>
        <v>0</v>
      </c>
      <c r="Z34">
        <f t="shared" si="15"/>
        <v>0</v>
      </c>
      <c r="AA34">
        <f t="shared" si="0"/>
        <v>5461.6385010221502</v>
      </c>
      <c r="AB34">
        <f t="shared" si="1"/>
        <v>22401.028553286025</v>
      </c>
      <c r="AC34">
        <f t="shared" si="3"/>
        <v>22401.028553286051</v>
      </c>
      <c r="AD34">
        <f t="shared" si="4"/>
        <v>27862.6670543082</v>
      </c>
      <c r="AE34">
        <f t="shared" si="5"/>
        <v>1.0000000000000009</v>
      </c>
    </row>
    <row r="35" spans="1:31" x14ac:dyDescent="0.25">
      <c r="A35">
        <f t="shared" si="6"/>
        <v>2043</v>
      </c>
      <c r="B35">
        <v>1.9E-2</v>
      </c>
      <c r="C35">
        <f t="shared" si="13"/>
        <v>28447.783062448649</v>
      </c>
      <c r="D35">
        <f t="shared" si="14"/>
        <v>0.19601994634528935</v>
      </c>
      <c r="E35">
        <f>E34*(1-capital_params!C$4)+I34</f>
        <v>15345.818086801781</v>
      </c>
      <c r="F35">
        <f>F34*(1-capital_params!D$4)+J34</f>
        <v>19952.853341117778</v>
      </c>
      <c r="G35">
        <f>G34*(1-capital_params!E$4)+K34</f>
        <v>6388.9615572298389</v>
      </c>
      <c r="H35">
        <f>H34*(1-capital_params!F$4)+L34</f>
        <v>3974.7539679444026</v>
      </c>
      <c r="I35">
        <f t="shared" si="16"/>
        <v>1678.1558402650778</v>
      </c>
      <c r="J35">
        <f t="shared" si="16"/>
        <v>725.79043432378387</v>
      </c>
      <c r="K35">
        <f t="shared" si="16"/>
        <v>1129.4310475967886</v>
      </c>
      <c r="L35">
        <f t="shared" si="16"/>
        <v>172.57914597333794</v>
      </c>
      <c r="N35">
        <f>N34*(1-capital_params!C$4)+R34</f>
        <v>15345.818086801781</v>
      </c>
      <c r="O35">
        <f>O34*(1-capital_params!D$4)+S34</f>
        <v>19952.853341117778</v>
      </c>
      <c r="P35">
        <f>P34*(1-capital_params!E$4)+T34</f>
        <v>6388.9615572298389</v>
      </c>
      <c r="Q35">
        <f>Q34*(1-capital_params!F$4)+U34</f>
        <v>3974.7539679444026</v>
      </c>
      <c r="R35">
        <f t="shared" si="8"/>
        <v>1678.1558402650778</v>
      </c>
      <c r="S35">
        <f t="shared" si="9"/>
        <v>725.79043432378387</v>
      </c>
      <c r="T35">
        <f t="shared" si="10"/>
        <v>1129.4310475967886</v>
      </c>
      <c r="U35">
        <f t="shared" si="11"/>
        <v>172.57914597333794</v>
      </c>
      <c r="V35">
        <f>(N35/N34-E35/E34)*capital_params!C$6</f>
        <v>0</v>
      </c>
      <c r="W35">
        <f>(O35/O34-F35/F34)*capital_params!D$6</f>
        <v>0</v>
      </c>
      <c r="X35">
        <f>(P35/P34-G35/G34)*capital_params!E$6</f>
        <v>0</v>
      </c>
      <c r="Y35">
        <f>(Q35/Q34-H35/H34)*capital_params!F$6</f>
        <v>0</v>
      </c>
      <c r="Z35">
        <f t="shared" si="15"/>
        <v>0</v>
      </c>
      <c r="AA35">
        <f t="shared" si="0"/>
        <v>5576.3329095436156</v>
      </c>
      <c r="AB35">
        <f t="shared" si="1"/>
        <v>22871.450152905032</v>
      </c>
      <c r="AC35">
        <f t="shared" si="3"/>
        <v>22871.450152905054</v>
      </c>
      <c r="AD35">
        <f t="shared" si="4"/>
        <v>28447.783062448671</v>
      </c>
      <c r="AE35">
        <f t="shared" si="5"/>
        <v>1.0000000000000007</v>
      </c>
    </row>
    <row r="36" spans="1:31" x14ac:dyDescent="0.25">
      <c r="A36">
        <f t="shared" si="6"/>
        <v>2044</v>
      </c>
      <c r="B36">
        <v>1.9E-2</v>
      </c>
      <c r="C36">
        <f t="shared" si="13"/>
        <v>29045.186506760067</v>
      </c>
      <c r="D36">
        <f t="shared" si="14"/>
        <v>0.19601994634528935</v>
      </c>
      <c r="E36">
        <f>E35*(1-capital_params!C$4)+I35</f>
        <v>15672.590863807587</v>
      </c>
      <c r="F36">
        <f>F35*(1-capital_params!D$4)+J35</f>
        <v>20277.396861383892</v>
      </c>
      <c r="G36">
        <f>G35*(1-capital_params!E$4)+K35</f>
        <v>6523.0472475419047</v>
      </c>
      <c r="H36">
        <f>H35*(1-capital_params!F$4)+L35</f>
        <v>4040.4134070348273</v>
      </c>
      <c r="I36">
        <f t="shared" si="16"/>
        <v>1713.3971129106442</v>
      </c>
      <c r="J36">
        <f t="shared" si="16"/>
        <v>741.03203344458325</v>
      </c>
      <c r="K36">
        <f t="shared" si="16"/>
        <v>1153.1490995963211</v>
      </c>
      <c r="L36">
        <f t="shared" si="16"/>
        <v>176.203308038778</v>
      </c>
      <c r="N36">
        <f>N35*(1-capital_params!C$4)+R35</f>
        <v>15672.590863807587</v>
      </c>
      <c r="O36">
        <f>O35*(1-capital_params!D$4)+S35</f>
        <v>20277.396861383892</v>
      </c>
      <c r="P36">
        <f>P35*(1-capital_params!E$4)+T35</f>
        <v>6523.0472475419047</v>
      </c>
      <c r="Q36">
        <f>Q35*(1-capital_params!F$4)+U35</f>
        <v>4040.4134070348273</v>
      </c>
      <c r="R36">
        <f t="shared" si="8"/>
        <v>1713.3971129106442</v>
      </c>
      <c r="S36">
        <f t="shared" si="9"/>
        <v>741.03203344458325</v>
      </c>
      <c r="T36">
        <f t="shared" si="10"/>
        <v>1153.1490995963211</v>
      </c>
      <c r="U36">
        <f t="shared" si="11"/>
        <v>176.203308038778</v>
      </c>
      <c r="V36">
        <f>(N36/N35-E36/E35)*capital_params!C$6</f>
        <v>0</v>
      </c>
      <c r="W36">
        <f>(O36/O35-F36/F35)*capital_params!D$6</f>
        <v>0</v>
      </c>
      <c r="X36">
        <f>(P36/P35-G36/G35)*capital_params!E$6</f>
        <v>0</v>
      </c>
      <c r="Y36">
        <f>(Q36/Q35-H36/H35)*capital_params!F$6</f>
        <v>0</v>
      </c>
      <c r="Z36">
        <f t="shared" si="15"/>
        <v>0</v>
      </c>
      <c r="AA36">
        <f t="shared" si="0"/>
        <v>5693.4359006440309</v>
      </c>
      <c r="AB36">
        <f t="shared" si="1"/>
        <v>23351.750606116035</v>
      </c>
      <c r="AC36">
        <f t="shared" si="3"/>
        <v>23351.750606116057</v>
      </c>
      <c r="AD36">
        <f t="shared" si="4"/>
        <v>29045.186506760088</v>
      </c>
      <c r="AE36">
        <f t="shared" si="5"/>
        <v>1.0000000000000007</v>
      </c>
    </row>
    <row r="37" spans="1:31" x14ac:dyDescent="0.25">
      <c r="A37">
        <f t="shared" si="6"/>
        <v>2045</v>
      </c>
      <c r="B37">
        <v>1.9E-2</v>
      </c>
      <c r="C37">
        <f t="shared" si="13"/>
        <v>29655.135423402025</v>
      </c>
      <c r="D37">
        <f t="shared" si="14"/>
        <v>0.19601994634528935</v>
      </c>
      <c r="E37">
        <f>E36*(1-capital_params!C$4)+I36</f>
        <v>16005.828657029879</v>
      </c>
      <c r="F37">
        <f>F36*(1-capital_params!D$4)+J36</f>
        <v>20610.655491363104</v>
      </c>
      <c r="G37">
        <f>G36*(1-capital_params!E$4)+K36</f>
        <v>6659.9615905145129</v>
      </c>
      <c r="H37">
        <f>H36*(1-capital_params!F$4)+L36</f>
        <v>4107.9307886867273</v>
      </c>
      <c r="I37">
        <f t="shared" si="16"/>
        <v>1749.3784522817675</v>
      </c>
      <c r="J37">
        <f t="shared" si="16"/>
        <v>756.59370614691932</v>
      </c>
      <c r="K37">
        <f t="shared" si="16"/>
        <v>1177.3652306878437</v>
      </c>
      <c r="L37">
        <f t="shared" si="16"/>
        <v>179.90357750759233</v>
      </c>
      <c r="N37">
        <f>N36*(1-capital_params!C$4)+R36</f>
        <v>16005.828657029879</v>
      </c>
      <c r="O37">
        <f>O36*(1-capital_params!D$4)+S36</f>
        <v>20610.655491363104</v>
      </c>
      <c r="P37">
        <f>P36*(1-capital_params!E$4)+T36</f>
        <v>6659.9615905145129</v>
      </c>
      <c r="Q37">
        <f>Q36*(1-capital_params!F$4)+U36</f>
        <v>4107.9307886867273</v>
      </c>
      <c r="R37">
        <f t="shared" si="8"/>
        <v>1749.3784522817675</v>
      </c>
      <c r="S37">
        <f t="shared" si="9"/>
        <v>756.59370614691932</v>
      </c>
      <c r="T37">
        <f t="shared" si="10"/>
        <v>1177.3652306878437</v>
      </c>
      <c r="U37">
        <f t="shared" si="11"/>
        <v>179.90357750759233</v>
      </c>
      <c r="V37">
        <f>(N37/N36-E37/E36)*capital_params!C$6</f>
        <v>0</v>
      </c>
      <c r="W37">
        <f>(O37/O36-F37/F36)*capital_params!D$6</f>
        <v>0</v>
      </c>
      <c r="X37">
        <f>(P37/P36-G37/G36)*capital_params!E$6</f>
        <v>0</v>
      </c>
      <c r="Y37">
        <f>(Q37/Q36-H37/H36)*capital_params!F$6</f>
        <v>0</v>
      </c>
      <c r="Z37">
        <f t="shared" si="15"/>
        <v>0</v>
      </c>
      <c r="AA37">
        <f t="shared" si="0"/>
        <v>5812.9980545575545</v>
      </c>
      <c r="AB37">
        <f t="shared" si="1"/>
        <v>23842.137368844469</v>
      </c>
      <c r="AC37">
        <f t="shared" si="3"/>
        <v>23842.137368844491</v>
      </c>
      <c r="AD37">
        <f t="shared" si="4"/>
        <v>29655.135423402047</v>
      </c>
      <c r="AE37">
        <f t="shared" si="5"/>
        <v>1.0000000000000007</v>
      </c>
    </row>
    <row r="38" spans="1:31" x14ac:dyDescent="0.25">
      <c r="A38">
        <f t="shared" si="6"/>
        <v>2046</v>
      </c>
      <c r="B38">
        <v>1.9E-2</v>
      </c>
      <c r="C38">
        <f t="shared" si="13"/>
        <v>30277.893267293464</v>
      </c>
      <c r="D38">
        <f t="shared" si="14"/>
        <v>0.19601994634528935</v>
      </c>
      <c r="E38">
        <f>E37*(1-capital_params!C$4)+I37</f>
        <v>16345.702211091655</v>
      </c>
      <c r="F38">
        <f>F37*(1-capital_params!D$4)+J37</f>
        <v>20952.774045949976</v>
      </c>
      <c r="G38">
        <f>G37*(1-capital_params!E$4)+K37</f>
        <v>6799.7619854409377</v>
      </c>
      <c r="H38">
        <f>H37*(1-capital_params!F$4)+L37</f>
        <v>4177.3322421977427</v>
      </c>
      <c r="I38">
        <f t="shared" si="16"/>
        <v>1786.1153997796846</v>
      </c>
      <c r="J38">
        <f t="shared" si="16"/>
        <v>772.48217397600445</v>
      </c>
      <c r="K38">
        <f t="shared" si="16"/>
        <v>1202.0899005322881</v>
      </c>
      <c r="L38">
        <f t="shared" si="16"/>
        <v>183.68155263525176</v>
      </c>
      <c r="N38">
        <f>N37*(1-capital_params!C$4)+R37</f>
        <v>16345.702211091655</v>
      </c>
      <c r="O38">
        <f>O37*(1-capital_params!D$4)+S37</f>
        <v>20952.774045949976</v>
      </c>
      <c r="P38">
        <f>P37*(1-capital_params!E$4)+T37</f>
        <v>6799.7619854409377</v>
      </c>
      <c r="Q38">
        <f>Q37*(1-capital_params!F$4)+U37</f>
        <v>4177.3322421977427</v>
      </c>
      <c r="R38">
        <f t="shared" si="8"/>
        <v>1786.1153997796846</v>
      </c>
      <c r="S38">
        <f t="shared" si="9"/>
        <v>772.48217397600445</v>
      </c>
      <c r="T38">
        <f t="shared" si="10"/>
        <v>1202.0899005322881</v>
      </c>
      <c r="U38">
        <f t="shared" si="11"/>
        <v>183.68155263525176</v>
      </c>
      <c r="V38">
        <f>(N38/N37-E38/E37)*capital_params!C$6</f>
        <v>0</v>
      </c>
      <c r="W38">
        <f>(O38/O37-F38/F37)*capital_params!D$6</f>
        <v>0</v>
      </c>
      <c r="X38">
        <f>(P38/P37-G38/G37)*capital_params!E$6</f>
        <v>0</v>
      </c>
      <c r="Y38">
        <f>(Q38/Q37-H38/H37)*capital_params!F$6</f>
        <v>0</v>
      </c>
      <c r="Z38">
        <f t="shared" si="15"/>
        <v>0</v>
      </c>
      <c r="AA38">
        <f t="shared" si="0"/>
        <v>5935.0710137032629</v>
      </c>
      <c r="AB38">
        <f t="shared" si="1"/>
        <v>24342.822253590199</v>
      </c>
      <c r="AC38">
        <f t="shared" si="3"/>
        <v>24342.822253590224</v>
      </c>
      <c r="AD38">
        <f t="shared" si="4"/>
        <v>30277.893267293486</v>
      </c>
      <c r="AE38">
        <f t="shared" si="5"/>
        <v>1.0000000000000007</v>
      </c>
    </row>
    <row r="39" spans="1:31" x14ac:dyDescent="0.25">
      <c r="A39">
        <f t="shared" si="6"/>
        <v>2047</v>
      </c>
      <c r="B39">
        <v>0.02</v>
      </c>
      <c r="C39">
        <f t="shared" si="13"/>
        <v>30913.729025906625</v>
      </c>
      <c r="D39">
        <f t="shared" si="14"/>
        <v>0.19601994634528935</v>
      </c>
      <c r="E39">
        <f>E38*(1-capital_params!C$4)+I38</f>
        <v>16692.382775908263</v>
      </c>
      <c r="F39">
        <f>F38*(1-capital_params!D$4)+J38</f>
        <v>21303.90114939279</v>
      </c>
      <c r="G39">
        <f>G38*(1-capital_params!E$4)+K38</f>
        <v>6942.5073489583028</v>
      </c>
      <c r="H39">
        <f>H38*(1-capital_params!F$4)+L38</f>
        <v>4248.6447922506004</v>
      </c>
      <c r="I39">
        <f t="shared" si="16"/>
        <v>1823.6238231750579</v>
      </c>
      <c r="J39">
        <f t="shared" si="16"/>
        <v>788.7042996295005</v>
      </c>
      <c r="K39">
        <f t="shared" si="16"/>
        <v>1227.3337884434661</v>
      </c>
      <c r="L39">
        <f t="shared" si="16"/>
        <v>187.53886524059203</v>
      </c>
      <c r="N39">
        <f>N38*(1-capital_params!C$4)+R38</f>
        <v>16692.382775908263</v>
      </c>
      <c r="O39">
        <f>O38*(1-capital_params!D$4)+S38</f>
        <v>21303.90114939279</v>
      </c>
      <c r="P39">
        <f>P38*(1-capital_params!E$4)+T38</f>
        <v>6942.5073489583028</v>
      </c>
      <c r="Q39">
        <f>Q38*(1-capital_params!F$4)+U38</f>
        <v>4248.6447922506004</v>
      </c>
      <c r="R39">
        <f t="shared" si="8"/>
        <v>1823.6238231750579</v>
      </c>
      <c r="S39">
        <f t="shared" si="9"/>
        <v>788.7042996295005</v>
      </c>
      <c r="T39">
        <f t="shared" si="10"/>
        <v>1227.3337884434661</v>
      </c>
      <c r="U39">
        <f t="shared" si="11"/>
        <v>187.53886524059203</v>
      </c>
      <c r="V39">
        <f>(N39/N38-E39/E38)*capital_params!C$6</f>
        <v>0</v>
      </c>
      <c r="W39">
        <f>(O39/O38-F39/F38)*capital_params!D$6</f>
        <v>0</v>
      </c>
      <c r="X39">
        <f>(P39/P38-G39/G38)*capital_params!E$6</f>
        <v>0</v>
      </c>
      <c r="Y39">
        <f>(Q39/Q38-H39/H38)*capital_params!F$6</f>
        <v>0</v>
      </c>
      <c r="Z39">
        <f t="shared" si="15"/>
        <v>0</v>
      </c>
      <c r="AA39">
        <f t="shared" si="0"/>
        <v>6059.7075049910309</v>
      </c>
      <c r="AB39">
        <f t="shared" si="1"/>
        <v>24854.021520915594</v>
      </c>
      <c r="AC39">
        <f t="shared" si="3"/>
        <v>24854.021520915623</v>
      </c>
      <c r="AD39">
        <f t="shared" si="4"/>
        <v>30913.729025906654</v>
      </c>
      <c r="AE39">
        <f t="shared" si="5"/>
        <v>1.0000000000000009</v>
      </c>
    </row>
    <row r="40" spans="1:31" x14ac:dyDescent="0.25">
      <c r="A40">
        <f t="shared" si="6"/>
        <v>2048</v>
      </c>
      <c r="B40">
        <v>0.02</v>
      </c>
      <c r="C40">
        <f t="shared" si="13"/>
        <v>31562.91733545066</v>
      </c>
      <c r="D40">
        <f t="shared" si="14"/>
        <v>0.19601994634528935</v>
      </c>
      <c r="E40">
        <f>E39*(1-capital_params!C$4)+I39</f>
        <v>17046.042388559799</v>
      </c>
      <c r="F40">
        <f>F39*(1-capital_params!D$4)+J39</f>
        <v>21664.189299840862</v>
      </c>
      <c r="G40">
        <f>G39*(1-capital_params!E$4)+K39</f>
        <v>7088.2580983113166</v>
      </c>
      <c r="H40">
        <f>H39*(1-capital_params!F$4)+L39</f>
        <v>4321.896368390886</v>
      </c>
      <c r="I40">
        <f t="shared" ref="I40:L55" si="17">I39*$C40/$C39</f>
        <v>1861.9199234617338</v>
      </c>
      <c r="J40">
        <f t="shared" si="17"/>
        <v>805.26708992171984</v>
      </c>
      <c r="K40">
        <f t="shared" si="17"/>
        <v>1253.1077980007788</v>
      </c>
      <c r="L40">
        <f t="shared" si="17"/>
        <v>191.47718141064445</v>
      </c>
      <c r="N40">
        <f>N39*(1-capital_params!C$4)+R39</f>
        <v>17046.042388559799</v>
      </c>
      <c r="O40">
        <f>O39*(1-capital_params!D$4)+S39</f>
        <v>21664.189299840862</v>
      </c>
      <c r="P40">
        <f>P39*(1-capital_params!E$4)+T39</f>
        <v>7088.2580983113166</v>
      </c>
      <c r="Q40">
        <f>Q39*(1-capital_params!F$4)+U39</f>
        <v>4321.896368390886</v>
      </c>
      <c r="R40">
        <f t="shared" si="8"/>
        <v>1861.9199234617338</v>
      </c>
      <c r="S40">
        <f t="shared" si="9"/>
        <v>805.26708992171984</v>
      </c>
      <c r="T40">
        <f t="shared" si="10"/>
        <v>1253.1077980007788</v>
      </c>
      <c r="U40">
        <f t="shared" si="11"/>
        <v>191.47718141064445</v>
      </c>
      <c r="V40">
        <f>(N40/N39-E40/E39)*capital_params!C$6</f>
        <v>0</v>
      </c>
      <c r="W40">
        <f>(O40/O39-F40/F39)*capital_params!D$6</f>
        <v>0</v>
      </c>
      <c r="X40">
        <f>(P40/P39-G40/G39)*capital_params!E$6</f>
        <v>0</v>
      </c>
      <c r="Y40">
        <f>(Q40/Q39-H40/H39)*capital_params!F$6</f>
        <v>0</v>
      </c>
      <c r="Z40">
        <f t="shared" si="15"/>
        <v>0</v>
      </c>
      <c r="AA40">
        <f t="shared" si="0"/>
        <v>6186.9613625958418</v>
      </c>
      <c r="AB40">
        <f t="shared" si="1"/>
        <v>25375.955972854816</v>
      </c>
      <c r="AC40">
        <f t="shared" si="3"/>
        <v>25375.955972854845</v>
      </c>
      <c r="AD40">
        <f t="shared" si="4"/>
        <v>31562.917335450686</v>
      </c>
      <c r="AE40">
        <f t="shared" si="5"/>
        <v>1.0000000000000009</v>
      </c>
    </row>
    <row r="41" spans="1:31" x14ac:dyDescent="0.25">
      <c r="A41">
        <f t="shared" si="6"/>
        <v>2049</v>
      </c>
      <c r="B41">
        <v>0.02</v>
      </c>
      <c r="C41">
        <f t="shared" si="13"/>
        <v>32225.738599495122</v>
      </c>
      <c r="D41">
        <f t="shared" si="14"/>
        <v>0.19601994634528935</v>
      </c>
      <c r="E41">
        <f>E40*(1-capital_params!C$4)+I40</f>
        <v>17406.85413719498</v>
      </c>
      <c r="F41">
        <f>F40*(1-capital_params!D$4)+J40</f>
        <v>22033.794935557988</v>
      </c>
      <c r="G41">
        <f>G40*(1-capital_params!E$4)+K40</f>
        <v>7237.0761418360853</v>
      </c>
      <c r="H41">
        <f>H40*(1-capital_params!F$4)+L40</f>
        <v>4397.1158149546964</v>
      </c>
      <c r="I41">
        <f t="shared" si="17"/>
        <v>1901.0202418544302</v>
      </c>
      <c r="J41">
        <f t="shared" si="17"/>
        <v>822.17769881007587</v>
      </c>
      <c r="K41">
        <f t="shared" si="17"/>
        <v>1279.423061758795</v>
      </c>
      <c r="L41">
        <f t="shared" si="17"/>
        <v>195.49820222026796</v>
      </c>
      <c r="N41">
        <f>N40*(1-capital_params!C$4)+R40</f>
        <v>17406.85413719498</v>
      </c>
      <c r="O41">
        <f>O40*(1-capital_params!D$4)+S40</f>
        <v>22033.794935557988</v>
      </c>
      <c r="P41">
        <f>P40*(1-capital_params!E$4)+T40</f>
        <v>7237.0761418360853</v>
      </c>
      <c r="Q41">
        <f>Q40*(1-capital_params!F$4)+U40</f>
        <v>4397.1158149546964</v>
      </c>
      <c r="R41">
        <f t="shared" si="8"/>
        <v>1901.0202418544302</v>
      </c>
      <c r="S41">
        <f t="shared" si="9"/>
        <v>822.17769881007587</v>
      </c>
      <c r="T41">
        <f t="shared" si="10"/>
        <v>1279.423061758795</v>
      </c>
      <c r="U41">
        <f t="shared" si="11"/>
        <v>195.49820222026796</v>
      </c>
      <c r="V41">
        <f>(N41/N40-E41/E40)*capital_params!C$6</f>
        <v>0</v>
      </c>
      <c r="W41">
        <f>(O41/O40-F41/F40)*capital_params!D$6</f>
        <v>0</v>
      </c>
      <c r="X41">
        <f>(P41/P40-G41/G40)*capital_params!E$6</f>
        <v>0</v>
      </c>
      <c r="Y41">
        <f>(Q41/Q40-H41/H40)*capital_params!F$6</f>
        <v>0</v>
      </c>
      <c r="Z41">
        <f t="shared" si="15"/>
        <v>0</v>
      </c>
      <c r="AA41">
        <f t="shared" si="0"/>
        <v>6316.8875512103541</v>
      </c>
      <c r="AB41">
        <f t="shared" si="1"/>
        <v>25908.851048284767</v>
      </c>
      <c r="AC41">
        <f t="shared" si="3"/>
        <v>25908.851048284792</v>
      </c>
      <c r="AD41">
        <f t="shared" si="4"/>
        <v>32225.738599495147</v>
      </c>
      <c r="AE41">
        <f t="shared" si="5"/>
        <v>1.0000000000000009</v>
      </c>
    </row>
    <row r="42" spans="1:31" x14ac:dyDescent="0.25">
      <c r="A42">
        <f t="shared" si="6"/>
        <v>2050</v>
      </c>
      <c r="B42">
        <v>0.02</v>
      </c>
      <c r="C42">
        <f t="shared" si="13"/>
        <v>32902.479110084518</v>
      </c>
      <c r="D42">
        <f t="shared" si="14"/>
        <v>0.19601994634528935</v>
      </c>
      <c r="E42">
        <f>E41*(1-capital_params!C$4)+I41</f>
        <v>17774.992408692862</v>
      </c>
      <c r="F42">
        <f>F41*(1-capital_params!D$4)+J41</f>
        <v>22412.878502830841</v>
      </c>
      <c r="G42">
        <f>G41*(1-capital_params!E$4)+K41</f>
        <v>7389.0248756360397</v>
      </c>
      <c r="H42">
        <f>H41*(1-capital_params!F$4)+L41</f>
        <v>4474.3329014488709</v>
      </c>
      <c r="I42">
        <f t="shared" si="17"/>
        <v>1940.941666933373</v>
      </c>
      <c r="J42">
        <f t="shared" si="17"/>
        <v>839.44343048508745</v>
      </c>
      <c r="K42">
        <f t="shared" si="17"/>
        <v>1306.2909460557298</v>
      </c>
      <c r="L42">
        <f t="shared" si="17"/>
        <v>199.60366446689358</v>
      </c>
      <c r="N42">
        <f>N41*(1-capital_params!C$4)+R41</f>
        <v>17774.992408692862</v>
      </c>
      <c r="O42">
        <f>O41*(1-capital_params!D$4)+S41</f>
        <v>22412.878502830841</v>
      </c>
      <c r="P42">
        <f>P41*(1-capital_params!E$4)+T41</f>
        <v>7389.0248756360397</v>
      </c>
      <c r="Q42">
        <f>Q41*(1-capital_params!F$4)+U41</f>
        <v>4474.3329014488709</v>
      </c>
      <c r="R42">
        <f t="shared" si="8"/>
        <v>1940.941666933373</v>
      </c>
      <c r="S42">
        <f t="shared" si="9"/>
        <v>839.44343048508745</v>
      </c>
      <c r="T42">
        <f t="shared" si="10"/>
        <v>1306.2909460557298</v>
      </c>
      <c r="U42">
        <f t="shared" si="11"/>
        <v>199.60366446689358</v>
      </c>
      <c r="V42">
        <f>(N42/N41-E42/E41)*capital_params!C$6</f>
        <v>0</v>
      </c>
      <c r="W42">
        <f>(O42/O41-F42/F41)*capital_params!D$6</f>
        <v>0</v>
      </c>
      <c r="X42">
        <f>(P42/P41-G42/G41)*capital_params!E$6</f>
        <v>0</v>
      </c>
      <c r="Y42">
        <f>(Q42/Q41-H42/H41)*capital_params!F$6</f>
        <v>0</v>
      </c>
      <c r="Z42">
        <f t="shared" si="15"/>
        <v>0</v>
      </c>
      <c r="AA42">
        <f t="shared" si="0"/>
        <v>6449.5421897857714</v>
      </c>
      <c r="AB42">
        <f t="shared" si="1"/>
        <v>26452.936920298744</v>
      </c>
      <c r="AC42">
        <f t="shared" si="3"/>
        <v>26452.936920298769</v>
      </c>
      <c r="AD42">
        <f t="shared" si="4"/>
        <v>32902.47911008454</v>
      </c>
      <c r="AE42">
        <f t="shared" si="5"/>
        <v>1.0000000000000007</v>
      </c>
    </row>
    <row r="43" spans="1:31" x14ac:dyDescent="0.25">
      <c r="A43">
        <f t="shared" si="6"/>
        <v>2051</v>
      </c>
      <c r="B43">
        <v>0.02</v>
      </c>
      <c r="C43">
        <f t="shared" si="13"/>
        <v>33593.431171396289</v>
      </c>
      <c r="D43">
        <f t="shared" si="14"/>
        <v>0.19601994634528935</v>
      </c>
      <c r="E43">
        <f>E42*(1-capital_params!C$4)+I42</f>
        <v>18150.633121659575</v>
      </c>
      <c r="F43">
        <f>F42*(1-capital_params!D$4)+J42</f>
        <v>22801.604525601721</v>
      </c>
      <c r="G43">
        <f>G42*(1-capital_params!E$4)+K42</f>
        <v>7544.1691855842073</v>
      </c>
      <c r="H43">
        <f>H42*(1-capital_params!F$4)+L42</f>
        <v>4553.5783333867475</v>
      </c>
      <c r="I43">
        <f t="shared" si="17"/>
        <v>1981.7014419389736</v>
      </c>
      <c r="J43">
        <f t="shared" si="17"/>
        <v>857.0717425252742</v>
      </c>
      <c r="K43">
        <f t="shared" si="17"/>
        <v>1333.7230559228999</v>
      </c>
      <c r="L43">
        <f t="shared" si="17"/>
        <v>203.79534142069832</v>
      </c>
      <c r="N43">
        <f>N42*(1-capital_params!C$4)+R42</f>
        <v>18150.633121659575</v>
      </c>
      <c r="O43">
        <f>O42*(1-capital_params!D$4)+S42</f>
        <v>22801.604525601721</v>
      </c>
      <c r="P43">
        <f>P42*(1-capital_params!E$4)+T42</f>
        <v>7544.1691855842073</v>
      </c>
      <c r="Q43">
        <f>Q42*(1-capital_params!F$4)+U42</f>
        <v>4553.5783333867475</v>
      </c>
      <c r="R43">
        <f t="shared" si="8"/>
        <v>1981.7014419389736</v>
      </c>
      <c r="S43">
        <f t="shared" si="9"/>
        <v>857.0717425252742</v>
      </c>
      <c r="T43">
        <f t="shared" si="10"/>
        <v>1333.7230559228999</v>
      </c>
      <c r="U43">
        <f t="shared" si="11"/>
        <v>203.79534142069832</v>
      </c>
      <c r="V43">
        <f>(N43/N42-E43/E42)*capital_params!C$6</f>
        <v>0</v>
      </c>
      <c r="W43">
        <f>(O43/O42-F43/F42)*capital_params!D$6</f>
        <v>0</v>
      </c>
      <c r="X43">
        <f>(P43/P42-G43/G42)*capital_params!E$6</f>
        <v>0</v>
      </c>
      <c r="Y43">
        <f>(Q43/Q42-H43/H42)*capital_params!F$6</f>
        <v>0</v>
      </c>
      <c r="Z43">
        <f t="shared" si="15"/>
        <v>0</v>
      </c>
      <c r="AA43">
        <f t="shared" si="0"/>
        <v>6584.9825757712715</v>
      </c>
      <c r="AB43">
        <f t="shared" si="1"/>
        <v>27008.448595625017</v>
      </c>
      <c r="AC43">
        <f t="shared" si="3"/>
        <v>27008.448595625039</v>
      </c>
      <c r="AD43">
        <f t="shared" si="4"/>
        <v>33593.431171396311</v>
      </c>
      <c r="AE43">
        <f t="shared" si="5"/>
        <v>1.0000000000000007</v>
      </c>
    </row>
    <row r="44" spans="1:31" x14ac:dyDescent="0.25">
      <c r="A44">
        <f t="shared" si="6"/>
        <v>2052</v>
      </c>
      <c r="B44">
        <v>0.02</v>
      </c>
      <c r="C44">
        <f t="shared" si="13"/>
        <v>34298.893225995605</v>
      </c>
      <c r="D44">
        <f t="shared" si="14"/>
        <v>0.19601994634528935</v>
      </c>
      <c r="E44">
        <f>E43*(1-capital_params!C$4)+I43</f>
        <v>18533.9539462016</v>
      </c>
      <c r="F44">
        <f>F43*(1-capital_params!D$4)+J43</f>
        <v>23200.141676855921</v>
      </c>
      <c r="G44">
        <f>G43*(1-capital_params!E$4)+K43</f>
        <v>7702.5754539230038</v>
      </c>
      <c r="H44">
        <f>H43*(1-capital_params!F$4)+L43</f>
        <v>4634.8837635826048</v>
      </c>
      <c r="I44">
        <f t="shared" si="17"/>
        <v>2023.3171722196917</v>
      </c>
      <c r="J44">
        <f t="shared" si="17"/>
        <v>875.07024911830479</v>
      </c>
      <c r="K44">
        <f t="shared" si="17"/>
        <v>1361.7312400972805</v>
      </c>
      <c r="L44">
        <f t="shared" si="17"/>
        <v>208.07504359053294</v>
      </c>
      <c r="N44">
        <f>N43*(1-capital_params!C$4)+R43</f>
        <v>18533.9539462016</v>
      </c>
      <c r="O44">
        <f>O43*(1-capital_params!D$4)+S43</f>
        <v>23200.141676855921</v>
      </c>
      <c r="P44">
        <f>P43*(1-capital_params!E$4)+T43</f>
        <v>7702.5754539230038</v>
      </c>
      <c r="Q44">
        <f>Q43*(1-capital_params!F$4)+U43</f>
        <v>4634.8837635826048</v>
      </c>
      <c r="R44">
        <f t="shared" si="8"/>
        <v>2023.3171722196917</v>
      </c>
      <c r="S44">
        <f t="shared" si="9"/>
        <v>875.07024911830479</v>
      </c>
      <c r="T44">
        <f t="shared" si="10"/>
        <v>1361.7312400972805</v>
      </c>
      <c r="U44">
        <f t="shared" si="11"/>
        <v>208.07504359053294</v>
      </c>
      <c r="V44">
        <f>(N44/N43-E44/E43)*capital_params!C$6</f>
        <v>0</v>
      </c>
      <c r="W44">
        <f>(O44/O43-F44/F43)*capital_params!D$6</f>
        <v>0</v>
      </c>
      <c r="X44">
        <f>(P44/P43-G44/G43)*capital_params!E$6</f>
        <v>0</v>
      </c>
      <c r="Y44">
        <f>(Q44/Q43-H44/H43)*capital_params!F$6</f>
        <v>0</v>
      </c>
      <c r="Z44">
        <f t="shared" si="15"/>
        <v>0</v>
      </c>
      <c r="AA44">
        <f t="shared" si="0"/>
        <v>6723.2672098624671</v>
      </c>
      <c r="AB44">
        <f t="shared" si="1"/>
        <v>27575.626016133137</v>
      </c>
      <c r="AC44">
        <f t="shared" si="3"/>
        <v>27575.626016133163</v>
      </c>
      <c r="AD44">
        <f t="shared" si="4"/>
        <v>34298.893225995627</v>
      </c>
      <c r="AE44">
        <f t="shared" si="5"/>
        <v>1.0000000000000007</v>
      </c>
    </row>
    <row r="45" spans="1:31" x14ac:dyDescent="0.25">
      <c r="A45">
        <f t="shared" si="6"/>
        <v>2053</v>
      </c>
      <c r="B45">
        <v>0.02</v>
      </c>
      <c r="C45">
        <f t="shared" si="13"/>
        <v>35019.169983741507</v>
      </c>
      <c r="D45">
        <f t="shared" si="14"/>
        <v>0.19601994634528935</v>
      </c>
      <c r="E45">
        <f>E44*(1-capital_params!C$4)+I44</f>
        <v>18925.134511793232</v>
      </c>
      <c r="F45">
        <f>F44*(1-capital_params!D$4)+J44</f>
        <v>23608.662851794659</v>
      </c>
      <c r="G45">
        <f>G44*(1-capital_params!E$4)+K44</f>
        <v>7864.3115698483825</v>
      </c>
      <c r="H45">
        <f>H44*(1-capital_params!F$4)+L44</f>
        <v>4718.2818039082258</v>
      </c>
      <c r="I45">
        <f t="shared" si="17"/>
        <v>2065.8068328363051</v>
      </c>
      <c r="J45">
        <f t="shared" si="17"/>
        <v>893.44672434978906</v>
      </c>
      <c r="K45">
        <f t="shared" si="17"/>
        <v>1390.3275961393231</v>
      </c>
      <c r="L45">
        <f t="shared" si="17"/>
        <v>212.4446195059341</v>
      </c>
      <c r="N45">
        <f>N44*(1-capital_params!C$4)+R44</f>
        <v>18925.134511793232</v>
      </c>
      <c r="O45">
        <f>O44*(1-capital_params!D$4)+S44</f>
        <v>23608.662851794659</v>
      </c>
      <c r="P45">
        <f>P44*(1-capital_params!E$4)+T44</f>
        <v>7864.3115698483825</v>
      </c>
      <c r="Q45">
        <f>Q44*(1-capital_params!F$4)+U44</f>
        <v>4718.2818039082258</v>
      </c>
      <c r="R45">
        <f t="shared" si="8"/>
        <v>2065.8068328363051</v>
      </c>
      <c r="S45">
        <f t="shared" si="9"/>
        <v>893.44672434978906</v>
      </c>
      <c r="T45">
        <f t="shared" si="10"/>
        <v>1390.3275961393231</v>
      </c>
      <c r="U45">
        <f t="shared" si="11"/>
        <v>212.4446195059341</v>
      </c>
      <c r="V45">
        <f>(N45/N44-E45/E44)*capital_params!C$6</f>
        <v>0</v>
      </c>
      <c r="W45">
        <f>(O45/O44-F45/F44)*capital_params!D$6</f>
        <v>0</v>
      </c>
      <c r="X45">
        <f>(P45/P44-G45/G44)*capital_params!E$6</f>
        <v>0</v>
      </c>
      <c r="Y45">
        <f>(Q45/Q44-H45/H44)*capital_params!F$6</f>
        <v>0</v>
      </c>
      <c r="Z45">
        <f t="shared" si="15"/>
        <v>0</v>
      </c>
      <c r="AA45">
        <f t="shared" si="0"/>
        <v>6864.4558212695774</v>
      </c>
      <c r="AB45">
        <f t="shared" si="1"/>
        <v>28154.714162471926</v>
      </c>
      <c r="AC45">
        <f t="shared" si="3"/>
        <v>28154.714162471952</v>
      </c>
      <c r="AD45">
        <f t="shared" si="4"/>
        <v>35019.169983741529</v>
      </c>
      <c r="AE45">
        <f t="shared" si="5"/>
        <v>1.0000000000000007</v>
      </c>
    </row>
    <row r="46" spans="1:31" x14ac:dyDescent="0.25">
      <c r="A46">
        <f t="shared" si="6"/>
        <v>2054</v>
      </c>
      <c r="B46">
        <v>0.02</v>
      </c>
      <c r="C46">
        <f t="shared" si="13"/>
        <v>35754.572553400074</v>
      </c>
      <c r="D46">
        <f t="shared" si="14"/>
        <v>0.19601994634528935</v>
      </c>
      <c r="E46">
        <f>E45*(1-capital_params!C$4)+I45</f>
        <v>19324.356604443099</v>
      </c>
      <c r="F46">
        <f>F45*(1-capital_params!D$4)+J45</f>
        <v>24027.345242825297</v>
      </c>
      <c r="G46">
        <f>G45*(1-capital_params!E$4)+K45</f>
        <v>8029.4469435628926</v>
      </c>
      <c r="H46">
        <f>H45*(1-capital_params!F$4)+L45</f>
        <v>4803.806037515219</v>
      </c>
      <c r="I46">
        <f t="shared" si="17"/>
        <v>2109.1887763258674</v>
      </c>
      <c r="J46">
        <f t="shared" si="17"/>
        <v>912.20910556113449</v>
      </c>
      <c r="K46">
        <f t="shared" si="17"/>
        <v>1419.5244756582488</v>
      </c>
      <c r="L46">
        <f t="shared" si="17"/>
        <v>216.9059565155587</v>
      </c>
      <c r="N46">
        <f>N45*(1-capital_params!C$4)+R45</f>
        <v>19324.356604443099</v>
      </c>
      <c r="O46">
        <f>O45*(1-capital_params!D$4)+S45</f>
        <v>24027.345242825297</v>
      </c>
      <c r="P46">
        <f>P45*(1-capital_params!E$4)+T45</f>
        <v>8029.4469435628926</v>
      </c>
      <c r="Q46">
        <f>Q45*(1-capital_params!F$4)+U45</f>
        <v>4803.806037515219</v>
      </c>
      <c r="R46">
        <f t="shared" si="8"/>
        <v>2109.1887763258674</v>
      </c>
      <c r="S46">
        <f t="shared" si="9"/>
        <v>912.20910556113449</v>
      </c>
      <c r="T46">
        <f t="shared" si="10"/>
        <v>1419.5244756582488</v>
      </c>
      <c r="U46">
        <f t="shared" si="11"/>
        <v>216.9059565155587</v>
      </c>
      <c r="V46">
        <f>(N46/N45-E46/E45)*capital_params!C$6</f>
        <v>0</v>
      </c>
      <c r="W46">
        <f>(O46/O45-F46/F45)*capital_params!D$6</f>
        <v>0</v>
      </c>
      <c r="X46">
        <f>(P46/P45-G46/G45)*capital_params!E$6</f>
        <v>0</v>
      </c>
      <c r="Y46">
        <f>(Q46/Q45-H46/H45)*capital_params!F$6</f>
        <v>0</v>
      </c>
      <c r="Z46">
        <f t="shared" si="15"/>
        <v>0</v>
      </c>
      <c r="AA46">
        <f t="shared" si="0"/>
        <v>7008.609393516238</v>
      </c>
      <c r="AB46">
        <f t="shared" si="1"/>
        <v>28745.963159883835</v>
      </c>
      <c r="AC46">
        <f t="shared" si="3"/>
        <v>28745.96315988386</v>
      </c>
      <c r="AD46">
        <f t="shared" si="4"/>
        <v>35754.572553400096</v>
      </c>
      <c r="AE46">
        <f t="shared" si="5"/>
        <v>1.0000000000000007</v>
      </c>
    </row>
    <row r="47" spans="1:31" x14ac:dyDescent="0.25">
      <c r="A47">
        <f t="shared" si="6"/>
        <v>2055</v>
      </c>
      <c r="B47">
        <v>0.02</v>
      </c>
      <c r="C47">
        <f t="shared" si="13"/>
        <v>36505.418577021475</v>
      </c>
      <c r="D47">
        <f t="shared" si="14"/>
        <v>0.19601994634528935</v>
      </c>
      <c r="E47">
        <f>E46*(1-capital_params!C$4)+I46</f>
        <v>19731.804354261767</v>
      </c>
      <c r="F47">
        <f>F46*(1-capital_params!D$4)+J46</f>
        <v>24456.370416401402</v>
      </c>
      <c r="G47">
        <f>G46*(1-capital_params!E$4)+K46</f>
        <v>8198.0525233646804</v>
      </c>
      <c r="H47">
        <f>H46*(1-capital_params!F$4)+L46</f>
        <v>4891.4910315269972</v>
      </c>
      <c r="I47">
        <f t="shared" si="17"/>
        <v>2153.4817406287107</v>
      </c>
      <c r="J47">
        <f t="shared" si="17"/>
        <v>931.36549677791834</v>
      </c>
      <c r="K47">
        <f t="shared" si="17"/>
        <v>1449.3344896470719</v>
      </c>
      <c r="L47">
        <f t="shared" si="17"/>
        <v>221.46098160238543</v>
      </c>
      <c r="N47">
        <f>N46*(1-capital_params!C$4)+R46</f>
        <v>19731.804354261767</v>
      </c>
      <c r="O47">
        <f>O46*(1-capital_params!D$4)+S46</f>
        <v>24456.370416401402</v>
      </c>
      <c r="P47">
        <f>P46*(1-capital_params!E$4)+T46</f>
        <v>8198.0525233646804</v>
      </c>
      <c r="Q47">
        <f>Q46*(1-capital_params!F$4)+U46</f>
        <v>4891.4910315269972</v>
      </c>
      <c r="R47">
        <f t="shared" si="8"/>
        <v>2153.4817406287107</v>
      </c>
      <c r="S47">
        <f t="shared" si="9"/>
        <v>931.36549677791834</v>
      </c>
      <c r="T47">
        <f t="shared" si="10"/>
        <v>1449.3344896470719</v>
      </c>
      <c r="U47">
        <f t="shared" si="11"/>
        <v>221.46098160238543</v>
      </c>
      <c r="V47">
        <f>(N47/N46-E47/E46)*capital_params!C$6</f>
        <v>0</v>
      </c>
      <c r="W47">
        <f>(O47/O46-F47/F46)*capital_params!D$6</f>
        <v>0</v>
      </c>
      <c r="X47">
        <f>(P47/P46-G47/G46)*capital_params!E$6</f>
        <v>0</v>
      </c>
      <c r="Y47">
        <f>(Q47/Q46-H47/H46)*capital_params!F$6</f>
        <v>0</v>
      </c>
      <c r="Z47">
        <f t="shared" si="15"/>
        <v>0</v>
      </c>
      <c r="AA47">
        <f t="shared" si="0"/>
        <v>7155.7901907800788</v>
      </c>
      <c r="AB47">
        <f t="shared" si="1"/>
        <v>29349.628386241395</v>
      </c>
      <c r="AC47">
        <f t="shared" si="3"/>
        <v>29349.62838624142</v>
      </c>
      <c r="AD47">
        <f t="shared" si="4"/>
        <v>36505.418577021497</v>
      </c>
      <c r="AE47">
        <f t="shared" si="5"/>
        <v>1.0000000000000007</v>
      </c>
    </row>
    <row r="48" spans="1:31" x14ac:dyDescent="0.25">
      <c r="A48">
        <f t="shared" si="6"/>
        <v>2056</v>
      </c>
      <c r="B48">
        <v>0.02</v>
      </c>
      <c r="C48">
        <f t="shared" si="13"/>
        <v>37272.03236713892</v>
      </c>
      <c r="D48">
        <f t="shared" si="14"/>
        <v>0.19601994634528935</v>
      </c>
      <c r="E48">
        <f>E47*(1-capital_params!C$4)+I47</f>
        <v>20147.664414438761</v>
      </c>
      <c r="F48">
        <f>F47*(1-capital_params!D$4)+J47</f>
        <v>24895.924391745932</v>
      </c>
      <c r="G48">
        <f>G47*(1-capital_params!E$4)+K47</f>
        <v>8370.2008154091873</v>
      </c>
      <c r="H48">
        <f>H47*(1-capital_params!F$4)+L47</f>
        <v>4981.3723502045505</v>
      </c>
      <c r="I48">
        <f t="shared" si="17"/>
        <v>2198.7048571819132</v>
      </c>
      <c r="J48">
        <f t="shared" si="17"/>
        <v>950.92417221025448</v>
      </c>
      <c r="K48">
        <f t="shared" si="17"/>
        <v>1479.7705139296602</v>
      </c>
      <c r="L48">
        <f t="shared" si="17"/>
        <v>226.11166221603548</v>
      </c>
      <c r="N48">
        <f>N47*(1-capital_params!C$4)+R47</f>
        <v>20147.664414438761</v>
      </c>
      <c r="O48">
        <f>O47*(1-capital_params!D$4)+S47</f>
        <v>24895.924391745932</v>
      </c>
      <c r="P48">
        <f>P47*(1-capital_params!E$4)+T47</f>
        <v>8370.2008154091873</v>
      </c>
      <c r="Q48">
        <f>Q47*(1-capital_params!F$4)+U47</f>
        <v>4981.3723502045505</v>
      </c>
      <c r="R48">
        <f t="shared" si="8"/>
        <v>2198.7048571819132</v>
      </c>
      <c r="S48">
        <f t="shared" si="9"/>
        <v>950.92417221025448</v>
      </c>
      <c r="T48">
        <f t="shared" si="10"/>
        <v>1479.7705139296602</v>
      </c>
      <c r="U48">
        <f t="shared" si="11"/>
        <v>226.11166221603548</v>
      </c>
      <c r="V48">
        <f>(N48/N47-E48/E47)*capital_params!C$6</f>
        <v>0</v>
      </c>
      <c r="W48">
        <f>(O48/O47-F48/F47)*capital_params!D$6</f>
        <v>0</v>
      </c>
      <c r="X48">
        <f>(P48/P47-G48/G47)*capital_params!E$6</f>
        <v>0</v>
      </c>
      <c r="Y48">
        <f>(Q48/Q47-H48/H47)*capital_params!F$6</f>
        <v>0</v>
      </c>
      <c r="Z48">
        <f t="shared" si="15"/>
        <v>0</v>
      </c>
      <c r="AA48">
        <f t="shared" si="0"/>
        <v>7306.0617847864587</v>
      </c>
      <c r="AB48">
        <f t="shared" si="1"/>
        <v>29965.97058235246</v>
      </c>
      <c r="AC48">
        <f t="shared" si="3"/>
        <v>29965.970582352489</v>
      </c>
      <c r="AD48">
        <f t="shared" si="4"/>
        <v>37272.032367138949</v>
      </c>
      <c r="AE48">
        <f t="shared" si="5"/>
        <v>1.0000000000000009</v>
      </c>
    </row>
    <row r="49" spans="1:31" x14ac:dyDescent="0.25">
      <c r="A49">
        <f t="shared" si="6"/>
        <v>2057</v>
      </c>
      <c r="B49">
        <v>0.02</v>
      </c>
      <c r="C49">
        <f t="shared" si="13"/>
        <v>38054.745046848831</v>
      </c>
      <c r="D49">
        <f t="shared" si="14"/>
        <v>0.19601994634528935</v>
      </c>
      <c r="E49">
        <f>E48*(1-capital_params!C$4)+I48</f>
        <v>20572.126132551999</v>
      </c>
      <c r="F49">
        <f>F48*(1-capital_params!D$4)+J48</f>
        <v>25346.197721491691</v>
      </c>
      <c r="G49">
        <f>G48*(1-capital_params!E$4)+K48</f>
        <v>8545.965905839219</v>
      </c>
      <c r="H49">
        <f>H48*(1-capital_params!F$4)+L48</f>
        <v>5073.4865685903796</v>
      </c>
      <c r="I49">
        <f t="shared" si="17"/>
        <v>2244.8776591827332</v>
      </c>
      <c r="J49">
        <f t="shared" si="17"/>
        <v>970.89357982666968</v>
      </c>
      <c r="K49">
        <f t="shared" si="17"/>
        <v>1510.8456947221828</v>
      </c>
      <c r="L49">
        <f t="shared" si="17"/>
        <v>230.86000712257223</v>
      </c>
      <c r="N49">
        <f>N48*(1-capital_params!C$4)+R48</f>
        <v>20572.126132551999</v>
      </c>
      <c r="O49">
        <f>O48*(1-capital_params!D$4)+S48</f>
        <v>25346.197721491691</v>
      </c>
      <c r="P49">
        <f>P48*(1-capital_params!E$4)+T48</f>
        <v>8545.965905839219</v>
      </c>
      <c r="Q49">
        <f>Q48*(1-capital_params!F$4)+U48</f>
        <v>5073.4865685903796</v>
      </c>
      <c r="R49">
        <f t="shared" si="8"/>
        <v>2244.8776591827332</v>
      </c>
      <c r="S49">
        <f t="shared" si="9"/>
        <v>970.89357982666968</v>
      </c>
      <c r="T49">
        <f t="shared" si="10"/>
        <v>1510.8456947221828</v>
      </c>
      <c r="U49">
        <f t="shared" si="11"/>
        <v>230.86000712257223</v>
      </c>
      <c r="V49">
        <f>(N49/N48-E49/E48)*capital_params!C$6</f>
        <v>0</v>
      </c>
      <c r="W49">
        <f>(O49/O48-F49/F48)*capital_params!D$6</f>
        <v>0</v>
      </c>
      <c r="X49">
        <f>(P49/P48-G49/G48)*capital_params!E$6</f>
        <v>0</v>
      </c>
      <c r="Y49">
        <f>(Q49/Q48-H49/H48)*capital_params!F$6</f>
        <v>0</v>
      </c>
      <c r="Z49">
        <f t="shared" si="15"/>
        <v>0</v>
      </c>
      <c r="AA49">
        <f t="shared" si="0"/>
        <v>7459.489082266974</v>
      </c>
      <c r="AB49">
        <f t="shared" si="1"/>
        <v>30595.255964581855</v>
      </c>
      <c r="AC49">
        <f t="shared" si="3"/>
        <v>30595.255964581884</v>
      </c>
      <c r="AD49">
        <f t="shared" si="4"/>
        <v>38054.745046848861</v>
      </c>
      <c r="AE49">
        <f t="shared" si="5"/>
        <v>1.0000000000000007</v>
      </c>
    </row>
    <row r="50" spans="1:31" x14ac:dyDescent="0.25">
      <c r="A50">
        <f t="shared" si="6"/>
        <v>2058</v>
      </c>
      <c r="B50">
        <v>0.02</v>
      </c>
      <c r="C50">
        <f t="shared" si="13"/>
        <v>38853.894692832655</v>
      </c>
      <c r="D50">
        <f t="shared" si="14"/>
        <v>0.19601994634528935</v>
      </c>
      <c r="E50">
        <f>E49*(1-capital_params!C$4)+I49</f>
        <v>21005.381715054806</v>
      </c>
      <c r="F50">
        <f>F49*(1-capital_params!D$4)+J49</f>
        <v>25807.385574273991</v>
      </c>
      <c r="G50">
        <f>G49*(1-capital_params!E$4)+K49</f>
        <v>8725.4234850287794</v>
      </c>
      <c r="H50">
        <f>H49*(1-capital_params!F$4)+L49</f>
        <v>5167.871286635218</v>
      </c>
      <c r="I50">
        <f t="shared" si="17"/>
        <v>2292.0200900255704</v>
      </c>
      <c r="J50">
        <f t="shared" si="17"/>
        <v>991.28234500302972</v>
      </c>
      <c r="K50">
        <f t="shared" si="17"/>
        <v>1542.5734543113485</v>
      </c>
      <c r="L50">
        <f t="shared" si="17"/>
        <v>235.70806727214622</v>
      </c>
      <c r="N50">
        <f>N49*(1-capital_params!C$4)+R49</f>
        <v>21005.381715054806</v>
      </c>
      <c r="O50">
        <f>O49*(1-capital_params!D$4)+S49</f>
        <v>25807.385574273991</v>
      </c>
      <c r="P50">
        <f>P49*(1-capital_params!E$4)+T49</f>
        <v>8725.4234850287794</v>
      </c>
      <c r="Q50">
        <f>Q49*(1-capital_params!F$4)+U49</f>
        <v>5167.871286635218</v>
      </c>
      <c r="R50">
        <f t="shared" si="8"/>
        <v>2292.0200900255704</v>
      </c>
      <c r="S50">
        <f t="shared" si="9"/>
        <v>991.28234500302972</v>
      </c>
      <c r="T50">
        <f t="shared" si="10"/>
        <v>1542.5734543113485</v>
      </c>
      <c r="U50">
        <f t="shared" si="11"/>
        <v>235.70806727214622</v>
      </c>
      <c r="V50">
        <f>(N50/N49-E50/E49)*capital_params!C$6</f>
        <v>0</v>
      </c>
      <c r="W50">
        <f>(O50/O49-F50/F49)*capital_params!D$6</f>
        <v>0</v>
      </c>
      <c r="X50">
        <f>(P50/P49-G50/G49)*capital_params!E$6</f>
        <v>0</v>
      </c>
      <c r="Y50">
        <f>(Q50/Q49-H50/H49)*capital_params!F$6</f>
        <v>0</v>
      </c>
      <c r="Z50">
        <f t="shared" si="15"/>
        <v>0</v>
      </c>
      <c r="AA50">
        <f t="shared" si="0"/>
        <v>7616.1383529945797</v>
      </c>
      <c r="AB50">
        <f t="shared" si="1"/>
        <v>31237.756339838073</v>
      </c>
      <c r="AC50">
        <f t="shared" si="3"/>
        <v>31237.756339838099</v>
      </c>
      <c r="AD50">
        <f t="shared" si="4"/>
        <v>38853.894692832677</v>
      </c>
      <c r="AE50">
        <f t="shared" si="5"/>
        <v>1.0000000000000007</v>
      </c>
    </row>
    <row r="51" spans="1:31" x14ac:dyDescent="0.25">
      <c r="A51">
        <f t="shared" si="6"/>
        <v>2059</v>
      </c>
      <c r="B51">
        <v>0.02</v>
      </c>
      <c r="C51">
        <f t="shared" si="13"/>
        <v>39669.826481382137</v>
      </c>
      <c r="D51">
        <f t="shared" si="14"/>
        <v>0.19601994634528935</v>
      </c>
      <c r="E51">
        <f>E50*(1-capital_params!C$4)+I50</f>
        <v>21447.626385714837</v>
      </c>
      <c r="F51">
        <f>F50*(1-capital_params!D$4)+J50</f>
        <v>26279.687819311341</v>
      </c>
      <c r="G51">
        <f>G50*(1-capital_params!E$4)+K50</f>
        <v>8908.650873728162</v>
      </c>
      <c r="H51">
        <f>H50*(1-capital_params!F$4)+L50</f>
        <v>5264.5651438123887</v>
      </c>
      <c r="I51">
        <f t="shared" si="17"/>
        <v>2340.1525119161074</v>
      </c>
      <c r="J51">
        <f t="shared" si="17"/>
        <v>1012.0992742480933</v>
      </c>
      <c r="K51">
        <f t="shared" si="17"/>
        <v>1574.9674968518866</v>
      </c>
      <c r="L51">
        <f t="shared" si="17"/>
        <v>240.65793668486126</v>
      </c>
      <c r="N51">
        <f>N50*(1-capital_params!C$4)+R50</f>
        <v>21447.626385714837</v>
      </c>
      <c r="O51">
        <f>O50*(1-capital_params!D$4)+S50</f>
        <v>26279.687819311341</v>
      </c>
      <c r="P51">
        <f>P50*(1-capital_params!E$4)+T50</f>
        <v>8908.650873728162</v>
      </c>
      <c r="Q51">
        <f>Q50*(1-capital_params!F$4)+U50</f>
        <v>5264.5651438123887</v>
      </c>
      <c r="R51">
        <f t="shared" si="8"/>
        <v>2340.1525119161074</v>
      </c>
      <c r="S51">
        <f t="shared" si="9"/>
        <v>1012.0992742480933</v>
      </c>
      <c r="T51">
        <f t="shared" si="10"/>
        <v>1574.9674968518866</v>
      </c>
      <c r="U51">
        <f t="shared" si="11"/>
        <v>240.65793668486126</v>
      </c>
      <c r="V51">
        <f>(N51/N50-E51/E50)*capital_params!C$6</f>
        <v>0</v>
      </c>
      <c r="W51">
        <f>(O51/O50-F51/F50)*capital_params!D$6</f>
        <v>0</v>
      </c>
      <c r="X51">
        <f>(P51/P50-G51/G50)*capital_params!E$6</f>
        <v>0</v>
      </c>
      <c r="Y51">
        <f>(Q51/Q50-H51/H50)*capital_params!F$6</f>
        <v>0</v>
      </c>
      <c r="Z51">
        <f t="shared" si="15"/>
        <v>0</v>
      </c>
      <c r="AA51">
        <f t="shared" si="0"/>
        <v>7776.0772584074648</v>
      </c>
      <c r="AB51">
        <f t="shared" si="1"/>
        <v>31893.749222974671</v>
      </c>
      <c r="AC51">
        <f t="shared" si="3"/>
        <v>31893.749222974697</v>
      </c>
      <c r="AD51">
        <f t="shared" si="4"/>
        <v>39669.826481382159</v>
      </c>
      <c r="AE51">
        <f t="shared" si="5"/>
        <v>1.0000000000000004</v>
      </c>
    </row>
    <row r="52" spans="1:31" x14ac:dyDescent="0.25">
      <c r="A52">
        <f t="shared" si="6"/>
        <v>2060</v>
      </c>
      <c r="B52">
        <v>0.02</v>
      </c>
      <c r="C52">
        <f t="shared" si="13"/>
        <v>40502.892837491156</v>
      </c>
      <c r="D52">
        <f t="shared" si="14"/>
        <v>0.19601994634528935</v>
      </c>
      <c r="E52">
        <f>E51*(1-capital_params!C$4)+I51</f>
        <v>21899.0585387147</v>
      </c>
      <c r="F52">
        <f>F51*(1-capital_params!D$4)+J51</f>
        <v>26763.309113010768</v>
      </c>
      <c r="G52">
        <f>G51*(1-capital_params!E$4)+K51</f>
        <v>9095.7270509333393</v>
      </c>
      <c r="H52">
        <f>H51*(1-capital_params!F$4)+L51</f>
        <v>5363.6078342249057</v>
      </c>
      <c r="I52">
        <f t="shared" si="17"/>
        <v>2389.2957146663452</v>
      </c>
      <c r="J52">
        <f t="shared" si="17"/>
        <v>1033.3533590073032</v>
      </c>
      <c r="K52">
        <f t="shared" si="17"/>
        <v>1608.0418142857759</v>
      </c>
      <c r="L52">
        <f t="shared" si="17"/>
        <v>245.71175335524333</v>
      </c>
      <c r="N52">
        <f>N51*(1-capital_params!C$4)+R51</f>
        <v>21899.0585387147</v>
      </c>
      <c r="O52">
        <f>O51*(1-capital_params!D$4)+S51</f>
        <v>26763.309113010768</v>
      </c>
      <c r="P52">
        <f>P51*(1-capital_params!E$4)+T51</f>
        <v>9095.7270509333393</v>
      </c>
      <c r="Q52">
        <f>Q51*(1-capital_params!F$4)+U51</f>
        <v>5363.6078342249057</v>
      </c>
      <c r="R52">
        <f t="shared" si="8"/>
        <v>2389.2957146663452</v>
      </c>
      <c r="S52">
        <f t="shared" si="9"/>
        <v>1033.3533590073032</v>
      </c>
      <c r="T52">
        <f t="shared" si="10"/>
        <v>1608.0418142857759</v>
      </c>
      <c r="U52">
        <f t="shared" si="11"/>
        <v>245.71175335524333</v>
      </c>
      <c r="V52">
        <f>(N52/N51-E52/E51)*capital_params!C$6</f>
        <v>0</v>
      </c>
      <c r="W52">
        <f>(O52/O51-F52/F51)*capital_params!D$6</f>
        <v>0</v>
      </c>
      <c r="X52">
        <f>(P52/P51-G52/G51)*capital_params!E$6</f>
        <v>0</v>
      </c>
      <c r="Y52">
        <f>(Q52/Q51-H52/H51)*capital_params!F$6</f>
        <v>0</v>
      </c>
      <c r="Z52">
        <f t="shared" si="15"/>
        <v>0</v>
      </c>
      <c r="AA52">
        <f t="shared" si="0"/>
        <v>7939.3748808340206</v>
      </c>
      <c r="AB52">
        <f t="shared" si="1"/>
        <v>32563.517956657131</v>
      </c>
      <c r="AC52">
        <f t="shared" si="3"/>
        <v>32563.517956657157</v>
      </c>
      <c r="AD52">
        <f t="shared" si="4"/>
        <v>40502.892837491177</v>
      </c>
      <c r="AE52">
        <f t="shared" si="5"/>
        <v>1.0000000000000004</v>
      </c>
    </row>
    <row r="53" spans="1:31" x14ac:dyDescent="0.25">
      <c r="A53">
        <f t="shared" si="6"/>
        <v>2061</v>
      </c>
      <c r="B53">
        <v>0.02</v>
      </c>
      <c r="C53">
        <f t="shared" si="13"/>
        <v>41353.453587078468</v>
      </c>
      <c r="D53">
        <f t="shared" si="14"/>
        <v>0.19601994634528935</v>
      </c>
      <c r="E53">
        <f>E52*(1-capital_params!C$4)+I52</f>
        <v>22359.879887065264</v>
      </c>
      <c r="F53">
        <f>F52*(1-capital_params!D$4)+J52</f>
        <v>27258.458987635346</v>
      </c>
      <c r="G53">
        <f>G52*(1-capital_params!E$4)+K52</f>
        <v>9286.732683332777</v>
      </c>
      <c r="H53">
        <f>H52*(1-capital_params!F$4)+L52</f>
        <v>5465.040122210673</v>
      </c>
      <c r="I53">
        <f t="shared" si="17"/>
        <v>2439.4709246743387</v>
      </c>
      <c r="J53">
        <f t="shared" si="17"/>
        <v>1055.0537795464566</v>
      </c>
      <c r="K53">
        <f t="shared" si="17"/>
        <v>1641.8106923857772</v>
      </c>
      <c r="L53">
        <f t="shared" si="17"/>
        <v>250.87170017570344</v>
      </c>
      <c r="N53">
        <f>N52*(1-capital_params!C$4)+R52</f>
        <v>22359.879887065264</v>
      </c>
      <c r="O53">
        <f>O52*(1-capital_params!D$4)+S52</f>
        <v>27258.458987635346</v>
      </c>
      <c r="P53">
        <f>P52*(1-capital_params!E$4)+T52</f>
        <v>9286.732683332777</v>
      </c>
      <c r="Q53">
        <f>Q52*(1-capital_params!F$4)+U52</f>
        <v>5465.040122210673</v>
      </c>
      <c r="R53">
        <f t="shared" si="8"/>
        <v>2439.4709246743387</v>
      </c>
      <c r="S53">
        <f t="shared" si="9"/>
        <v>1055.0537795464566</v>
      </c>
      <c r="T53">
        <f t="shared" si="10"/>
        <v>1641.8106923857772</v>
      </c>
      <c r="U53">
        <f t="shared" si="11"/>
        <v>250.87170017570344</v>
      </c>
      <c r="V53">
        <f>(N53/N52-E53/E52)*capital_params!C$6</f>
        <v>0</v>
      </c>
      <c r="W53">
        <f>(O53/O52-F53/F52)*capital_params!D$6</f>
        <v>0</v>
      </c>
      <c r="X53">
        <f>(P53/P52-G53/G52)*capital_params!E$6</f>
        <v>0</v>
      </c>
      <c r="Y53">
        <f>(Q53/Q52-H53/H52)*capital_params!F$6</f>
        <v>0</v>
      </c>
      <c r="Z53">
        <f t="shared" si="15"/>
        <v>0</v>
      </c>
      <c r="AA53">
        <f t="shared" si="0"/>
        <v>8106.1017533315344</v>
      </c>
      <c r="AB53">
        <f t="shared" si="1"/>
        <v>33247.351833746929</v>
      </c>
      <c r="AC53">
        <f t="shared" si="3"/>
        <v>33247.351833746958</v>
      </c>
      <c r="AD53">
        <f t="shared" si="4"/>
        <v>41353.453587078489</v>
      </c>
      <c r="AE53">
        <f t="shared" si="5"/>
        <v>1.0000000000000004</v>
      </c>
    </row>
    <row r="54" spans="1:31" x14ac:dyDescent="0.25">
      <c r="A54">
        <f t="shared" si="6"/>
        <v>2062</v>
      </c>
      <c r="B54">
        <v>0.02</v>
      </c>
      <c r="C54">
        <f t="shared" si="13"/>
        <v>42221.87611240711</v>
      </c>
      <c r="D54">
        <f t="shared" si="14"/>
        <v>0.19601994634528935</v>
      </c>
      <c r="E54">
        <f>E53*(1-capital_params!C$4)+I53</f>
        <v>22830.295606929139</v>
      </c>
      <c r="F54">
        <f>F53*(1-capital_params!D$4)+J53</f>
        <v>27765.351942072288</v>
      </c>
      <c r="G54">
        <f>G53*(1-capital_params!E$4)+K53</f>
        <v>9481.7501562102152</v>
      </c>
      <c r="H54">
        <f>H53*(1-capital_params!F$4)+L53</f>
        <v>5568.9038584513619</v>
      </c>
      <c r="I54">
        <f t="shared" si="17"/>
        <v>2490.6998140924993</v>
      </c>
      <c r="J54">
        <f t="shared" si="17"/>
        <v>1077.2099089169321</v>
      </c>
      <c r="K54">
        <f t="shared" si="17"/>
        <v>1676.2887169258784</v>
      </c>
      <c r="L54">
        <f t="shared" si="17"/>
        <v>256.14000587939319</v>
      </c>
      <c r="N54">
        <f>N53*(1-capital_params!C$4)+R53</f>
        <v>22830.295606929139</v>
      </c>
      <c r="O54">
        <f>O53*(1-capital_params!D$4)+S53</f>
        <v>27765.351942072288</v>
      </c>
      <c r="P54">
        <f>P53*(1-capital_params!E$4)+T53</f>
        <v>9481.7501562102152</v>
      </c>
      <c r="Q54">
        <f>Q53*(1-capital_params!F$4)+U53</f>
        <v>5568.9038584513619</v>
      </c>
      <c r="R54">
        <f t="shared" si="8"/>
        <v>2490.6998140924993</v>
      </c>
      <c r="S54">
        <f t="shared" si="9"/>
        <v>1077.2099089169321</v>
      </c>
      <c r="T54">
        <f t="shared" si="10"/>
        <v>1676.2887169258784</v>
      </c>
      <c r="U54">
        <f t="shared" si="11"/>
        <v>256.14000587939319</v>
      </c>
      <c r="V54">
        <f>(N54/N53-E54/E53)*capital_params!C$6</f>
        <v>0</v>
      </c>
      <c r="W54">
        <f>(O54/O53-F54/F53)*capital_params!D$6</f>
        <v>0</v>
      </c>
      <c r="X54">
        <f>(P54/P53-G54/G53)*capital_params!E$6</f>
        <v>0</v>
      </c>
      <c r="Y54">
        <f>(Q54/Q53-H54/H53)*capital_params!F$6</f>
        <v>0</v>
      </c>
      <c r="Z54">
        <f t="shared" si="15"/>
        <v>0</v>
      </c>
      <c r="AA54">
        <f t="shared" si="0"/>
        <v>8276.3298901514954</v>
      </c>
      <c r="AB54">
        <f t="shared" si="1"/>
        <v>33945.546222255609</v>
      </c>
      <c r="AC54">
        <f t="shared" si="3"/>
        <v>33945.546222255638</v>
      </c>
      <c r="AD54">
        <f t="shared" si="4"/>
        <v>42221.876112407132</v>
      </c>
      <c r="AE54">
        <f t="shared" si="5"/>
        <v>1.0000000000000004</v>
      </c>
    </row>
    <row r="55" spans="1:31" x14ac:dyDescent="0.25">
      <c r="A55">
        <f t="shared" si="6"/>
        <v>2063</v>
      </c>
      <c r="B55">
        <v>0.02</v>
      </c>
      <c r="C55">
        <f t="shared" si="13"/>
        <v>43108.535510767659</v>
      </c>
      <c r="D55">
        <f t="shared" si="14"/>
        <v>0.19601994634528935</v>
      </c>
      <c r="E55">
        <f>E54*(1-capital_params!C$4)+I54</f>
        <v>23310.514478403053</v>
      </c>
      <c r="F55">
        <f>F54*(1-capital_params!D$4)+J54</f>
        <v>28284.207534740959</v>
      </c>
      <c r="G55">
        <f>G54*(1-capital_params!E$4)+K54</f>
        <v>9680.8636057035019</v>
      </c>
      <c r="H55">
        <f>H54*(1-capital_params!F$4)+L54</f>
        <v>5675.2419965908311</v>
      </c>
      <c r="I55">
        <f t="shared" si="17"/>
        <v>2543.0045101884416</v>
      </c>
      <c r="J55">
        <f t="shared" si="17"/>
        <v>1099.8313170041877</v>
      </c>
      <c r="K55">
        <f t="shared" si="17"/>
        <v>1711.4907799813218</v>
      </c>
      <c r="L55">
        <f t="shared" si="17"/>
        <v>261.51894600286045</v>
      </c>
      <c r="N55">
        <f>N54*(1-capital_params!C$4)+R54</f>
        <v>23310.514478403053</v>
      </c>
      <c r="O55">
        <f>O54*(1-capital_params!D$4)+S54</f>
        <v>28284.207534740959</v>
      </c>
      <c r="P55">
        <f>P54*(1-capital_params!E$4)+T54</f>
        <v>9680.8636057035019</v>
      </c>
      <c r="Q55">
        <f>Q54*(1-capital_params!F$4)+U54</f>
        <v>5675.2419965908311</v>
      </c>
      <c r="R55">
        <f t="shared" si="8"/>
        <v>2543.0045101884416</v>
      </c>
      <c r="S55">
        <f t="shared" si="9"/>
        <v>1099.8313170041877</v>
      </c>
      <c r="T55">
        <f t="shared" si="10"/>
        <v>1711.4907799813218</v>
      </c>
      <c r="U55">
        <f t="shared" si="11"/>
        <v>261.51894600286045</v>
      </c>
      <c r="V55">
        <f>(N55/N54-E55/E54)*capital_params!C$6</f>
        <v>0</v>
      </c>
      <c r="W55">
        <f>(O55/O54-F55/F54)*capital_params!D$6</f>
        <v>0</v>
      </c>
      <c r="X55">
        <f>(P55/P54-G55/G54)*capital_params!E$6</f>
        <v>0</v>
      </c>
      <c r="Y55">
        <f>(Q55/Q54-H55/H54)*capital_params!F$6</f>
        <v>0</v>
      </c>
      <c r="Z55">
        <f t="shared" si="15"/>
        <v>0</v>
      </c>
      <c r="AA55">
        <f t="shared" si="0"/>
        <v>8450.1328178446765</v>
      </c>
      <c r="AB55">
        <f t="shared" si="1"/>
        <v>34658.40269292298</v>
      </c>
      <c r="AC55">
        <f t="shared" si="3"/>
        <v>34658.402692923009</v>
      </c>
      <c r="AD55">
        <f t="shared" si="4"/>
        <v>43108.535510767688</v>
      </c>
      <c r="AE55">
        <f t="shared" si="5"/>
        <v>1.0000000000000007</v>
      </c>
    </row>
    <row r="56" spans="1:31" x14ac:dyDescent="0.25">
      <c r="A56">
        <f t="shared" si="6"/>
        <v>2064</v>
      </c>
      <c r="B56">
        <v>0.02</v>
      </c>
      <c r="C56">
        <f t="shared" si="13"/>
        <v>44013.814756493775</v>
      </c>
      <c r="D56">
        <f t="shared" si="14"/>
        <v>0.19601994634528935</v>
      </c>
      <c r="E56">
        <f>E55*(1-capital_params!C$4)+I55</f>
        <v>23800.749023263495</v>
      </c>
      <c r="F56">
        <f>F55*(1-capital_params!D$4)+J55</f>
        <v>28815.25047868102</v>
      </c>
      <c r="G56">
        <f>G55*(1-capital_params!E$4)+K55</f>
        <v>9884.158952337817</v>
      </c>
      <c r="H56">
        <f>H55*(1-capital_params!F$4)+L55</f>
        <v>5784.098610369163</v>
      </c>
      <c r="I56">
        <f t="shared" ref="I56:L71" si="18">I55*$C56/$C55</f>
        <v>2596.4076049023984</v>
      </c>
      <c r="J56">
        <f t="shared" si="18"/>
        <v>1122.9277746612754</v>
      </c>
      <c r="K56">
        <f t="shared" si="18"/>
        <v>1747.4320863609291</v>
      </c>
      <c r="L56">
        <f t="shared" si="18"/>
        <v>267.01084386892046</v>
      </c>
      <c r="N56">
        <f>N55*(1-capital_params!C$4)+R55</f>
        <v>23800.749023263495</v>
      </c>
      <c r="O56">
        <f>O55*(1-capital_params!D$4)+S55</f>
        <v>28815.25047868102</v>
      </c>
      <c r="P56">
        <f>P55*(1-capital_params!E$4)+T55</f>
        <v>9884.158952337817</v>
      </c>
      <c r="Q56">
        <f>Q55*(1-capital_params!F$4)+U55</f>
        <v>5784.098610369163</v>
      </c>
      <c r="R56">
        <f t="shared" si="8"/>
        <v>2596.4076049023984</v>
      </c>
      <c r="S56">
        <f t="shared" si="9"/>
        <v>1122.9277746612754</v>
      </c>
      <c r="T56">
        <f t="shared" si="10"/>
        <v>1747.4320863609291</v>
      </c>
      <c r="U56">
        <f t="shared" si="11"/>
        <v>267.01084386892046</v>
      </c>
      <c r="V56">
        <f>(N56/N55-E56/E55)*capital_params!C$6</f>
        <v>0</v>
      </c>
      <c r="W56">
        <f>(O56/O55-F56/F55)*capital_params!D$6</f>
        <v>0</v>
      </c>
      <c r="X56">
        <f>(P56/P55-G56/G55)*capital_params!E$6</f>
        <v>0</v>
      </c>
      <c r="Y56">
        <f>(Q56/Q55-H56/H55)*capital_params!F$6</f>
        <v>0</v>
      </c>
      <c r="Z56">
        <f t="shared" si="15"/>
        <v>0</v>
      </c>
      <c r="AA56">
        <f t="shared" si="0"/>
        <v>8627.585607019415</v>
      </c>
      <c r="AB56">
        <f t="shared" si="1"/>
        <v>35386.229149474355</v>
      </c>
      <c r="AC56">
        <f t="shared" si="3"/>
        <v>35386.229149474384</v>
      </c>
      <c r="AD56">
        <f t="shared" si="4"/>
        <v>44013.814756493797</v>
      </c>
      <c r="AE56">
        <f t="shared" si="5"/>
        <v>1.0000000000000004</v>
      </c>
    </row>
    <row r="57" spans="1:31" x14ac:dyDescent="0.25">
      <c r="A57">
        <f t="shared" si="6"/>
        <v>2065</v>
      </c>
      <c r="B57">
        <v>0.02</v>
      </c>
      <c r="C57">
        <f t="shared" si="13"/>
        <v>44938.104866380141</v>
      </c>
      <c r="D57">
        <f t="shared" si="14"/>
        <v>0.19601994634528935</v>
      </c>
      <c r="E57">
        <f>E56*(1-capital_params!C$4)+I56</f>
        <v>24301.21564013961</v>
      </c>
      <c r="F57">
        <f>F56*(1-capital_params!D$4)+J56</f>
        <v>29358.71073886189</v>
      </c>
      <c r="G57">
        <f>G56*(1-capital_params!E$4)+K56</f>
        <v>10091.723935767022</v>
      </c>
      <c r="H57">
        <f>H56*(1-capital_params!F$4)+L56</f>
        <v>5895.5189112786738</v>
      </c>
      <c r="I57">
        <f t="shared" si="18"/>
        <v>2650.9321646053486</v>
      </c>
      <c r="J57">
        <f t="shared" si="18"/>
        <v>1146.5092579291622</v>
      </c>
      <c r="K57">
        <f t="shared" si="18"/>
        <v>1784.1281601745084</v>
      </c>
      <c r="L57">
        <f t="shared" si="18"/>
        <v>272.61807159016774</v>
      </c>
      <c r="N57">
        <f>N56*(1-capital_params!C$4)+R56</f>
        <v>24301.21564013961</v>
      </c>
      <c r="O57">
        <f>O56*(1-capital_params!D$4)+S56</f>
        <v>29358.71073886189</v>
      </c>
      <c r="P57">
        <f>P56*(1-capital_params!E$4)+T56</f>
        <v>10091.723935767022</v>
      </c>
      <c r="Q57">
        <f>Q56*(1-capital_params!F$4)+U56</f>
        <v>5895.5189112786738</v>
      </c>
      <c r="R57">
        <f t="shared" si="8"/>
        <v>2650.9321646053486</v>
      </c>
      <c r="S57">
        <f t="shared" si="9"/>
        <v>1146.5092579291622</v>
      </c>
      <c r="T57">
        <f t="shared" si="10"/>
        <v>1784.1281601745084</v>
      </c>
      <c r="U57">
        <f t="shared" si="11"/>
        <v>272.61807159016774</v>
      </c>
      <c r="V57">
        <f>(N57/N56-E57/E56)*capital_params!C$6</f>
        <v>0</v>
      </c>
      <c r="W57">
        <f>(O57/O56-F57/F56)*capital_params!D$6</f>
        <v>0</v>
      </c>
      <c r="X57">
        <f>(P57/P56-G57/G56)*capital_params!E$6</f>
        <v>0</v>
      </c>
      <c r="Y57">
        <f>(Q57/Q56-H57/H56)*capital_params!F$6</f>
        <v>0</v>
      </c>
      <c r="Z57">
        <f t="shared" si="15"/>
        <v>0</v>
      </c>
      <c r="AA57">
        <f t="shared" si="0"/>
        <v>8808.7649047668219</v>
      </c>
      <c r="AB57">
        <f t="shared" si="1"/>
        <v>36129.339961613317</v>
      </c>
      <c r="AC57">
        <f t="shared" si="3"/>
        <v>36129.339961613354</v>
      </c>
      <c r="AD57">
        <f t="shared" si="4"/>
        <v>44938.104866380178</v>
      </c>
      <c r="AE57">
        <f t="shared" si="5"/>
        <v>1.0000000000000009</v>
      </c>
    </row>
    <row r="58" spans="1:31" x14ac:dyDescent="0.25">
      <c r="A58">
        <f t="shared" si="6"/>
        <v>2066</v>
      </c>
      <c r="B58">
        <v>0.02</v>
      </c>
      <c r="C58">
        <f t="shared" si="13"/>
        <v>45881.805068574118</v>
      </c>
      <c r="D58">
        <f t="shared" si="14"/>
        <v>0.19601994634528935</v>
      </c>
      <c r="E58">
        <f>E57*(1-capital_params!C$4)+I57</f>
        <v>24812.134737540655</v>
      </c>
      <c r="F58">
        <f>F57*(1-capital_params!D$4)+J57</f>
        <v>29914.823631755666</v>
      </c>
      <c r="G58">
        <f>G57*(1-capital_params!E$4)+K57</f>
        <v>10303.648150670013</v>
      </c>
      <c r="H58">
        <f>H57*(1-capital_params!F$4)+L57</f>
        <v>6009.549266748495</v>
      </c>
      <c r="I58">
        <f t="shared" si="18"/>
        <v>2706.6017400620603</v>
      </c>
      <c r="J58">
        <f t="shared" si="18"/>
        <v>1170.5859523456745</v>
      </c>
      <c r="K58">
        <f t="shared" si="18"/>
        <v>1821.5948515381729</v>
      </c>
      <c r="L58">
        <f t="shared" si="18"/>
        <v>278.34305109356126</v>
      </c>
      <c r="N58">
        <f>N57*(1-capital_params!C$4)+R57</f>
        <v>24812.134737540655</v>
      </c>
      <c r="O58">
        <f>O57*(1-capital_params!D$4)+S57</f>
        <v>29914.823631755666</v>
      </c>
      <c r="P58">
        <f>P57*(1-capital_params!E$4)+T57</f>
        <v>10303.648150670013</v>
      </c>
      <c r="Q58">
        <f>Q57*(1-capital_params!F$4)+U57</f>
        <v>6009.549266748495</v>
      </c>
      <c r="R58">
        <f t="shared" si="8"/>
        <v>2706.6017400620603</v>
      </c>
      <c r="S58">
        <f t="shared" si="9"/>
        <v>1170.5859523456745</v>
      </c>
      <c r="T58">
        <f t="shared" si="10"/>
        <v>1821.5948515381729</v>
      </c>
      <c r="U58">
        <f t="shared" si="11"/>
        <v>278.34305109356126</v>
      </c>
      <c r="V58">
        <f>(N58/N57-E58/E57)*capital_params!C$6</f>
        <v>0</v>
      </c>
      <c r="W58">
        <f>(O58/O57-F58/F57)*capital_params!D$6</f>
        <v>0</v>
      </c>
      <c r="X58">
        <f>(P58/P57-G58/G57)*capital_params!E$6</f>
        <v>0</v>
      </c>
      <c r="Y58">
        <f>(Q58/Q57-H58/H57)*capital_params!F$6</f>
        <v>0</v>
      </c>
      <c r="Z58">
        <f t="shared" si="15"/>
        <v>0</v>
      </c>
      <c r="AA58">
        <f t="shared" si="0"/>
        <v>8993.7489677669237</v>
      </c>
      <c r="AB58">
        <f t="shared" si="1"/>
        <v>36888.056100807189</v>
      </c>
      <c r="AC58">
        <f t="shared" si="3"/>
        <v>36888.056100807225</v>
      </c>
      <c r="AD58">
        <f t="shared" si="4"/>
        <v>45881.805068574147</v>
      </c>
      <c r="AE58">
        <f t="shared" si="5"/>
        <v>1.0000000000000007</v>
      </c>
    </row>
    <row r="59" spans="1:31" x14ac:dyDescent="0.25">
      <c r="A59">
        <f t="shared" si="6"/>
        <v>2067</v>
      </c>
      <c r="B59">
        <v>0.02</v>
      </c>
      <c r="C59">
        <f t="shared" si="13"/>
        <v>46845.322975014169</v>
      </c>
      <c r="D59">
        <f t="shared" si="14"/>
        <v>0.19601994634528935</v>
      </c>
      <c r="E59">
        <f>E58*(1-capital_params!C$4)+I58</f>
        <v>25333.730865131809</v>
      </c>
      <c r="F59">
        <f>F58*(1-capital_params!D$4)+J58</f>
        <v>30483.829927216586</v>
      </c>
      <c r="G59">
        <f>G58*(1-capital_params!E$4)+K58</f>
        <v>10520.023083760057</v>
      </c>
      <c r="H59">
        <f>H58*(1-capital_params!F$4)+L58</f>
        <v>6126.2372188645786</v>
      </c>
      <c r="I59">
        <f t="shared" si="18"/>
        <v>2763.4403766033633</v>
      </c>
      <c r="J59">
        <f t="shared" si="18"/>
        <v>1195.1682573449336</v>
      </c>
      <c r="K59">
        <f t="shared" si="18"/>
        <v>1859.8483434204741</v>
      </c>
      <c r="L59">
        <f t="shared" si="18"/>
        <v>284.18825516652601</v>
      </c>
      <c r="N59">
        <f>N58*(1-capital_params!C$4)+R58</f>
        <v>25333.730865131809</v>
      </c>
      <c r="O59">
        <f>O58*(1-capital_params!D$4)+S58</f>
        <v>30483.829927216586</v>
      </c>
      <c r="P59">
        <f>P58*(1-capital_params!E$4)+T58</f>
        <v>10520.023083760057</v>
      </c>
      <c r="Q59">
        <f>Q58*(1-capital_params!F$4)+U58</f>
        <v>6126.2372188645786</v>
      </c>
      <c r="R59">
        <f t="shared" si="8"/>
        <v>2763.4403766033633</v>
      </c>
      <c r="S59">
        <f t="shared" si="9"/>
        <v>1195.1682573449336</v>
      </c>
      <c r="T59">
        <f t="shared" si="10"/>
        <v>1859.8483434204741</v>
      </c>
      <c r="U59">
        <f t="shared" si="11"/>
        <v>284.18825516652601</v>
      </c>
      <c r="V59">
        <f>(N59/N58-E59/E58)*capital_params!C$6</f>
        <v>0</v>
      </c>
      <c r="W59">
        <f>(O59/O58-F59/F58)*capital_params!D$6</f>
        <v>0</v>
      </c>
      <c r="X59">
        <f>(P59/P58-G59/G58)*capital_params!E$6</f>
        <v>0</v>
      </c>
      <c r="Y59">
        <f>(Q59/Q58-H59/H58)*capital_params!F$6</f>
        <v>0</v>
      </c>
      <c r="Z59">
        <f t="shared" si="15"/>
        <v>0</v>
      </c>
      <c r="AA59">
        <f t="shared" si="0"/>
        <v>9182.6176960900284</v>
      </c>
      <c r="AB59">
        <f t="shared" si="1"/>
        <v>37662.705278924135</v>
      </c>
      <c r="AC59">
        <f t="shared" si="3"/>
        <v>37662.705278924172</v>
      </c>
      <c r="AD59">
        <f t="shared" si="4"/>
        <v>46845.322975014198</v>
      </c>
      <c r="AE59">
        <f t="shared" si="5"/>
        <v>1.0000000000000007</v>
      </c>
    </row>
    <row r="60" spans="1:31" x14ac:dyDescent="0.25">
      <c r="A60">
        <f t="shared" si="6"/>
        <v>2068</v>
      </c>
      <c r="B60">
        <v>0.02</v>
      </c>
      <c r="C60">
        <f t="shared" si="13"/>
        <v>47829.074757489463</v>
      </c>
      <c r="D60">
        <f t="shared" si="14"/>
        <v>0.19601994634528935</v>
      </c>
      <c r="E60">
        <f>E59*(1-capital_params!C$4)+I59</f>
        <v>25866.232843621867</v>
      </c>
      <c r="F60">
        <f>F59*(1-capital_params!D$4)+J59</f>
        <v>31065.975952711178</v>
      </c>
      <c r="G60">
        <f>G59*(1-capital_params!E$4)+K59</f>
        <v>10740.942151874517</v>
      </c>
      <c r="H60">
        <f>H59*(1-capital_params!F$4)+L59</f>
        <v>6245.6315036322412</v>
      </c>
      <c r="I60">
        <f t="shared" si="18"/>
        <v>2821.4726245120337</v>
      </c>
      <c r="J60">
        <f t="shared" si="18"/>
        <v>1220.2667907491771</v>
      </c>
      <c r="K60">
        <f t="shared" si="18"/>
        <v>1898.9051586323039</v>
      </c>
      <c r="L60">
        <f t="shared" si="18"/>
        <v>290.15620852502303</v>
      </c>
      <c r="N60">
        <f>N59*(1-capital_params!C$4)+R59</f>
        <v>25866.232843621867</v>
      </c>
      <c r="O60">
        <f>O59*(1-capital_params!D$4)+S59</f>
        <v>31065.975952711178</v>
      </c>
      <c r="P60">
        <f>P59*(1-capital_params!E$4)+T59</f>
        <v>10740.942151874517</v>
      </c>
      <c r="Q60">
        <f>Q59*(1-capital_params!F$4)+U59</f>
        <v>6245.6315036322412</v>
      </c>
      <c r="R60">
        <f t="shared" si="8"/>
        <v>2821.4726245120337</v>
      </c>
      <c r="S60">
        <f t="shared" si="9"/>
        <v>1220.2667907491771</v>
      </c>
      <c r="T60">
        <f t="shared" si="10"/>
        <v>1898.9051586323039</v>
      </c>
      <c r="U60">
        <f t="shared" si="11"/>
        <v>290.15620852502303</v>
      </c>
      <c r="V60">
        <f>(N60/N59-E60/E59)*capital_params!C$6</f>
        <v>0</v>
      </c>
      <c r="W60">
        <f>(O60/O59-F60/F59)*capital_params!D$6</f>
        <v>0</v>
      </c>
      <c r="X60">
        <f>(P60/P59-G60/G59)*capital_params!E$6</f>
        <v>0</v>
      </c>
      <c r="Y60">
        <f>(Q60/Q59-H60/H59)*capital_params!F$6</f>
        <v>0</v>
      </c>
      <c r="Z60">
        <f t="shared" si="15"/>
        <v>0</v>
      </c>
      <c r="AA60">
        <f t="shared" si="0"/>
        <v>9375.4526677079175</v>
      </c>
      <c r="AB60">
        <f t="shared" si="1"/>
        <v>38453.622089781544</v>
      </c>
      <c r="AC60">
        <f t="shared" si="3"/>
        <v>38453.622089781587</v>
      </c>
      <c r="AD60">
        <f t="shared" si="4"/>
        <v>47829.074757489507</v>
      </c>
      <c r="AE60">
        <f t="shared" si="5"/>
        <v>1.0000000000000009</v>
      </c>
    </row>
    <row r="61" spans="1:31" x14ac:dyDescent="0.25">
      <c r="A61">
        <f t="shared" si="6"/>
        <v>2069</v>
      </c>
      <c r="B61">
        <v>0.02</v>
      </c>
      <c r="C61">
        <f t="shared" si="13"/>
        <v>48833.485327396738</v>
      </c>
      <c r="D61">
        <f t="shared" si="14"/>
        <v>0.19601994634528935</v>
      </c>
      <c r="E61">
        <f>E60*(1-capital_params!C$4)+I60</f>
        <v>26409.873893598644</v>
      </c>
      <c r="F61">
        <f>F60*(1-capital_params!D$4)+J60</f>
        <v>31661.513699944175</v>
      </c>
      <c r="G61">
        <f>G60*(1-capital_params!E$4)+K60</f>
        <v>10966.50074112043</v>
      </c>
      <c r="H61">
        <f>H60*(1-capital_params!F$4)+L60</f>
        <v>6367.782070788624</v>
      </c>
      <c r="I61">
        <f t="shared" si="18"/>
        <v>2880.7235496267858</v>
      </c>
      <c r="J61">
        <f t="shared" si="18"/>
        <v>1245.8923933549097</v>
      </c>
      <c r="K61">
        <f t="shared" si="18"/>
        <v>1938.7821669635823</v>
      </c>
      <c r="L61">
        <f t="shared" si="18"/>
        <v>296.24948890404846</v>
      </c>
      <c r="N61">
        <f>N60*(1-capital_params!C$4)+R60</f>
        <v>26409.873893598644</v>
      </c>
      <c r="O61">
        <f>O60*(1-capital_params!D$4)+S60</f>
        <v>31661.513699944175</v>
      </c>
      <c r="P61">
        <f>P60*(1-capital_params!E$4)+T60</f>
        <v>10966.50074112043</v>
      </c>
      <c r="Q61">
        <f>Q60*(1-capital_params!F$4)+U60</f>
        <v>6367.782070788624</v>
      </c>
      <c r="R61">
        <f t="shared" si="8"/>
        <v>2880.7235496267858</v>
      </c>
      <c r="S61">
        <f t="shared" si="9"/>
        <v>1245.8923933549097</v>
      </c>
      <c r="T61">
        <f t="shared" si="10"/>
        <v>1938.7821669635823</v>
      </c>
      <c r="U61">
        <f t="shared" si="11"/>
        <v>296.24948890404846</v>
      </c>
      <c r="V61">
        <f>(N61/N60-E61/E60)*capital_params!C$6</f>
        <v>0</v>
      </c>
      <c r="W61">
        <f>(O61/O60-F61/F60)*capital_params!D$6</f>
        <v>0</v>
      </c>
      <c r="X61">
        <f>(P61/P60-G61/G60)*capital_params!E$6</f>
        <v>0</v>
      </c>
      <c r="Y61">
        <f>(Q61/Q60-H61/H60)*capital_params!F$6</f>
        <v>0</v>
      </c>
      <c r="Z61">
        <f t="shared" si="15"/>
        <v>0</v>
      </c>
      <c r="AA61">
        <f t="shared" si="0"/>
        <v>9572.3371737297839</v>
      </c>
      <c r="AB61">
        <f t="shared" si="1"/>
        <v>39261.148153666953</v>
      </c>
      <c r="AC61">
        <f t="shared" si="3"/>
        <v>39261.148153666996</v>
      </c>
      <c r="AD61">
        <f t="shared" si="4"/>
        <v>48833.485327396782</v>
      </c>
      <c r="AE61">
        <f t="shared" si="5"/>
        <v>1.0000000000000009</v>
      </c>
    </row>
    <row r="62" spans="1:31" x14ac:dyDescent="0.25">
      <c r="A62">
        <f t="shared" si="6"/>
        <v>2070</v>
      </c>
      <c r="B62">
        <v>0.02</v>
      </c>
      <c r="C62">
        <f t="shared" si="13"/>
        <v>49858.988519272069</v>
      </c>
      <c r="D62">
        <f t="shared" si="14"/>
        <v>0.19601994634528935</v>
      </c>
      <c r="E62">
        <f>E61*(1-capital_params!C$4)+I61</f>
        <v>26964.891763622883</v>
      </c>
      <c r="F62">
        <f>F61*(1-capital_params!D$4)+J61</f>
        <v>32270.700933926346</v>
      </c>
      <c r="G62">
        <f>G61*(1-capital_params!E$4)+K61</f>
        <v>11196.796247058228</v>
      </c>
      <c r="H62">
        <f>H61*(1-capital_params!F$4)+L61</f>
        <v>6492.740104172698</v>
      </c>
      <c r="I62">
        <f t="shared" si="18"/>
        <v>2941.2187441689484</v>
      </c>
      <c r="J62">
        <f t="shared" si="18"/>
        <v>1272.0561336153628</v>
      </c>
      <c r="K62">
        <f t="shared" si="18"/>
        <v>1979.4965924698174</v>
      </c>
      <c r="L62">
        <f t="shared" si="18"/>
        <v>302.47072817103344</v>
      </c>
      <c r="N62">
        <f>N61*(1-capital_params!C$4)+R61</f>
        <v>26964.891763622883</v>
      </c>
      <c r="O62">
        <f>O61*(1-capital_params!D$4)+S61</f>
        <v>32270.700933926346</v>
      </c>
      <c r="P62">
        <f>P61*(1-capital_params!E$4)+T61</f>
        <v>11196.796247058228</v>
      </c>
      <c r="Q62">
        <f>Q61*(1-capital_params!F$4)+U61</f>
        <v>6492.740104172698</v>
      </c>
      <c r="R62">
        <f t="shared" si="8"/>
        <v>2941.2187441689484</v>
      </c>
      <c r="S62">
        <f t="shared" si="9"/>
        <v>1272.0561336153628</v>
      </c>
      <c r="T62">
        <f t="shared" si="10"/>
        <v>1979.4965924698174</v>
      </c>
      <c r="U62">
        <f t="shared" si="11"/>
        <v>302.47072817103344</v>
      </c>
      <c r="V62">
        <f>(N62/N61-E62/E61)*capital_params!C$6</f>
        <v>0</v>
      </c>
      <c r="W62">
        <f>(O62/O61-F62/F61)*capital_params!D$6</f>
        <v>0</v>
      </c>
      <c r="X62">
        <f>(P62/P61-G62/G61)*capital_params!E$6</f>
        <v>0</v>
      </c>
      <c r="Y62">
        <f>(Q62/Q61-H62/H61)*capital_params!F$6</f>
        <v>0</v>
      </c>
      <c r="Z62">
        <f t="shared" si="15"/>
        <v>0</v>
      </c>
      <c r="AA62">
        <f t="shared" si="0"/>
        <v>9773.3562543781081</v>
      </c>
      <c r="AB62">
        <f t="shared" si="1"/>
        <v>40085.63226489396</v>
      </c>
      <c r="AC62">
        <f t="shared" si="3"/>
        <v>40085.632264894011</v>
      </c>
      <c r="AD62">
        <f t="shared" si="4"/>
        <v>49858.988519272119</v>
      </c>
      <c r="AE62">
        <f t="shared" si="5"/>
        <v>1.0000000000000011</v>
      </c>
    </row>
    <row r="63" spans="1:31" x14ac:dyDescent="0.25">
      <c r="A63">
        <f t="shared" si="6"/>
        <v>2071</v>
      </c>
      <c r="B63">
        <v>0.02</v>
      </c>
      <c r="C63">
        <f t="shared" si="13"/>
        <v>50906.027278176778</v>
      </c>
      <c r="D63">
        <f t="shared" si="14"/>
        <v>0.19601994634528935</v>
      </c>
      <c r="E63">
        <f>E62*(1-capital_params!C$4)+I62</f>
        <v>27531.528857868612</v>
      </c>
      <c r="F63">
        <f>F62*(1-capital_params!D$4)+J62</f>
        <v>32893.801304531502</v>
      </c>
      <c r="G63">
        <f>G62*(1-capital_params!E$4)+K62</f>
        <v>11431.928115911742</v>
      </c>
      <c r="H63">
        <f>H62*(1-capital_params!F$4)+L62</f>
        <v>6620.5580426607276</v>
      </c>
      <c r="I63">
        <f t="shared" si="18"/>
        <v>3002.9843377964962</v>
      </c>
      <c r="J63">
        <f t="shared" si="18"/>
        <v>1298.7693124212853</v>
      </c>
      <c r="K63">
        <f t="shared" si="18"/>
        <v>2021.0660209116834</v>
      </c>
      <c r="L63">
        <f t="shared" si="18"/>
        <v>308.82261346262516</v>
      </c>
      <c r="N63">
        <f>N62*(1-capital_params!C$4)+R62</f>
        <v>27531.528857868612</v>
      </c>
      <c r="O63">
        <f>O62*(1-capital_params!D$4)+S62</f>
        <v>32893.801304531502</v>
      </c>
      <c r="P63">
        <f>P62*(1-capital_params!E$4)+T62</f>
        <v>11431.928115911742</v>
      </c>
      <c r="Q63">
        <f>Q62*(1-capital_params!F$4)+U62</f>
        <v>6620.5580426607276</v>
      </c>
      <c r="R63">
        <f t="shared" si="8"/>
        <v>3002.9843377964962</v>
      </c>
      <c r="S63">
        <f t="shared" si="9"/>
        <v>1298.7693124212853</v>
      </c>
      <c r="T63">
        <f t="shared" si="10"/>
        <v>2021.0660209116834</v>
      </c>
      <c r="U63">
        <f t="shared" si="11"/>
        <v>308.82261346262516</v>
      </c>
      <c r="V63">
        <f>(N63/N62-E63/E62)*capital_params!C$6</f>
        <v>0</v>
      </c>
      <c r="W63">
        <f>(O63/O62-F63/F62)*capital_params!D$6</f>
        <v>0</v>
      </c>
      <c r="X63">
        <f>(P63/P62-G63/G62)*capital_params!E$6</f>
        <v>0</v>
      </c>
      <c r="Y63">
        <f>(Q63/Q62-H63/H62)*capital_params!F$6</f>
        <v>0</v>
      </c>
      <c r="Z63">
        <f t="shared" si="15"/>
        <v>0</v>
      </c>
      <c r="AA63">
        <f t="shared" si="0"/>
        <v>9978.5967357200479</v>
      </c>
      <c r="AB63">
        <f t="shared" si="1"/>
        <v>40927.430542456728</v>
      </c>
      <c r="AC63">
        <f t="shared" si="3"/>
        <v>40927.430542456779</v>
      </c>
      <c r="AD63">
        <f t="shared" si="4"/>
        <v>50906.027278176829</v>
      </c>
      <c r="AE63">
        <f t="shared" si="5"/>
        <v>1.0000000000000011</v>
      </c>
    </row>
    <row r="64" spans="1:31" x14ac:dyDescent="0.25">
      <c r="A64">
        <f t="shared" si="6"/>
        <v>2072</v>
      </c>
      <c r="B64">
        <v>0.02</v>
      </c>
      <c r="C64">
        <f t="shared" si="13"/>
        <v>51975.053851018485</v>
      </c>
      <c r="D64">
        <f t="shared" si="14"/>
        <v>0.19601994634528935</v>
      </c>
      <c r="E64">
        <f>E63*(1-capital_params!C$4)+I63</f>
        <v>28110.032363577291</v>
      </c>
      <c r="F64">
        <f>F63*(1-capital_params!D$4)+J63</f>
        <v>33531.08446059085</v>
      </c>
      <c r="G64">
        <f>G63*(1-capital_params!E$4)+K63</f>
        <v>11671.99788679761</v>
      </c>
      <c r="H64">
        <f>H63*(1-capital_params!F$4)+L63</f>
        <v>6751.2896016753502</v>
      </c>
      <c r="I64">
        <f t="shared" si="18"/>
        <v>3066.0470088902225</v>
      </c>
      <c r="J64">
        <f t="shared" si="18"/>
        <v>1326.0434679821324</v>
      </c>
      <c r="K64">
        <f t="shared" si="18"/>
        <v>2063.5084073508283</v>
      </c>
      <c r="L64">
        <f t="shared" si="18"/>
        <v>315.30788834534025</v>
      </c>
      <c r="N64">
        <f>N63*(1-capital_params!C$4)+R63</f>
        <v>28110.032363577291</v>
      </c>
      <c r="O64">
        <f>O63*(1-capital_params!D$4)+S63</f>
        <v>33531.08446059085</v>
      </c>
      <c r="P64">
        <f>P63*(1-capital_params!E$4)+T63</f>
        <v>11671.99788679761</v>
      </c>
      <c r="Q64">
        <f>Q63*(1-capital_params!F$4)+U63</f>
        <v>6751.2896016753502</v>
      </c>
      <c r="R64">
        <f t="shared" si="8"/>
        <v>3066.0470088902225</v>
      </c>
      <c r="S64">
        <f t="shared" si="9"/>
        <v>1326.0434679821324</v>
      </c>
      <c r="T64">
        <f t="shared" si="10"/>
        <v>2063.5084073508283</v>
      </c>
      <c r="U64">
        <f t="shared" si="11"/>
        <v>315.30788834534025</v>
      </c>
      <c r="V64">
        <f>(N64/N63-E64/E63)*capital_params!C$6</f>
        <v>0</v>
      </c>
      <c r="W64">
        <f>(O64/O63-F64/F63)*capital_params!D$6</f>
        <v>0</v>
      </c>
      <c r="X64">
        <f>(P64/P63-G64/G63)*capital_params!E$6</f>
        <v>0</v>
      </c>
      <c r="Y64">
        <f>(Q64/Q63-H64/H63)*capital_params!F$6</f>
        <v>0</v>
      </c>
      <c r="Z64">
        <f t="shared" si="15"/>
        <v>0</v>
      </c>
      <c r="AA64">
        <f t="shared" si="0"/>
        <v>10188.147267170169</v>
      </c>
      <c r="AB64">
        <f t="shared" si="1"/>
        <v>41786.906583848315</v>
      </c>
      <c r="AC64">
        <f t="shared" si="3"/>
        <v>41786.906583848366</v>
      </c>
      <c r="AD64">
        <f t="shared" si="4"/>
        <v>51975.053851018536</v>
      </c>
      <c r="AE64">
        <f t="shared" si="5"/>
        <v>1.0000000000000009</v>
      </c>
    </row>
    <row r="65" spans="1:31" x14ac:dyDescent="0.25">
      <c r="A65">
        <f t="shared" si="6"/>
        <v>2073</v>
      </c>
      <c r="B65">
        <v>0.02</v>
      </c>
      <c r="C65">
        <f t="shared" si="13"/>
        <v>53066.529981889871</v>
      </c>
      <c r="D65">
        <f t="shared" si="14"/>
        <v>0.19601994634528935</v>
      </c>
      <c r="E65">
        <f>E64*(1-capital_params!C$4)+I64</f>
        <v>28700.654378574258</v>
      </c>
      <c r="F65">
        <f>F64*(1-capital_params!D$4)+J64</f>
        <v>34182.826166574196</v>
      </c>
      <c r="G65">
        <f>G64*(1-capital_params!E$4)+K64</f>
        <v>11917.109234971524</v>
      </c>
      <c r="H65">
        <f>H64*(1-capital_params!F$4)+L64</f>
        <v>6884.9897952767305</v>
      </c>
      <c r="I65">
        <f t="shared" si="18"/>
        <v>3130.4339960769171</v>
      </c>
      <c r="J65">
        <f t="shared" si="18"/>
        <v>1353.8903808097571</v>
      </c>
      <c r="K65">
        <f t="shared" si="18"/>
        <v>2106.8420839051955</v>
      </c>
      <c r="L65">
        <f t="shared" si="18"/>
        <v>321.92935400059235</v>
      </c>
      <c r="N65">
        <f>N64*(1-capital_params!C$4)+R64</f>
        <v>28700.654378574258</v>
      </c>
      <c r="O65">
        <f>O64*(1-capital_params!D$4)+S64</f>
        <v>34182.826166574196</v>
      </c>
      <c r="P65">
        <f>P64*(1-capital_params!E$4)+T64</f>
        <v>11917.109234971524</v>
      </c>
      <c r="Q65">
        <f>Q64*(1-capital_params!F$4)+U64</f>
        <v>6884.9897952767305</v>
      </c>
      <c r="R65">
        <f t="shared" si="8"/>
        <v>3130.4339960769171</v>
      </c>
      <c r="S65">
        <f t="shared" si="9"/>
        <v>1353.8903808097571</v>
      </c>
      <c r="T65">
        <f t="shared" si="10"/>
        <v>2106.8420839051955</v>
      </c>
      <c r="U65">
        <f t="shared" si="11"/>
        <v>321.92935400059235</v>
      </c>
      <c r="V65">
        <f>(N65/N64-E65/E64)*capital_params!C$6</f>
        <v>0</v>
      </c>
      <c r="W65">
        <f>(O65/O64-F65/F64)*capital_params!D$6</f>
        <v>0</v>
      </c>
      <c r="X65">
        <f>(P65/P64-G65/G64)*capital_params!E$6</f>
        <v>0</v>
      </c>
      <c r="Y65">
        <f>(Q65/Q64-H65/H64)*capital_params!F$6</f>
        <v>0</v>
      </c>
      <c r="Z65">
        <f t="shared" si="15"/>
        <v>0</v>
      </c>
      <c r="AA65">
        <f t="shared" si="0"/>
        <v>10402.098359780741</v>
      </c>
      <c r="AB65">
        <f t="shared" si="1"/>
        <v>42664.431622109129</v>
      </c>
      <c r="AC65">
        <f t="shared" si="3"/>
        <v>42664.431622109179</v>
      </c>
      <c r="AD65">
        <f t="shared" si="4"/>
        <v>53066.529981889922</v>
      </c>
      <c r="AE65">
        <f t="shared" si="5"/>
        <v>1.0000000000000009</v>
      </c>
    </row>
    <row r="66" spans="1:31" x14ac:dyDescent="0.25">
      <c r="A66">
        <f t="shared" si="6"/>
        <v>2074</v>
      </c>
      <c r="B66">
        <v>0.02</v>
      </c>
      <c r="C66">
        <f t="shared" si="13"/>
        <v>54180.927111509554</v>
      </c>
      <c r="D66">
        <f t="shared" si="14"/>
        <v>0.19601994634528935</v>
      </c>
      <c r="E66">
        <f>E65*(1-capital_params!C$4)+I65</f>
        <v>29303.652039079014</v>
      </c>
      <c r="F66">
        <f>F65*(1-capital_params!D$4)+J65</f>
        <v>34849.308421908339</v>
      </c>
      <c r="G66">
        <f>G65*(1-capital_params!E$4)+K65</f>
        <v>12167.368016092403</v>
      </c>
      <c r="H66">
        <f>H65*(1-capital_params!F$4)+L65</f>
        <v>7021.714958844489</v>
      </c>
      <c r="I66">
        <f t="shared" si="18"/>
        <v>3196.1731099945323</v>
      </c>
      <c r="J66">
        <f t="shared" si="18"/>
        <v>1382.3220788067617</v>
      </c>
      <c r="K66">
        <f t="shared" si="18"/>
        <v>2151.0857676672044</v>
      </c>
      <c r="L66">
        <f t="shared" si="18"/>
        <v>328.68987043460476</v>
      </c>
      <c r="N66">
        <f>N65*(1-capital_params!C$4)+R65</f>
        <v>29303.652039079014</v>
      </c>
      <c r="O66">
        <f>O65*(1-capital_params!D$4)+S65</f>
        <v>34849.308421908339</v>
      </c>
      <c r="P66">
        <f>P65*(1-capital_params!E$4)+T65</f>
        <v>12167.368016092403</v>
      </c>
      <c r="Q66">
        <f>Q65*(1-capital_params!F$4)+U65</f>
        <v>7021.714958844489</v>
      </c>
      <c r="R66">
        <f t="shared" si="8"/>
        <v>3196.1731099945323</v>
      </c>
      <c r="S66">
        <f t="shared" si="9"/>
        <v>1382.3220788067617</v>
      </c>
      <c r="T66">
        <f t="shared" si="10"/>
        <v>2151.0857676672044</v>
      </c>
      <c r="U66">
        <f t="shared" si="11"/>
        <v>328.68987043460476</v>
      </c>
      <c r="V66">
        <f>(N66/N65-E66/E65)*capital_params!C$6</f>
        <v>0</v>
      </c>
      <c r="W66">
        <f>(O66/O65-F66/F65)*capital_params!D$6</f>
        <v>0</v>
      </c>
      <c r="X66">
        <f>(P66/P65-G66/G65)*capital_params!E$6</f>
        <v>0</v>
      </c>
      <c r="Y66">
        <f>(Q66/Q65-H66/H65)*capital_params!F$6</f>
        <v>0</v>
      </c>
      <c r="Z66">
        <f t="shared" si="15"/>
        <v>0</v>
      </c>
      <c r="AA66">
        <f t="shared" si="0"/>
        <v>10620.542425336136</v>
      </c>
      <c r="AB66">
        <f t="shared" si="1"/>
        <v>43560.384686173413</v>
      </c>
      <c r="AC66">
        <f t="shared" si="3"/>
        <v>43560.384686173471</v>
      </c>
      <c r="AD66">
        <f t="shared" si="4"/>
        <v>54180.927111509605</v>
      </c>
      <c r="AE66">
        <f t="shared" si="5"/>
        <v>1.0000000000000009</v>
      </c>
    </row>
    <row r="67" spans="1:31" x14ac:dyDescent="0.25">
      <c r="A67">
        <f t="shared" si="6"/>
        <v>2075</v>
      </c>
      <c r="B67">
        <v>0.02</v>
      </c>
      <c r="C67">
        <f t="shared" si="13"/>
        <v>55318.726580851253</v>
      </c>
      <c r="D67">
        <f t="shared" si="14"/>
        <v>0.19601994634528935</v>
      </c>
      <c r="E67">
        <f>E66*(1-capital_params!C$4)+I66</f>
        <v>29919.287648025434</v>
      </c>
      <c r="F67">
        <f>F66*(1-capital_params!D$4)+J66</f>
        <v>35530.819582984404</v>
      </c>
      <c r="G67">
        <f>G66*(1-capital_params!E$4)+K66</f>
        <v>12422.882311508765</v>
      </c>
      <c r="H67">
        <f>H66*(1-capital_params!F$4)+L66</f>
        <v>7161.5227723594089</v>
      </c>
      <c r="I67">
        <f t="shared" si="18"/>
        <v>3263.2927453044172</v>
      </c>
      <c r="J67">
        <f t="shared" si="18"/>
        <v>1411.3508424617037</v>
      </c>
      <c r="K67">
        <f t="shared" si="18"/>
        <v>2196.2585687882156</v>
      </c>
      <c r="L67">
        <f t="shared" si="18"/>
        <v>335.59235771373142</v>
      </c>
      <c r="N67">
        <f>N66*(1-capital_params!C$4)+R66</f>
        <v>29919.287648025434</v>
      </c>
      <c r="O67">
        <f>O66*(1-capital_params!D$4)+S66</f>
        <v>35530.819582984404</v>
      </c>
      <c r="P67">
        <f>P66*(1-capital_params!E$4)+T66</f>
        <v>12422.882311508765</v>
      </c>
      <c r="Q67">
        <f>Q66*(1-capital_params!F$4)+U66</f>
        <v>7161.5227723594089</v>
      </c>
      <c r="R67">
        <f t="shared" si="8"/>
        <v>3263.2927453044172</v>
      </c>
      <c r="S67">
        <f t="shared" si="9"/>
        <v>1411.3508424617037</v>
      </c>
      <c r="T67">
        <f t="shared" si="10"/>
        <v>2196.2585687882156</v>
      </c>
      <c r="U67">
        <f t="shared" si="11"/>
        <v>335.59235771373142</v>
      </c>
      <c r="V67">
        <f>(N67/N66-E67/E66)*capital_params!C$6</f>
        <v>0</v>
      </c>
      <c r="W67">
        <f>(O67/O66-F67/F66)*capital_params!D$6</f>
        <v>0</v>
      </c>
      <c r="X67">
        <f>(P67/P66-G67/G66)*capital_params!E$6</f>
        <v>0</v>
      </c>
      <c r="Y67">
        <f>(Q67/Q66-H67/H66)*capital_params!F$6</f>
        <v>0</v>
      </c>
      <c r="Z67">
        <f t="shared" si="15"/>
        <v>0</v>
      </c>
      <c r="AA67">
        <f t="shared" si="0"/>
        <v>10843.573816268194</v>
      </c>
      <c r="AB67">
        <f t="shared" si="1"/>
        <v>44475.152764583057</v>
      </c>
      <c r="AC67">
        <f t="shared" si="3"/>
        <v>44475.152764583123</v>
      </c>
      <c r="AD67">
        <f t="shared" si="4"/>
        <v>55318.726580851318</v>
      </c>
      <c r="AE67">
        <f t="shared" si="5"/>
        <v>1.0000000000000011</v>
      </c>
    </row>
    <row r="68" spans="1:31" x14ac:dyDescent="0.25">
      <c r="A68">
        <f t="shared" si="6"/>
        <v>2076</v>
      </c>
      <c r="B68">
        <v>0.02</v>
      </c>
      <c r="C68">
        <f t="shared" si="13"/>
        <v>56480.419839049122</v>
      </c>
      <c r="D68">
        <f t="shared" si="14"/>
        <v>0.19601994634528935</v>
      </c>
      <c r="E68">
        <f>E67*(1-capital_params!C$4)+I67</f>
        <v>30547.82880409409</v>
      </c>
      <c r="F68">
        <f>F67*(1-capital_params!D$4)+J67</f>
        <v>36227.654487906839</v>
      </c>
      <c r="G68">
        <f>G67*(1-capital_params!E$4)+K67</f>
        <v>12683.762474574334</v>
      </c>
      <c r="H68">
        <f>H67*(1-capital_params!F$4)+L67</f>
        <v>7304.4722842941919</v>
      </c>
      <c r="I68">
        <f t="shared" si="18"/>
        <v>3331.8218929558097</v>
      </c>
      <c r="J68">
        <f t="shared" si="18"/>
        <v>1440.9892101533992</v>
      </c>
      <c r="K68">
        <f t="shared" si="18"/>
        <v>2242.3799987327679</v>
      </c>
      <c r="L68">
        <f t="shared" si="18"/>
        <v>342.63979722571969</v>
      </c>
      <c r="N68">
        <f>N67*(1-capital_params!C$4)+R67</f>
        <v>30547.82880409409</v>
      </c>
      <c r="O68">
        <f>O67*(1-capital_params!D$4)+S67</f>
        <v>36227.654487906839</v>
      </c>
      <c r="P68">
        <f>P67*(1-capital_params!E$4)+T67</f>
        <v>12683.762474574334</v>
      </c>
      <c r="Q68">
        <f>Q67*(1-capital_params!F$4)+U67</f>
        <v>7304.4722842941919</v>
      </c>
      <c r="R68">
        <f t="shared" si="8"/>
        <v>3331.8218929558097</v>
      </c>
      <c r="S68">
        <f t="shared" si="9"/>
        <v>1440.9892101533992</v>
      </c>
      <c r="T68">
        <f t="shared" si="10"/>
        <v>2242.3799987327679</v>
      </c>
      <c r="U68">
        <f t="shared" si="11"/>
        <v>342.63979722571969</v>
      </c>
      <c r="V68">
        <f>(N68/N67-E68/E67)*capital_params!C$6</f>
        <v>0</v>
      </c>
      <c r="W68">
        <f>(O68/O67-F68/F67)*capital_params!D$6</f>
        <v>0</v>
      </c>
      <c r="X68">
        <f>(P68/P67-G68/G67)*capital_params!E$6</f>
        <v>0</v>
      </c>
      <c r="Y68">
        <f>(Q68/Q67-H68/H67)*capital_params!F$6</f>
        <v>0</v>
      </c>
      <c r="Z68">
        <f t="shared" si="15"/>
        <v>0</v>
      </c>
      <c r="AA68">
        <f t="shared" si="0"/>
        <v>11071.288866409825</v>
      </c>
      <c r="AB68">
        <f t="shared" si="1"/>
        <v>45409.130972639294</v>
      </c>
      <c r="AC68">
        <f t="shared" si="3"/>
        <v>45409.130972639367</v>
      </c>
      <c r="AD68">
        <f t="shared" si="4"/>
        <v>56480.419839049195</v>
      </c>
      <c r="AE68">
        <f t="shared" si="5"/>
        <v>1.0000000000000013</v>
      </c>
    </row>
    <row r="69" spans="1:31" x14ac:dyDescent="0.25">
      <c r="A69">
        <f t="shared" si="6"/>
        <v>2077</v>
      </c>
      <c r="B69">
        <v>0.02</v>
      </c>
      <c r="C69">
        <f t="shared" si="13"/>
        <v>57666.508655669146</v>
      </c>
      <c r="D69">
        <f t="shared" si="14"/>
        <v>0.19601994634528935</v>
      </c>
      <c r="E69">
        <f>E68*(1-capital_params!C$4)+I68</f>
        <v>31189.548531646218</v>
      </c>
      <c r="F69">
        <f>F68*(1-capital_params!D$4)+J68</f>
        <v>36940.114584038005</v>
      </c>
      <c r="G69">
        <f>G68*(1-capital_params!E$4)+K68</f>
        <v>12950.121178002322</v>
      </c>
      <c r="H69">
        <f>H68*(1-capital_params!F$4)+L68</f>
        <v>7450.6239361228272</v>
      </c>
      <c r="I69">
        <f t="shared" si="18"/>
        <v>3401.7901527078811</v>
      </c>
      <c r="J69">
        <f t="shared" si="18"/>
        <v>1471.2499835666204</v>
      </c>
      <c r="K69">
        <f t="shared" si="18"/>
        <v>2289.4699787061559</v>
      </c>
      <c r="L69">
        <f t="shared" si="18"/>
        <v>349.83523296745977</v>
      </c>
      <c r="N69">
        <f>N68*(1-capital_params!C$4)+R68</f>
        <v>31189.548531646218</v>
      </c>
      <c r="O69">
        <f>O68*(1-capital_params!D$4)+S68</f>
        <v>36940.114584038005</v>
      </c>
      <c r="P69">
        <f>P68*(1-capital_params!E$4)+T68</f>
        <v>12950.121178002322</v>
      </c>
      <c r="Q69">
        <f>Q68*(1-capital_params!F$4)+U68</f>
        <v>7450.6239361228272</v>
      </c>
      <c r="R69">
        <f t="shared" si="8"/>
        <v>3401.7901527078811</v>
      </c>
      <c r="S69">
        <f t="shared" si="9"/>
        <v>1471.2499835666204</v>
      </c>
      <c r="T69">
        <f t="shared" si="10"/>
        <v>2289.4699787061559</v>
      </c>
      <c r="U69">
        <f t="shared" si="11"/>
        <v>349.83523296745977</v>
      </c>
      <c r="V69">
        <f>(N69/N68-E69/E68)*capital_params!C$6</f>
        <v>0</v>
      </c>
      <c r="W69">
        <f>(O69/O68-F69/F68)*capital_params!D$6</f>
        <v>0</v>
      </c>
      <c r="X69">
        <f>(P69/P68-G69/G68)*capital_params!E$6</f>
        <v>0</v>
      </c>
      <c r="Y69">
        <f>(Q69/Q68-H69/H68)*capital_params!F$6</f>
        <v>0</v>
      </c>
      <c r="Z69">
        <f t="shared" si="15"/>
        <v>0</v>
      </c>
      <c r="AA69">
        <f t="shared" si="0"/>
        <v>11303.785932604431</v>
      </c>
      <c r="AB69">
        <f t="shared" si="1"/>
        <v>46362.722723064711</v>
      </c>
      <c r="AC69">
        <f t="shared" si="3"/>
        <v>46362.722723064791</v>
      </c>
      <c r="AD69">
        <f t="shared" si="4"/>
        <v>57666.508655669226</v>
      </c>
      <c r="AE69">
        <f t="shared" si="5"/>
        <v>1.0000000000000013</v>
      </c>
    </row>
    <row r="70" spans="1:31" x14ac:dyDescent="0.25">
      <c r="A70">
        <f t="shared" si="6"/>
        <v>2078</v>
      </c>
      <c r="B70">
        <v>0.02</v>
      </c>
      <c r="C70">
        <f t="shared" si="13"/>
        <v>58877.50533743819</v>
      </c>
      <c r="D70">
        <f t="shared" si="14"/>
        <v>0.19601994634528935</v>
      </c>
      <c r="E70">
        <f>E69*(1-capital_params!C$4)+I69</f>
        <v>31844.725411737491</v>
      </c>
      <c r="F70">
        <f>F69*(1-capital_params!D$4)+J69</f>
        <v>37668.508058393621</v>
      </c>
      <c r="G70">
        <f>G69*(1-capital_params!E$4)+K69</f>
        <v>13222.073462269882</v>
      </c>
      <c r="H70">
        <f>H69*(1-capital_params!F$4)+L69</f>
        <v>7600.0395874584074</v>
      </c>
      <c r="I70">
        <f t="shared" si="18"/>
        <v>3473.2277459147463</v>
      </c>
      <c r="J70">
        <f t="shared" si="18"/>
        <v>1502.1462332215192</v>
      </c>
      <c r="K70">
        <f t="shared" si="18"/>
        <v>2337.5488482589849</v>
      </c>
      <c r="L70">
        <f t="shared" si="18"/>
        <v>357.1817728597764</v>
      </c>
      <c r="N70">
        <f>N69*(1-capital_params!C$4)+R69</f>
        <v>31844.725411737491</v>
      </c>
      <c r="O70">
        <f>O69*(1-capital_params!D$4)+S69</f>
        <v>37668.508058393621</v>
      </c>
      <c r="P70">
        <f>P69*(1-capital_params!E$4)+T69</f>
        <v>13222.073462269882</v>
      </c>
      <c r="Q70">
        <f>Q69*(1-capital_params!F$4)+U69</f>
        <v>7600.0395874584074</v>
      </c>
      <c r="R70">
        <f t="shared" si="8"/>
        <v>3473.2277459147463</v>
      </c>
      <c r="S70">
        <f t="shared" si="9"/>
        <v>1502.1462332215192</v>
      </c>
      <c r="T70">
        <f t="shared" si="10"/>
        <v>2337.5488482589849</v>
      </c>
      <c r="U70">
        <f t="shared" si="11"/>
        <v>357.1817728597764</v>
      </c>
      <c r="V70">
        <f>(N70/N69-E70/E69)*capital_params!C$6</f>
        <v>0</v>
      </c>
      <c r="W70">
        <f>(O70/O69-F70/F69)*capital_params!D$6</f>
        <v>0</v>
      </c>
      <c r="X70">
        <f>(P70/P69-G70/G69)*capital_params!E$6</f>
        <v>0</v>
      </c>
      <c r="Y70">
        <f>(Q70/Q69-H70/H69)*capital_params!F$6</f>
        <v>0</v>
      </c>
      <c r="Z70">
        <f t="shared" si="15"/>
        <v>0</v>
      </c>
      <c r="AA70">
        <f t="shared" si="0"/>
        <v>11541.165437189122</v>
      </c>
      <c r="AB70">
        <f t="shared" si="1"/>
        <v>47336.339900249062</v>
      </c>
      <c r="AC70">
        <f t="shared" si="3"/>
        <v>47336.33990024915</v>
      </c>
      <c r="AD70">
        <f t="shared" si="4"/>
        <v>58877.50533743827</v>
      </c>
      <c r="AE70">
        <f t="shared" si="5"/>
        <v>1.0000000000000013</v>
      </c>
    </row>
    <row r="71" spans="1:31" x14ac:dyDescent="0.25">
      <c r="A71">
        <f t="shared" si="6"/>
        <v>2079</v>
      </c>
      <c r="B71">
        <v>0.02</v>
      </c>
      <c r="C71">
        <f t="shared" si="13"/>
        <v>60113.932949524387</v>
      </c>
      <c r="D71">
        <f t="shared" si="14"/>
        <v>0.19601994634528935</v>
      </c>
      <c r="E71">
        <f>E70*(1-capital_params!C$4)+I70</f>
        <v>32513.643714379476</v>
      </c>
      <c r="F71">
        <f>F70*(1-capital_params!D$4)+J70</f>
        <v>38413.149970945371</v>
      </c>
      <c r="G71">
        <f>G70*(1-capital_params!E$4)+K70</f>
        <v>13499.736785086125</v>
      </c>
      <c r="H71">
        <f>H70*(1-capital_params!F$4)+L70</f>
        <v>7752.7825418295433</v>
      </c>
      <c r="I71">
        <f t="shared" si="18"/>
        <v>3546.1655285789557</v>
      </c>
      <c r="J71">
        <f t="shared" si="18"/>
        <v>1533.691304119171</v>
      </c>
      <c r="K71">
        <f t="shared" si="18"/>
        <v>2386.6373740724234</v>
      </c>
      <c r="L71">
        <f t="shared" si="18"/>
        <v>364.68259008983165</v>
      </c>
      <c r="N71">
        <f>N70*(1-capital_params!C$4)+R70</f>
        <v>32513.643714379476</v>
      </c>
      <c r="O71">
        <f>O70*(1-capital_params!D$4)+S70</f>
        <v>38413.149970945371</v>
      </c>
      <c r="P71">
        <f>P70*(1-capital_params!E$4)+T70</f>
        <v>13499.736785086125</v>
      </c>
      <c r="Q71">
        <f>Q70*(1-capital_params!F$4)+U70</f>
        <v>7752.7825418295433</v>
      </c>
      <c r="R71">
        <f t="shared" si="8"/>
        <v>3546.1655285789557</v>
      </c>
      <c r="S71">
        <f t="shared" si="9"/>
        <v>1533.691304119171</v>
      </c>
      <c r="T71">
        <f t="shared" si="10"/>
        <v>2386.6373740724234</v>
      </c>
      <c r="U71">
        <f t="shared" si="11"/>
        <v>364.68259008983165</v>
      </c>
      <c r="V71">
        <f>(N71/N70-E71/E70)*capital_params!C$6</f>
        <v>0</v>
      </c>
      <c r="W71">
        <f>(O71/O70-F71/F70)*capital_params!D$6</f>
        <v>0</v>
      </c>
      <c r="X71">
        <f>(P71/P70-G71/G70)*capital_params!E$6</f>
        <v>0</v>
      </c>
      <c r="Y71">
        <f>(Q71/Q70-H71/H70)*capital_params!F$6</f>
        <v>0</v>
      </c>
      <c r="Z71">
        <f t="shared" si="15"/>
        <v>0</v>
      </c>
      <c r="AA71">
        <f t="shared" ref="AA71:AA134" si="19">D71*C71</f>
        <v>11783.529911370093</v>
      </c>
      <c r="AB71">
        <f t="shared" ref="AB71:AB134" si="20">(1-D71)*C71</f>
        <v>48330.403038154291</v>
      </c>
      <c r="AC71">
        <f t="shared" si="3"/>
        <v>48330.403038154378</v>
      </c>
      <c r="AD71">
        <f t="shared" si="4"/>
        <v>60113.932949524475</v>
      </c>
      <c r="AE71">
        <f t="shared" si="5"/>
        <v>1.0000000000000016</v>
      </c>
    </row>
    <row r="72" spans="1:31" x14ac:dyDescent="0.25">
      <c r="A72">
        <f t="shared" si="6"/>
        <v>2080</v>
      </c>
      <c r="B72">
        <v>0.02</v>
      </c>
      <c r="C72">
        <f t="shared" si="13"/>
        <v>61376.325541464394</v>
      </c>
      <c r="D72">
        <f t="shared" si="14"/>
        <v>0.19601994634528935</v>
      </c>
      <c r="E72">
        <f>E71*(1-capital_params!C$4)+I71</f>
        <v>33196.593532207371</v>
      </c>
      <c r="F72">
        <f>F71*(1-capital_params!D$4)+J71</f>
        <v>39174.362390888433</v>
      </c>
      <c r="G72">
        <f>G71*(1-capital_params!E$4)+K71</f>
        <v>13783.231071938704</v>
      </c>
      <c r="H72">
        <f>H71*(1-capital_params!F$4)+L71</f>
        <v>7908.9175731057985</v>
      </c>
      <c r="I72">
        <f t="shared" ref="I72:L87" si="21">I71*$C72/$C71</f>
        <v>3620.6350046791135</v>
      </c>
      <c r="J72">
        <f t="shared" si="21"/>
        <v>1565.8988215056734</v>
      </c>
      <c r="K72">
        <f t="shared" si="21"/>
        <v>2436.7567589279442</v>
      </c>
      <c r="L72">
        <f t="shared" si="21"/>
        <v>372.3409244817181</v>
      </c>
      <c r="N72">
        <f>N71*(1-capital_params!C$4)+R71</f>
        <v>33196.593532207371</v>
      </c>
      <c r="O72">
        <f>O71*(1-capital_params!D$4)+S71</f>
        <v>39174.362390888433</v>
      </c>
      <c r="P72">
        <f>P71*(1-capital_params!E$4)+T71</f>
        <v>13783.231071938704</v>
      </c>
      <c r="Q72">
        <f>Q71*(1-capital_params!F$4)+U71</f>
        <v>7908.9175731057985</v>
      </c>
      <c r="R72">
        <f t="shared" si="8"/>
        <v>3620.6350046791135</v>
      </c>
      <c r="S72">
        <f t="shared" si="9"/>
        <v>1565.8988215056734</v>
      </c>
      <c r="T72">
        <f t="shared" si="10"/>
        <v>2436.7567589279442</v>
      </c>
      <c r="U72">
        <f t="shared" si="11"/>
        <v>372.3409244817181</v>
      </c>
      <c r="V72">
        <f>(N72/N71-E72/E71)*capital_params!C$6</f>
        <v>0</v>
      </c>
      <c r="W72">
        <f>(O72/O71-F72/F71)*capital_params!D$6</f>
        <v>0</v>
      </c>
      <c r="X72">
        <f>(P72/P71-G72/G71)*capital_params!E$6</f>
        <v>0</v>
      </c>
      <c r="Y72">
        <f>(Q72/Q71-H72/H71)*capital_params!F$6</f>
        <v>0</v>
      </c>
      <c r="Z72">
        <f t="shared" si="15"/>
        <v>0</v>
      </c>
      <c r="AA72">
        <f t="shared" si="19"/>
        <v>12030.984039508863</v>
      </c>
      <c r="AB72">
        <f t="shared" si="20"/>
        <v>49345.341501955525</v>
      </c>
      <c r="AC72">
        <f t="shared" ref="AC72:AC135" si="22">AC71*(AB72/AB71+Z72)</f>
        <v>49345.341501955612</v>
      </c>
      <c r="AD72">
        <f t="shared" ref="AD72:AD135" si="23">AC72+AA72</f>
        <v>61376.325541464474</v>
      </c>
      <c r="AE72">
        <f t="shared" ref="AE72:AE135" si="24">AD72/C72</f>
        <v>1.0000000000000013</v>
      </c>
    </row>
    <row r="73" spans="1:31" x14ac:dyDescent="0.25">
      <c r="A73">
        <f t="shared" ref="A73:A136" si="25">A72+1</f>
        <v>2081</v>
      </c>
      <c r="B73">
        <v>0.02</v>
      </c>
      <c r="C73">
        <f t="shared" si="13"/>
        <v>62665.228377835141</v>
      </c>
      <c r="D73">
        <f t="shared" si="14"/>
        <v>0.19601994634528935</v>
      </c>
      <c r="E73">
        <f>E72*(1-capital_params!C$4)+I72</f>
        <v>33893.870915704305</v>
      </c>
      <c r="F73">
        <f>F72*(1-capital_params!D$4)+J72</f>
        <v>39952.474535932713</v>
      </c>
      <c r="G73">
        <f>G72*(1-capital_params!E$4)+K72</f>
        <v>14072.678767735408</v>
      </c>
      <c r="H73">
        <f>H72*(1-capital_params!F$4)+L72</f>
        <v>8068.5109525828848</v>
      </c>
      <c r="I73">
        <f t="shared" si="21"/>
        <v>3696.6683397773745</v>
      </c>
      <c r="J73">
        <f t="shared" si="21"/>
        <v>1598.7826967572926</v>
      </c>
      <c r="K73">
        <f t="shared" si="21"/>
        <v>2487.9286508654309</v>
      </c>
      <c r="L73">
        <f t="shared" si="21"/>
        <v>380.16008389583419</v>
      </c>
      <c r="N73">
        <f>N72*(1-capital_params!C$4)+R72</f>
        <v>33893.870915704305</v>
      </c>
      <c r="O73">
        <f>O72*(1-capital_params!D$4)+S72</f>
        <v>39952.474535932713</v>
      </c>
      <c r="P73">
        <f>P72*(1-capital_params!E$4)+T72</f>
        <v>14072.678767735408</v>
      </c>
      <c r="Q73">
        <f>Q72*(1-capital_params!F$4)+U72</f>
        <v>8068.5109525828848</v>
      </c>
      <c r="R73">
        <f t="shared" ref="R73:R136" si="26">IF($A73&lt;$Q$3,I73,I73*(1+R$2))</f>
        <v>3696.6683397773745</v>
      </c>
      <c r="S73">
        <f t="shared" ref="S73:S136" si="27">IF($A73&lt;$Q$3,J73,J73*(1+S$2))</f>
        <v>1598.7826967572926</v>
      </c>
      <c r="T73">
        <f t="shared" ref="T73:T136" si="28">IF($A73&lt;$Q$3,K73,K73*(1+T$2))</f>
        <v>2487.9286508654309</v>
      </c>
      <c r="U73">
        <f t="shared" ref="U73:U136" si="29">IF($A73&lt;$Q$3,L73,L73*(1+U$2))</f>
        <v>380.16008389583419</v>
      </c>
      <c r="V73">
        <f>(N73/N72-E73/E72)*capital_params!C$6</f>
        <v>0</v>
      </c>
      <c r="W73">
        <f>(O73/O72-F73/F72)*capital_params!D$6</f>
        <v>0</v>
      </c>
      <c r="X73">
        <f>(P73/P72-G73/G72)*capital_params!E$6</f>
        <v>0</v>
      </c>
      <c r="Y73">
        <f>(Q73/Q72-H73/H72)*capital_params!F$6</f>
        <v>0</v>
      </c>
      <c r="Z73">
        <f t="shared" si="15"/>
        <v>0</v>
      </c>
      <c r="AA73">
        <f t="shared" si="19"/>
        <v>12283.634704338549</v>
      </c>
      <c r="AB73">
        <f t="shared" si="20"/>
        <v>50381.593673496587</v>
      </c>
      <c r="AC73">
        <f t="shared" si="22"/>
        <v>50381.593673496674</v>
      </c>
      <c r="AD73">
        <f t="shared" si="23"/>
        <v>62665.228377835221</v>
      </c>
      <c r="AE73">
        <f t="shared" si="24"/>
        <v>1.0000000000000013</v>
      </c>
    </row>
    <row r="74" spans="1:31" x14ac:dyDescent="0.25">
      <c r="A74">
        <f t="shared" si="25"/>
        <v>2082</v>
      </c>
      <c r="B74">
        <v>0.02</v>
      </c>
      <c r="C74">
        <f t="shared" si="13"/>
        <v>63981.198173769677</v>
      </c>
      <c r="D74">
        <f t="shared" si="14"/>
        <v>0.19601994634528935</v>
      </c>
      <c r="E74">
        <f>E73*(1-capital_params!C$4)+I73</f>
        <v>34605.778010125054</v>
      </c>
      <c r="F74">
        <f>F73*(1-capital_params!D$4)+J73</f>
        <v>40747.822914678196</v>
      </c>
      <c r="G74">
        <f>G73*(1-capital_params!E$4)+K73</f>
        <v>14368.204889558539</v>
      </c>
      <c r="H74">
        <f>H73*(1-capital_params!F$4)+L73</f>
        <v>8231.6304767386446</v>
      </c>
      <c r="I74">
        <f t="shared" si="21"/>
        <v>3774.2983749126993</v>
      </c>
      <c r="J74">
        <f t="shared" si="21"/>
        <v>1632.3571333891957</v>
      </c>
      <c r="K74">
        <f t="shared" si="21"/>
        <v>2540.1751525336049</v>
      </c>
      <c r="L74">
        <f t="shared" si="21"/>
        <v>388.14344565764674</v>
      </c>
      <c r="N74">
        <f>N73*(1-capital_params!C$4)+R73</f>
        <v>34605.778010125054</v>
      </c>
      <c r="O74">
        <f>O73*(1-capital_params!D$4)+S73</f>
        <v>40747.822914678196</v>
      </c>
      <c r="P74">
        <f>P73*(1-capital_params!E$4)+T73</f>
        <v>14368.204889558539</v>
      </c>
      <c r="Q74">
        <f>Q73*(1-capital_params!F$4)+U73</f>
        <v>8231.6304767386446</v>
      </c>
      <c r="R74">
        <f t="shared" si="26"/>
        <v>3774.2983749126993</v>
      </c>
      <c r="S74">
        <f t="shared" si="27"/>
        <v>1632.3571333891957</v>
      </c>
      <c r="T74">
        <f t="shared" si="28"/>
        <v>2540.1751525336049</v>
      </c>
      <c r="U74">
        <f t="shared" si="29"/>
        <v>388.14344565764674</v>
      </c>
      <c r="V74">
        <f>(N74/N73-E74/E73)*capital_params!C$6</f>
        <v>0</v>
      </c>
      <c r="W74">
        <f>(O74/O73-F74/F73)*capital_params!D$6</f>
        <v>0</v>
      </c>
      <c r="X74">
        <f>(P74/P73-G74/G73)*capital_params!E$6</f>
        <v>0</v>
      </c>
      <c r="Y74">
        <f>(Q74/Q73-H74/H73)*capital_params!F$6</f>
        <v>0</v>
      </c>
      <c r="Z74">
        <f t="shared" si="15"/>
        <v>0</v>
      </c>
      <c r="AA74">
        <f t="shared" si="19"/>
        <v>12541.591033129656</v>
      </c>
      <c r="AB74">
        <f t="shared" si="20"/>
        <v>51439.607140640015</v>
      </c>
      <c r="AC74">
        <f t="shared" si="22"/>
        <v>51439.607140640102</v>
      </c>
      <c r="AD74">
        <f t="shared" si="23"/>
        <v>63981.198173769757</v>
      </c>
      <c r="AE74">
        <f t="shared" si="24"/>
        <v>1.0000000000000013</v>
      </c>
    </row>
    <row r="75" spans="1:31" x14ac:dyDescent="0.25">
      <c r="A75">
        <f t="shared" si="25"/>
        <v>2083</v>
      </c>
      <c r="B75">
        <v>0.02</v>
      </c>
      <c r="C75">
        <f t="shared" si="13"/>
        <v>65324.803335418837</v>
      </c>
      <c r="D75">
        <f t="shared" si="14"/>
        <v>0.19601994634528935</v>
      </c>
      <c r="E75">
        <f>E74*(1-capital_params!C$4)+I74</f>
        <v>35332.623194255175</v>
      </c>
      <c r="F75">
        <f>F74*(1-capital_params!D$4)+J74</f>
        <v>41560.751472135853</v>
      </c>
      <c r="G75">
        <f>G74*(1-capital_params!E$4)+K74</f>
        <v>14669.937080551052</v>
      </c>
      <c r="H75">
        <f>H74*(1-capital_params!F$4)+L74</f>
        <v>8398.3454956711721</v>
      </c>
      <c r="I75">
        <f t="shared" si="21"/>
        <v>3853.5586407858655</v>
      </c>
      <c r="J75">
        <f t="shared" si="21"/>
        <v>1666.6366331903687</v>
      </c>
      <c r="K75">
        <f t="shared" si="21"/>
        <v>2593.5188307368107</v>
      </c>
      <c r="L75">
        <f t="shared" si="21"/>
        <v>396.29445801645733</v>
      </c>
      <c r="N75">
        <f>N74*(1-capital_params!C$4)+R74</f>
        <v>35332.623194255175</v>
      </c>
      <c r="O75">
        <f>O74*(1-capital_params!D$4)+S74</f>
        <v>41560.751472135853</v>
      </c>
      <c r="P75">
        <f>P74*(1-capital_params!E$4)+T74</f>
        <v>14669.937080551052</v>
      </c>
      <c r="Q75">
        <f>Q74*(1-capital_params!F$4)+U74</f>
        <v>8398.3454956711721</v>
      </c>
      <c r="R75">
        <f t="shared" si="26"/>
        <v>3853.5586407858655</v>
      </c>
      <c r="S75">
        <f t="shared" si="27"/>
        <v>1666.6366331903687</v>
      </c>
      <c r="T75">
        <f t="shared" si="28"/>
        <v>2593.5188307368107</v>
      </c>
      <c r="U75">
        <f t="shared" si="29"/>
        <v>396.29445801645733</v>
      </c>
      <c r="V75">
        <f>(N75/N74-E75/E74)*capital_params!C$6</f>
        <v>0</v>
      </c>
      <c r="W75">
        <f>(O75/O74-F75/F74)*capital_params!D$6</f>
        <v>0</v>
      </c>
      <c r="X75">
        <f>(P75/P74-G75/G74)*capital_params!E$6</f>
        <v>0</v>
      </c>
      <c r="Y75">
        <f>(Q75/Q74-H75/H74)*capital_params!F$6</f>
        <v>0</v>
      </c>
      <c r="Z75">
        <f t="shared" si="15"/>
        <v>0</v>
      </c>
      <c r="AA75">
        <f t="shared" si="19"/>
        <v>12804.96444482538</v>
      </c>
      <c r="AB75">
        <f t="shared" si="20"/>
        <v>52519.838890593455</v>
      </c>
      <c r="AC75">
        <f t="shared" si="22"/>
        <v>52519.838890593543</v>
      </c>
      <c r="AD75">
        <f t="shared" si="23"/>
        <v>65324.803335418925</v>
      </c>
      <c r="AE75">
        <f t="shared" si="24"/>
        <v>1.0000000000000013</v>
      </c>
    </row>
    <row r="76" spans="1:31" x14ac:dyDescent="0.25">
      <c r="A76">
        <f t="shared" si="25"/>
        <v>2084</v>
      </c>
      <c r="B76">
        <v>0.02</v>
      </c>
      <c r="C76">
        <f t="shared" si="13"/>
        <v>66696.62420546262</v>
      </c>
      <c r="D76">
        <f t="shared" si="14"/>
        <v>0.19601994634528935</v>
      </c>
      <c r="E76">
        <f>E75*(1-capital_params!C$4)+I75</f>
        <v>36074.72122113582</v>
      </c>
      <c r="F76">
        <f>F75*(1-capital_params!D$4)+J75</f>
        <v>42391.611738457075</v>
      </c>
      <c r="G76">
        <f>G75*(1-capital_params!E$4)+K75</f>
        <v>14978.005664954475</v>
      </c>
      <c r="H76">
        <f>H75*(1-capital_params!F$4)+L75</f>
        <v>8568.7269422307254</v>
      </c>
      <c r="I76">
        <f t="shared" si="21"/>
        <v>3934.4833722423678</v>
      </c>
      <c r="J76">
        <f t="shared" si="21"/>
        <v>1701.6360024873661</v>
      </c>
      <c r="K76">
        <f t="shared" si="21"/>
        <v>2647.9827261822834</v>
      </c>
      <c r="L76">
        <f t="shared" si="21"/>
        <v>404.61664163480282</v>
      </c>
      <c r="N76">
        <f>N75*(1-capital_params!C$4)+R75</f>
        <v>36074.72122113582</v>
      </c>
      <c r="O76">
        <f>O75*(1-capital_params!D$4)+S75</f>
        <v>42391.611738457075</v>
      </c>
      <c r="P76">
        <f>P75*(1-capital_params!E$4)+T75</f>
        <v>14978.005664954475</v>
      </c>
      <c r="Q76">
        <f>Q75*(1-capital_params!F$4)+U75</f>
        <v>8568.7269422307254</v>
      </c>
      <c r="R76">
        <f t="shared" si="26"/>
        <v>3934.4833722423678</v>
      </c>
      <c r="S76">
        <f t="shared" si="27"/>
        <v>1701.6360024873661</v>
      </c>
      <c r="T76">
        <f t="shared" si="28"/>
        <v>2647.9827261822834</v>
      </c>
      <c r="U76">
        <f t="shared" si="29"/>
        <v>404.61664163480282</v>
      </c>
      <c r="V76">
        <f>(N76/N75-E76/E75)*capital_params!C$6</f>
        <v>0</v>
      </c>
      <c r="W76">
        <f>(O76/O75-F76/F75)*capital_params!D$6</f>
        <v>0</v>
      </c>
      <c r="X76">
        <f>(P76/P75-G76/G75)*capital_params!E$6</f>
        <v>0</v>
      </c>
      <c r="Y76">
        <f>(Q76/Q75-H76/H75)*capital_params!F$6</f>
        <v>0</v>
      </c>
      <c r="Z76">
        <f t="shared" si="15"/>
        <v>0</v>
      </c>
      <c r="AA76">
        <f t="shared" si="19"/>
        <v>13073.868698166711</v>
      </c>
      <c r="AB76">
        <f t="shared" si="20"/>
        <v>53622.755507295908</v>
      </c>
      <c r="AC76">
        <f t="shared" si="22"/>
        <v>53622.755507296002</v>
      </c>
      <c r="AD76">
        <f t="shared" si="23"/>
        <v>66696.624205462707</v>
      </c>
      <c r="AE76">
        <f t="shared" si="24"/>
        <v>1.0000000000000013</v>
      </c>
    </row>
    <row r="77" spans="1:31" x14ac:dyDescent="0.25">
      <c r="A77">
        <f t="shared" si="25"/>
        <v>2085</v>
      </c>
      <c r="B77">
        <v>0.02</v>
      </c>
      <c r="C77">
        <f t="shared" si="13"/>
        <v>68097.253313777328</v>
      </c>
      <c r="D77">
        <f t="shared" si="14"/>
        <v>0.19601994634528935</v>
      </c>
      <c r="E77">
        <f>E76*(1-capital_params!C$4)+I76</f>
        <v>36832.393360878887</v>
      </c>
      <c r="F77">
        <f>F76*(1-capital_params!D$4)+J76</f>
        <v>43240.762980935979</v>
      </c>
      <c r="G77">
        <f>G76*(1-capital_params!E$4)+K76</f>
        <v>15292.543704319653</v>
      </c>
      <c r="H77">
        <f>H76*(1-capital_params!F$4)+L76</f>
        <v>8742.8473618573917</v>
      </c>
      <c r="I77">
        <f t="shared" si="21"/>
        <v>4017.107523059457</v>
      </c>
      <c r="J77">
        <f t="shared" si="21"/>
        <v>1737.3703585396006</v>
      </c>
      <c r="K77">
        <f t="shared" si="21"/>
        <v>2703.5903634321112</v>
      </c>
      <c r="L77">
        <f t="shared" si="21"/>
        <v>413.11359110913367</v>
      </c>
      <c r="N77">
        <f>N76*(1-capital_params!C$4)+R76</f>
        <v>36832.393360878887</v>
      </c>
      <c r="O77">
        <f>O76*(1-capital_params!D$4)+S76</f>
        <v>43240.762980935979</v>
      </c>
      <c r="P77">
        <f>P76*(1-capital_params!E$4)+T76</f>
        <v>15292.543704319653</v>
      </c>
      <c r="Q77">
        <f>Q76*(1-capital_params!F$4)+U76</f>
        <v>8742.8473618573917</v>
      </c>
      <c r="R77">
        <f t="shared" si="26"/>
        <v>4017.107523059457</v>
      </c>
      <c r="S77">
        <f t="shared" si="27"/>
        <v>1737.3703585396006</v>
      </c>
      <c r="T77">
        <f t="shared" si="28"/>
        <v>2703.5903634321112</v>
      </c>
      <c r="U77">
        <f t="shared" si="29"/>
        <v>413.11359110913367</v>
      </c>
      <c r="V77">
        <f>(N77/N76-E77/E76)*capital_params!C$6</f>
        <v>0</v>
      </c>
      <c r="W77">
        <f>(O77/O76-F77/F76)*capital_params!D$6</f>
        <v>0</v>
      </c>
      <c r="X77">
        <f>(P77/P76-G77/G76)*capital_params!E$6</f>
        <v>0</v>
      </c>
      <c r="Y77">
        <f>(Q77/Q76-H77/H76)*capital_params!F$6</f>
        <v>0</v>
      </c>
      <c r="Z77">
        <f t="shared" si="15"/>
        <v>0</v>
      </c>
      <c r="AA77">
        <f t="shared" si="19"/>
        <v>13348.419940828209</v>
      </c>
      <c r="AB77">
        <f t="shared" si="20"/>
        <v>54748.833372949113</v>
      </c>
      <c r="AC77">
        <f t="shared" si="22"/>
        <v>54748.833372949215</v>
      </c>
      <c r="AD77">
        <f t="shared" si="23"/>
        <v>68097.25331377743</v>
      </c>
      <c r="AE77">
        <f t="shared" si="24"/>
        <v>1.0000000000000016</v>
      </c>
    </row>
    <row r="78" spans="1:31" x14ac:dyDescent="0.25">
      <c r="A78">
        <f t="shared" si="25"/>
        <v>2086</v>
      </c>
      <c r="B78">
        <v>0.02</v>
      </c>
      <c r="C78">
        <f t="shared" si="13"/>
        <v>69527.295633366652</v>
      </c>
      <c r="D78">
        <f t="shared" si="14"/>
        <v>0.19601994634528935</v>
      </c>
      <c r="E78">
        <f>E77*(1-capital_params!C$4)+I77</f>
        <v>37605.967545692678</v>
      </c>
      <c r="F78">
        <f>F77*(1-capital_params!D$4)+J77</f>
        <v>44108.572359350226</v>
      </c>
      <c r="G78">
        <f>G77*(1-capital_params!E$4)+K77</f>
        <v>15613.687054912318</v>
      </c>
      <c r="H78">
        <f>H77*(1-capital_params!F$4)+L77</f>
        <v>8920.780943136815</v>
      </c>
      <c r="I78">
        <f t="shared" si="21"/>
        <v>4101.4667810437059</v>
      </c>
      <c r="J78">
        <f t="shared" si="21"/>
        <v>1773.8551360689323</v>
      </c>
      <c r="K78">
        <f t="shared" si="21"/>
        <v>2760.3657610641858</v>
      </c>
      <c r="L78">
        <f t="shared" si="21"/>
        <v>421.78897652242546</v>
      </c>
      <c r="N78">
        <f>N77*(1-capital_params!C$4)+R77</f>
        <v>37605.967545692678</v>
      </c>
      <c r="O78">
        <f>O77*(1-capital_params!D$4)+S77</f>
        <v>44108.572359350226</v>
      </c>
      <c r="P78">
        <f>P77*(1-capital_params!E$4)+T77</f>
        <v>15613.687054912318</v>
      </c>
      <c r="Q78">
        <f>Q77*(1-capital_params!F$4)+U77</f>
        <v>8920.780943136815</v>
      </c>
      <c r="R78">
        <f t="shared" si="26"/>
        <v>4101.4667810437059</v>
      </c>
      <c r="S78">
        <f t="shared" si="27"/>
        <v>1773.8551360689323</v>
      </c>
      <c r="T78">
        <f t="shared" si="28"/>
        <v>2760.3657610641858</v>
      </c>
      <c r="U78">
        <f t="shared" si="29"/>
        <v>421.78897652242546</v>
      </c>
      <c r="V78">
        <f>(N78/N77-E78/E77)*capital_params!C$6</f>
        <v>0</v>
      </c>
      <c r="W78">
        <f>(O78/O77-F78/F77)*capital_params!D$6</f>
        <v>0</v>
      </c>
      <c r="X78">
        <f>(P78/P77-G78/G77)*capital_params!E$6</f>
        <v>0</v>
      </c>
      <c r="Y78">
        <f>(Q78/Q77-H78/H77)*capital_params!F$6</f>
        <v>0</v>
      </c>
      <c r="Z78">
        <f t="shared" si="15"/>
        <v>0</v>
      </c>
      <c r="AA78">
        <f t="shared" si="19"/>
        <v>13628.736759585601</v>
      </c>
      <c r="AB78">
        <f t="shared" si="20"/>
        <v>55898.558873781047</v>
      </c>
      <c r="AC78">
        <f t="shared" si="22"/>
        <v>55898.558873781156</v>
      </c>
      <c r="AD78">
        <f t="shared" si="23"/>
        <v>69527.295633366753</v>
      </c>
      <c r="AE78">
        <f t="shared" si="24"/>
        <v>1.0000000000000016</v>
      </c>
    </row>
    <row r="79" spans="1:31" x14ac:dyDescent="0.25">
      <c r="A79">
        <f t="shared" si="25"/>
        <v>2087</v>
      </c>
      <c r="B79">
        <v>0.02</v>
      </c>
      <c r="C79">
        <f t="shared" si="13"/>
        <v>70987.368841667339</v>
      </c>
      <c r="D79">
        <f t="shared" si="14"/>
        <v>0.19601994634528935</v>
      </c>
      <c r="E79">
        <f>E78*(1-capital_params!C$4)+I78</f>
        <v>38395.778517233804</v>
      </c>
      <c r="F79">
        <f>F78*(1-capital_params!D$4)+J78</f>
        <v>44995.415084707616</v>
      </c>
      <c r="G79">
        <f>G78*(1-capital_params!E$4)+K78</f>
        <v>15941.574426336309</v>
      </c>
      <c r="H79">
        <f>H78*(1-capital_params!F$4)+L78</f>
        <v>9102.6035490865888</v>
      </c>
      <c r="I79">
        <f t="shared" si="21"/>
        <v>4187.5975834456231</v>
      </c>
      <c r="J79">
        <f t="shared" si="21"/>
        <v>1811.1060939263796</v>
      </c>
      <c r="K79">
        <f t="shared" si="21"/>
        <v>2818.3334420465335</v>
      </c>
      <c r="L79">
        <f t="shared" si="21"/>
        <v>430.64654502939635</v>
      </c>
      <c r="N79">
        <f>N78*(1-capital_params!C$4)+R78</f>
        <v>38395.778517233804</v>
      </c>
      <c r="O79">
        <f>O78*(1-capital_params!D$4)+S78</f>
        <v>44995.415084707616</v>
      </c>
      <c r="P79">
        <f>P78*(1-capital_params!E$4)+T78</f>
        <v>15941.574426336309</v>
      </c>
      <c r="Q79">
        <f>Q78*(1-capital_params!F$4)+U78</f>
        <v>9102.6035490865888</v>
      </c>
      <c r="R79">
        <f t="shared" si="26"/>
        <v>4187.5975834456231</v>
      </c>
      <c r="S79">
        <f t="shared" si="27"/>
        <v>1811.1060939263796</v>
      </c>
      <c r="T79">
        <f t="shared" si="28"/>
        <v>2818.3334420465335</v>
      </c>
      <c r="U79">
        <f t="shared" si="29"/>
        <v>430.64654502939635</v>
      </c>
      <c r="V79">
        <f>(N79/N78-E79/E78)*capital_params!C$6</f>
        <v>0</v>
      </c>
      <c r="W79">
        <f>(O79/O78-F79/F78)*capital_params!D$6</f>
        <v>0</v>
      </c>
      <c r="X79">
        <f>(P79/P78-G79/G78)*capital_params!E$6</f>
        <v>0</v>
      </c>
      <c r="Y79">
        <f>(Q79/Q78-H79/H78)*capital_params!F$6</f>
        <v>0</v>
      </c>
      <c r="Z79">
        <f t="shared" si="15"/>
        <v>0</v>
      </c>
      <c r="AA79">
        <f t="shared" si="19"/>
        <v>13914.940231536897</v>
      </c>
      <c r="AB79">
        <f t="shared" si="20"/>
        <v>57072.428610130439</v>
      </c>
      <c r="AC79">
        <f t="shared" si="22"/>
        <v>57072.428610130555</v>
      </c>
      <c r="AD79">
        <f t="shared" si="23"/>
        <v>70987.368841667456</v>
      </c>
      <c r="AE79">
        <f t="shared" si="24"/>
        <v>1.0000000000000016</v>
      </c>
    </row>
    <row r="80" spans="1:31" x14ac:dyDescent="0.25">
      <c r="A80">
        <f t="shared" si="25"/>
        <v>2088</v>
      </c>
      <c r="B80">
        <v>0.02</v>
      </c>
      <c r="C80">
        <f t="shared" si="13"/>
        <v>72478.103587342353</v>
      </c>
      <c r="D80">
        <f t="shared" si="14"/>
        <v>0.19601994634528935</v>
      </c>
      <c r="E80">
        <f>E79*(1-capital_params!C$4)+I79</f>
        <v>39202.167976397686</v>
      </c>
      <c r="F80">
        <f>F79*(1-capital_params!D$4)+J79</f>
        <v>45901.674581466978</v>
      </c>
      <c r="G80">
        <f>G79*(1-capital_params!E$4)+K79</f>
        <v>16276.34744139812</v>
      </c>
      <c r="H80">
        <f>H79*(1-capital_params!F$4)+L79</f>
        <v>9288.3927491862723</v>
      </c>
      <c r="I80">
        <f t="shared" si="21"/>
        <v>4275.5371326979812</v>
      </c>
      <c r="J80">
        <f t="shared" si="21"/>
        <v>1849.1393218988335</v>
      </c>
      <c r="K80">
        <f t="shared" si="21"/>
        <v>2877.5184443295107</v>
      </c>
      <c r="L80">
        <f t="shared" si="21"/>
        <v>439.69012247501365</v>
      </c>
      <c r="N80">
        <f>N79*(1-capital_params!C$4)+R79</f>
        <v>39202.167976397686</v>
      </c>
      <c r="O80">
        <f>O79*(1-capital_params!D$4)+S79</f>
        <v>45901.674581466978</v>
      </c>
      <c r="P80">
        <f>P79*(1-capital_params!E$4)+T79</f>
        <v>16276.34744139812</v>
      </c>
      <c r="Q80">
        <f>Q79*(1-capital_params!F$4)+U79</f>
        <v>9288.3927491862723</v>
      </c>
      <c r="R80">
        <f t="shared" si="26"/>
        <v>4275.5371326979812</v>
      </c>
      <c r="S80">
        <f t="shared" si="27"/>
        <v>1849.1393218988335</v>
      </c>
      <c r="T80">
        <f t="shared" si="28"/>
        <v>2877.5184443295107</v>
      </c>
      <c r="U80">
        <f t="shared" si="29"/>
        <v>439.69012247501365</v>
      </c>
      <c r="V80">
        <f>(N80/N79-E80/E79)*capital_params!C$6</f>
        <v>0</v>
      </c>
      <c r="W80">
        <f>(O80/O79-F80/F79)*capital_params!D$6</f>
        <v>0</v>
      </c>
      <c r="X80">
        <f>(P80/P79-G80/G79)*capital_params!E$6</f>
        <v>0</v>
      </c>
      <c r="Y80">
        <f>(Q80/Q79-H80/H79)*capital_params!F$6</f>
        <v>0</v>
      </c>
      <c r="Z80">
        <f t="shared" si="15"/>
        <v>0</v>
      </c>
      <c r="AA80">
        <f t="shared" si="19"/>
        <v>14207.153976399171</v>
      </c>
      <c r="AB80">
        <f t="shared" si="20"/>
        <v>58270.949610943178</v>
      </c>
      <c r="AC80">
        <f t="shared" si="22"/>
        <v>58270.949610943295</v>
      </c>
      <c r="AD80">
        <f t="shared" si="23"/>
        <v>72478.10358734247</v>
      </c>
      <c r="AE80">
        <f t="shared" si="24"/>
        <v>1.0000000000000016</v>
      </c>
    </row>
    <row r="81" spans="1:31" x14ac:dyDescent="0.25">
      <c r="A81">
        <f t="shared" si="25"/>
        <v>2089</v>
      </c>
      <c r="B81">
        <v>0.02</v>
      </c>
      <c r="C81">
        <f t="shared" si="13"/>
        <v>74000.14376267654</v>
      </c>
      <c r="D81">
        <f t="shared" si="14"/>
        <v>0.19601994634528935</v>
      </c>
      <c r="E81">
        <f>E80*(1-capital_params!C$4)+I80</f>
        <v>40025.484735656471</v>
      </c>
      <c r="F81">
        <f>F80*(1-capital_params!D$4)+J80</f>
        <v>46827.74265330362</v>
      </c>
      <c r="G81">
        <f>G80*(1-capital_params!E$4)+K80</f>
        <v>16618.150697237274</v>
      </c>
      <c r="H81">
        <f>H80*(1-capital_params!F$4)+L80</f>
        <v>9478.2278521643257</v>
      </c>
      <c r="I81">
        <f t="shared" si="21"/>
        <v>4365.3234124846385</v>
      </c>
      <c r="J81">
        <f t="shared" si="21"/>
        <v>1887.971247658709</v>
      </c>
      <c r="K81">
        <f t="shared" si="21"/>
        <v>2937.9463316604306</v>
      </c>
      <c r="L81">
        <f t="shared" si="21"/>
        <v>448.92361504698891</v>
      </c>
      <c r="N81">
        <f>N80*(1-capital_params!C$4)+R80</f>
        <v>40025.484735656471</v>
      </c>
      <c r="O81">
        <f>O80*(1-capital_params!D$4)+S80</f>
        <v>46827.74265330362</v>
      </c>
      <c r="P81">
        <f>P80*(1-capital_params!E$4)+T80</f>
        <v>16618.150697237274</v>
      </c>
      <c r="Q81">
        <f>Q80*(1-capital_params!F$4)+U80</f>
        <v>9478.2278521643257</v>
      </c>
      <c r="R81">
        <f t="shared" si="26"/>
        <v>4365.3234124846385</v>
      </c>
      <c r="S81">
        <f t="shared" si="27"/>
        <v>1887.971247658709</v>
      </c>
      <c r="T81">
        <f t="shared" si="28"/>
        <v>2937.9463316604306</v>
      </c>
      <c r="U81">
        <f t="shared" si="29"/>
        <v>448.92361504698891</v>
      </c>
      <c r="V81">
        <f>(N81/N80-E81/E80)*capital_params!C$6</f>
        <v>0</v>
      </c>
      <c r="W81">
        <f>(O81/O80-F81/F80)*capital_params!D$6</f>
        <v>0</v>
      </c>
      <c r="X81">
        <f>(P81/P80-G81/G80)*capital_params!E$6</f>
        <v>0</v>
      </c>
      <c r="Y81">
        <f>(Q81/Q80-H81/H80)*capital_params!F$6</f>
        <v>0</v>
      </c>
      <c r="Z81">
        <f t="shared" si="15"/>
        <v>0</v>
      </c>
      <c r="AA81">
        <f t="shared" si="19"/>
        <v>14505.504209903555</v>
      </c>
      <c r="AB81">
        <f t="shared" si="20"/>
        <v>59494.639552772984</v>
      </c>
      <c r="AC81">
        <f t="shared" si="22"/>
        <v>59494.6395527731</v>
      </c>
      <c r="AD81">
        <f t="shared" si="23"/>
        <v>74000.143762676656</v>
      </c>
      <c r="AE81">
        <f t="shared" si="24"/>
        <v>1.0000000000000016</v>
      </c>
    </row>
    <row r="82" spans="1:31" x14ac:dyDescent="0.25">
      <c r="A82">
        <f t="shared" si="25"/>
        <v>2090</v>
      </c>
      <c r="B82">
        <v>0.02</v>
      </c>
      <c r="C82">
        <f t="shared" si="13"/>
        <v>75554.146781692747</v>
      </c>
      <c r="D82">
        <f t="shared" si="14"/>
        <v>0.19601994634528935</v>
      </c>
      <c r="E82">
        <f>E81*(1-capital_params!C$4)+I81</f>
        <v>40866.084874050648</v>
      </c>
      <c r="F82">
        <f>F81*(1-capital_params!D$4)+J81</f>
        <v>47774.019652490882</v>
      </c>
      <c r="G82">
        <f>G81*(1-capital_params!E$4)+K81</f>
        <v>16967.131827747733</v>
      </c>
      <c r="H82">
        <f>H81*(1-capital_params!F$4)+L81</f>
        <v>9672.1899395555611</v>
      </c>
      <c r="I82">
        <f t="shared" si="21"/>
        <v>4456.9952041468159</v>
      </c>
      <c r="J82">
        <f t="shared" si="21"/>
        <v>1927.6186438595419</v>
      </c>
      <c r="K82">
        <f t="shared" si="21"/>
        <v>2999.6432046252999</v>
      </c>
      <c r="L82">
        <f t="shared" si="21"/>
        <v>458.35101096297569</v>
      </c>
      <c r="N82">
        <f>N81*(1-capital_params!C$4)+R81</f>
        <v>40866.084874050648</v>
      </c>
      <c r="O82">
        <f>O81*(1-capital_params!D$4)+S81</f>
        <v>47774.019652490882</v>
      </c>
      <c r="P82">
        <f>P81*(1-capital_params!E$4)+T81</f>
        <v>16967.131827747733</v>
      </c>
      <c r="Q82">
        <f>Q81*(1-capital_params!F$4)+U81</f>
        <v>9672.1899395555611</v>
      </c>
      <c r="R82">
        <f t="shared" si="26"/>
        <v>4456.9952041468159</v>
      </c>
      <c r="S82">
        <f t="shared" si="27"/>
        <v>1927.6186438595419</v>
      </c>
      <c r="T82">
        <f t="shared" si="28"/>
        <v>2999.6432046252999</v>
      </c>
      <c r="U82">
        <f t="shared" si="29"/>
        <v>458.35101096297569</v>
      </c>
      <c r="V82">
        <f>(N82/N81-E82/E81)*capital_params!C$6</f>
        <v>0</v>
      </c>
      <c r="W82">
        <f>(O82/O81-F82/F81)*capital_params!D$6</f>
        <v>0</v>
      </c>
      <c r="X82">
        <f>(P82/P81-G82/G81)*capital_params!E$6</f>
        <v>0</v>
      </c>
      <c r="Y82">
        <f>(Q82/Q81-H82/H81)*capital_params!F$6</f>
        <v>0</v>
      </c>
      <c r="Z82">
        <f t="shared" si="15"/>
        <v>0</v>
      </c>
      <c r="AA82">
        <f t="shared" si="19"/>
        <v>14810.119798311529</v>
      </c>
      <c r="AB82">
        <f t="shared" si="20"/>
        <v>60744.026983381213</v>
      </c>
      <c r="AC82">
        <f t="shared" si="22"/>
        <v>60744.026983381329</v>
      </c>
      <c r="AD82">
        <f t="shared" si="23"/>
        <v>75554.146781692863</v>
      </c>
      <c r="AE82">
        <f t="shared" si="24"/>
        <v>1.0000000000000016</v>
      </c>
    </row>
    <row r="83" spans="1:31" x14ac:dyDescent="0.25">
      <c r="A83">
        <f t="shared" si="25"/>
        <v>2091</v>
      </c>
      <c r="B83">
        <v>0.02</v>
      </c>
      <c r="C83">
        <f t="shared" si="13"/>
        <v>77140.783864108293</v>
      </c>
      <c r="D83">
        <f t="shared" si="14"/>
        <v>0.19601994634528935</v>
      </c>
      <c r="E83">
        <f>E82*(1-capital_params!C$4)+I82</f>
        <v>41724.331894938012</v>
      </c>
      <c r="F83">
        <f>F82*(1-capital_params!D$4)+J82</f>
        <v>48740.914652971071</v>
      </c>
      <c r="G83">
        <f>G82*(1-capital_params!E$4)+K82</f>
        <v>17323.441567316309</v>
      </c>
      <c r="H83">
        <f>H82*(1-capital_params!F$4)+L82</f>
        <v>9870.3619000431263</v>
      </c>
      <c r="I83">
        <f t="shared" si="21"/>
        <v>4550.592103433899</v>
      </c>
      <c r="J83">
        <f t="shared" si="21"/>
        <v>1968.0986353805922</v>
      </c>
      <c r="K83">
        <f t="shared" si="21"/>
        <v>3062.6357119224308</v>
      </c>
      <c r="L83">
        <f t="shared" si="21"/>
        <v>467.97638219319816</v>
      </c>
      <c r="N83">
        <f>N82*(1-capital_params!C$4)+R82</f>
        <v>41724.331894938012</v>
      </c>
      <c r="O83">
        <f>O82*(1-capital_params!D$4)+S82</f>
        <v>48740.914652971071</v>
      </c>
      <c r="P83">
        <f>P82*(1-capital_params!E$4)+T82</f>
        <v>17323.441567316309</v>
      </c>
      <c r="Q83">
        <f>Q82*(1-capital_params!F$4)+U82</f>
        <v>9870.3619000431263</v>
      </c>
      <c r="R83">
        <f t="shared" si="26"/>
        <v>4550.592103433899</v>
      </c>
      <c r="S83">
        <f t="shared" si="27"/>
        <v>1968.0986353805922</v>
      </c>
      <c r="T83">
        <f t="shared" si="28"/>
        <v>3062.6357119224308</v>
      </c>
      <c r="U83">
        <f t="shared" si="29"/>
        <v>467.97638219319816</v>
      </c>
      <c r="V83">
        <f>(N83/N82-E83/E82)*capital_params!C$6</f>
        <v>0</v>
      </c>
      <c r="W83">
        <f>(O83/O82-F83/F82)*capital_params!D$6</f>
        <v>0</v>
      </c>
      <c r="X83">
        <f>(P83/P82-G83/G82)*capital_params!E$6</f>
        <v>0</v>
      </c>
      <c r="Y83">
        <f>(Q83/Q82-H83/H82)*capital_params!F$6</f>
        <v>0</v>
      </c>
      <c r="Z83">
        <f t="shared" si="15"/>
        <v>0</v>
      </c>
      <c r="AA83">
        <f t="shared" si="19"/>
        <v>15121.132314076071</v>
      </c>
      <c r="AB83">
        <f t="shared" si="20"/>
        <v>62019.65155003222</v>
      </c>
      <c r="AC83">
        <f t="shared" si="22"/>
        <v>62019.651550032344</v>
      </c>
      <c r="AD83">
        <f t="shared" si="23"/>
        <v>77140.783864108409</v>
      </c>
      <c r="AE83">
        <f t="shared" si="24"/>
        <v>1.0000000000000016</v>
      </c>
    </row>
    <row r="84" spans="1:31" x14ac:dyDescent="0.25">
      <c r="A84">
        <f t="shared" si="25"/>
        <v>2092</v>
      </c>
      <c r="B84">
        <v>0.02</v>
      </c>
      <c r="C84">
        <f t="shared" si="13"/>
        <v>78760.740325254563</v>
      </c>
      <c r="D84">
        <f t="shared" si="14"/>
        <v>0.19601994634528935</v>
      </c>
      <c r="E84">
        <f>E83*(1-capital_params!C$4)+I83</f>
        <v>42600.596886601801</v>
      </c>
      <c r="F84">
        <f>F83*(1-capital_params!D$4)+J83</f>
        <v>49728.845627190611</v>
      </c>
      <c r="G84">
        <f>G83*(1-capital_params!E$4)+K83</f>
        <v>17687.233815904819</v>
      </c>
      <c r="H84">
        <f>H83*(1-capital_params!F$4)+L83</f>
        <v>10072.828464599317</v>
      </c>
      <c r="I84">
        <f t="shared" si="21"/>
        <v>4646.1545376060112</v>
      </c>
      <c r="J84">
        <f t="shared" si="21"/>
        <v>2009.4287067235846</v>
      </c>
      <c r="K84">
        <f t="shared" si="21"/>
        <v>3126.9510618728018</v>
      </c>
      <c r="L84">
        <f t="shared" si="21"/>
        <v>477.80388621925533</v>
      </c>
      <c r="N84">
        <f>N83*(1-capital_params!C$4)+R83</f>
        <v>42600.596886601801</v>
      </c>
      <c r="O84">
        <f>O83*(1-capital_params!D$4)+S83</f>
        <v>49728.845627190611</v>
      </c>
      <c r="P84">
        <f>P83*(1-capital_params!E$4)+T83</f>
        <v>17687.233815904819</v>
      </c>
      <c r="Q84">
        <f>Q83*(1-capital_params!F$4)+U83</f>
        <v>10072.828464599317</v>
      </c>
      <c r="R84">
        <f t="shared" si="26"/>
        <v>4646.1545376060112</v>
      </c>
      <c r="S84">
        <f t="shared" si="27"/>
        <v>2009.4287067235846</v>
      </c>
      <c r="T84">
        <f t="shared" si="28"/>
        <v>3126.9510618728018</v>
      </c>
      <c r="U84">
        <f t="shared" si="29"/>
        <v>477.80388621925533</v>
      </c>
      <c r="V84">
        <f>(N84/N83-E84/E83)*capital_params!C$6</f>
        <v>0</v>
      </c>
      <c r="W84">
        <f>(O84/O83-F84/F83)*capital_params!D$6</f>
        <v>0</v>
      </c>
      <c r="X84">
        <f>(P84/P83-G84/G83)*capital_params!E$6</f>
        <v>0</v>
      </c>
      <c r="Y84">
        <f>(Q84/Q83-H84/H83)*capital_params!F$6</f>
        <v>0</v>
      </c>
      <c r="Z84">
        <f t="shared" si="15"/>
        <v>0</v>
      </c>
      <c r="AA84">
        <f t="shared" si="19"/>
        <v>15438.676092671667</v>
      </c>
      <c r="AB84">
        <f t="shared" si="20"/>
        <v>63322.064232582889</v>
      </c>
      <c r="AC84">
        <f t="shared" si="22"/>
        <v>63322.064232583019</v>
      </c>
      <c r="AD84">
        <f t="shared" si="23"/>
        <v>78760.740325254679</v>
      </c>
      <c r="AE84">
        <f t="shared" si="24"/>
        <v>1.0000000000000016</v>
      </c>
    </row>
    <row r="85" spans="1:31" x14ac:dyDescent="0.25">
      <c r="A85">
        <f t="shared" si="25"/>
        <v>2093</v>
      </c>
      <c r="B85">
        <v>0.02</v>
      </c>
      <c r="C85">
        <f t="shared" ref="C85:C148" si="30">C84*1.021</f>
        <v>80414.715872084897</v>
      </c>
      <c r="D85">
        <f t="shared" ref="D85:D148" si="31">D84</f>
        <v>0.19601994634528935</v>
      </c>
      <c r="E85">
        <f>E84*(1-capital_params!C$4)+I84</f>
        <v>43495.258685817906</v>
      </c>
      <c r="F85">
        <f>F84*(1-capital_params!D$4)+J84</f>
        <v>50738.239626775779</v>
      </c>
      <c r="G85">
        <f>G84*(1-capital_params!E$4)+K84</f>
        <v>18058.665705503336</v>
      </c>
      <c r="H85">
        <f>H84*(1-capital_params!F$4)+L84</f>
        <v>10279.67624243992</v>
      </c>
      <c r="I85">
        <f t="shared" si="21"/>
        <v>4743.7237828957368</v>
      </c>
      <c r="J85">
        <f t="shared" si="21"/>
        <v>2051.6267095647795</v>
      </c>
      <c r="K85">
        <f t="shared" si="21"/>
        <v>3192.6170341721304</v>
      </c>
      <c r="L85">
        <f t="shared" si="21"/>
        <v>487.83776782985967</v>
      </c>
      <c r="N85">
        <f>N84*(1-capital_params!C$4)+R84</f>
        <v>43495.258685817906</v>
      </c>
      <c r="O85">
        <f>O84*(1-capital_params!D$4)+S84</f>
        <v>50738.239626775779</v>
      </c>
      <c r="P85">
        <f>P84*(1-capital_params!E$4)+T84</f>
        <v>18058.665705503336</v>
      </c>
      <c r="Q85">
        <f>Q84*(1-capital_params!F$4)+U84</f>
        <v>10279.67624243992</v>
      </c>
      <c r="R85">
        <f t="shared" si="26"/>
        <v>4743.7237828957368</v>
      </c>
      <c r="S85">
        <f t="shared" si="27"/>
        <v>2051.6267095647795</v>
      </c>
      <c r="T85">
        <f t="shared" si="28"/>
        <v>3192.6170341721304</v>
      </c>
      <c r="U85">
        <f t="shared" si="29"/>
        <v>487.83776782985967</v>
      </c>
      <c r="V85">
        <f>(N85/N84-E85/E84)*capital_params!C$6</f>
        <v>0</v>
      </c>
      <c r="W85">
        <f>(O85/O84-F85/F84)*capital_params!D$6</f>
        <v>0</v>
      </c>
      <c r="X85">
        <f>(P85/P84-G85/G84)*capital_params!E$6</f>
        <v>0</v>
      </c>
      <c r="Y85">
        <f>(Q85/Q84-H85/H84)*capital_params!F$6</f>
        <v>0</v>
      </c>
      <c r="Z85">
        <f t="shared" ref="Z85:Z148" si="32">SUM(V85:Y85)</f>
        <v>0</v>
      </c>
      <c r="AA85">
        <f t="shared" si="19"/>
        <v>15762.88829061777</v>
      </c>
      <c r="AB85">
        <f t="shared" si="20"/>
        <v>64651.827581467121</v>
      </c>
      <c r="AC85">
        <f t="shared" si="22"/>
        <v>64651.82758146726</v>
      </c>
      <c r="AD85">
        <f t="shared" si="23"/>
        <v>80414.715872085028</v>
      </c>
      <c r="AE85">
        <f t="shared" si="24"/>
        <v>1.0000000000000016</v>
      </c>
    </row>
    <row r="86" spans="1:31" x14ac:dyDescent="0.25">
      <c r="A86">
        <f t="shared" si="25"/>
        <v>2094</v>
      </c>
      <c r="B86">
        <v>0.02</v>
      </c>
      <c r="C86">
        <f t="shared" si="30"/>
        <v>82103.424905398671</v>
      </c>
      <c r="D86">
        <f t="shared" si="31"/>
        <v>0.19601994634528935</v>
      </c>
      <c r="E86">
        <f>E85*(1-capital_params!C$4)+I85</f>
        <v>44408.704044479753</v>
      </c>
      <c r="F86">
        <f>F85*(1-capital_params!D$4)+J85</f>
        <v>51769.532967127219</v>
      </c>
      <c r="G86">
        <f>G85*(1-capital_params!E$4)+K85</f>
        <v>18437.89766798267</v>
      </c>
      <c r="H86">
        <f>H85*(1-capital_params!F$4)+L85</f>
        <v>10490.993757807126</v>
      </c>
      <c r="I86">
        <f t="shared" si="21"/>
        <v>4843.3419823365466</v>
      </c>
      <c r="J86">
        <f t="shared" si="21"/>
        <v>2094.7108704656398</v>
      </c>
      <c r="K86">
        <f t="shared" si="21"/>
        <v>3259.6619918897445</v>
      </c>
      <c r="L86">
        <f t="shared" si="21"/>
        <v>498.08236095428668</v>
      </c>
      <c r="N86">
        <f>N85*(1-capital_params!C$4)+R85</f>
        <v>44408.704044479753</v>
      </c>
      <c r="O86">
        <f>O85*(1-capital_params!D$4)+S85</f>
        <v>51769.532967127219</v>
      </c>
      <c r="P86">
        <f>P85*(1-capital_params!E$4)+T85</f>
        <v>18437.89766798267</v>
      </c>
      <c r="Q86">
        <f>Q85*(1-capital_params!F$4)+U85</f>
        <v>10490.993757807126</v>
      </c>
      <c r="R86">
        <f t="shared" si="26"/>
        <v>4843.3419823365466</v>
      </c>
      <c r="S86">
        <f t="shared" si="27"/>
        <v>2094.7108704656398</v>
      </c>
      <c r="T86">
        <f t="shared" si="28"/>
        <v>3259.6619918897445</v>
      </c>
      <c r="U86">
        <f t="shared" si="29"/>
        <v>498.08236095428668</v>
      </c>
      <c r="V86">
        <f>(N86/N85-E86/E85)*capital_params!C$6</f>
        <v>0</v>
      </c>
      <c r="W86">
        <f>(O86/O85-F86/F85)*capital_params!D$6</f>
        <v>0</v>
      </c>
      <c r="X86">
        <f>(P86/P85-G86/G85)*capital_params!E$6</f>
        <v>0</v>
      </c>
      <c r="Y86">
        <f>(Q86/Q85-H86/H85)*capital_params!F$6</f>
        <v>0</v>
      </c>
      <c r="Z86">
        <f t="shared" si="32"/>
        <v>0</v>
      </c>
      <c r="AA86">
        <f t="shared" si="19"/>
        <v>16093.908944720741</v>
      </c>
      <c r="AB86">
        <f t="shared" si="20"/>
        <v>66009.51596067792</v>
      </c>
      <c r="AC86">
        <f t="shared" si="22"/>
        <v>66009.515960678065</v>
      </c>
      <c r="AD86">
        <f t="shared" si="23"/>
        <v>82103.424905398802</v>
      </c>
      <c r="AE86">
        <f t="shared" si="24"/>
        <v>1.0000000000000016</v>
      </c>
    </row>
    <row r="87" spans="1:31" x14ac:dyDescent="0.25">
      <c r="A87">
        <f t="shared" si="25"/>
        <v>2095</v>
      </c>
      <c r="B87">
        <v>0.02</v>
      </c>
      <c r="C87">
        <f t="shared" si="30"/>
        <v>83827.596828412032</v>
      </c>
      <c r="D87">
        <f t="shared" si="31"/>
        <v>0.19601994634528935</v>
      </c>
      <c r="E87">
        <f>E86*(1-capital_params!C$4)+I86</f>
        <v>45341.327799378305</v>
      </c>
      <c r="F87">
        <f>F86*(1-capital_params!D$4)+J86</f>
        <v>52823.171416012934</v>
      </c>
      <c r="G87">
        <f>G86*(1-capital_params!E$4)+K86</f>
        <v>18825.093504374905</v>
      </c>
      <c r="H87">
        <f>H86*(1-capital_params!F$4)+L86</f>
        <v>10706.871487596452</v>
      </c>
      <c r="I87">
        <f t="shared" si="21"/>
        <v>4945.0521639656126</v>
      </c>
      <c r="J87">
        <f t="shared" si="21"/>
        <v>2138.6997987454179</v>
      </c>
      <c r="K87">
        <f t="shared" si="21"/>
        <v>3328.1148937194284</v>
      </c>
      <c r="L87">
        <f t="shared" si="21"/>
        <v>508.54209053432663</v>
      </c>
      <c r="N87">
        <f>N86*(1-capital_params!C$4)+R86</f>
        <v>45341.327799378305</v>
      </c>
      <c r="O87">
        <f>O86*(1-capital_params!D$4)+S86</f>
        <v>52823.171416012934</v>
      </c>
      <c r="P87">
        <f>P86*(1-capital_params!E$4)+T86</f>
        <v>18825.093504374905</v>
      </c>
      <c r="Q87">
        <f>Q86*(1-capital_params!F$4)+U86</f>
        <v>10706.871487596452</v>
      </c>
      <c r="R87">
        <f t="shared" si="26"/>
        <v>4945.0521639656126</v>
      </c>
      <c r="S87">
        <f t="shared" si="27"/>
        <v>2138.6997987454179</v>
      </c>
      <c r="T87">
        <f t="shared" si="28"/>
        <v>3328.1148937194284</v>
      </c>
      <c r="U87">
        <f t="shared" si="29"/>
        <v>508.54209053432663</v>
      </c>
      <c r="V87">
        <f>(N87/N86-E87/E86)*capital_params!C$6</f>
        <v>0</v>
      </c>
      <c r="W87">
        <f>(O87/O86-F87/F86)*capital_params!D$6</f>
        <v>0</v>
      </c>
      <c r="X87">
        <f>(P87/P86-G87/G86)*capital_params!E$6</f>
        <v>0</v>
      </c>
      <c r="Y87">
        <f>(Q87/Q86-H87/H86)*capital_params!F$6</f>
        <v>0</v>
      </c>
      <c r="Z87">
        <f t="shared" si="32"/>
        <v>0</v>
      </c>
      <c r="AA87">
        <f t="shared" si="19"/>
        <v>16431.881032559875</v>
      </c>
      <c r="AB87">
        <f t="shared" si="20"/>
        <v>67395.715795852157</v>
      </c>
      <c r="AC87">
        <f t="shared" si="22"/>
        <v>67395.715795852302</v>
      </c>
      <c r="AD87">
        <f t="shared" si="23"/>
        <v>83827.596828412177</v>
      </c>
      <c r="AE87">
        <f t="shared" si="24"/>
        <v>1.0000000000000018</v>
      </c>
    </row>
    <row r="88" spans="1:31" x14ac:dyDescent="0.25">
      <c r="A88">
        <f t="shared" si="25"/>
        <v>2096</v>
      </c>
      <c r="B88">
        <v>0.02</v>
      </c>
      <c r="C88">
        <f t="shared" si="30"/>
        <v>85587.976361808673</v>
      </c>
      <c r="D88">
        <f t="shared" si="31"/>
        <v>0.19601994634528935</v>
      </c>
      <c r="E88">
        <f>E87*(1-capital_params!C$4)+I87</f>
        <v>46293.5330452337</v>
      </c>
      <c r="F88">
        <f>F87*(1-capital_params!D$4)+J87</f>
        <v>53899.610386241322</v>
      </c>
      <c r="G88">
        <f>G87*(1-capital_params!E$4)+K87</f>
        <v>19220.420455611449</v>
      </c>
      <c r="H88">
        <f>H87*(1-capital_params!F$4)+L87</f>
        <v>10927.401899843464</v>
      </c>
      <c r="I88">
        <f t="shared" ref="I88:L103" si="33">I87*$C88/$C87</f>
        <v>5048.8982594088893</v>
      </c>
      <c r="J88">
        <f t="shared" si="33"/>
        <v>2183.6124945190713</v>
      </c>
      <c r="K88">
        <f t="shared" si="33"/>
        <v>3398.005306487536</v>
      </c>
      <c r="L88">
        <f t="shared" si="33"/>
        <v>519.22147443554741</v>
      </c>
      <c r="N88">
        <f>N87*(1-capital_params!C$4)+R87</f>
        <v>46293.5330452337</v>
      </c>
      <c r="O88">
        <f>O87*(1-capital_params!D$4)+S87</f>
        <v>53899.610386241322</v>
      </c>
      <c r="P88">
        <f>P87*(1-capital_params!E$4)+T87</f>
        <v>19220.420455611449</v>
      </c>
      <c r="Q88">
        <f>Q87*(1-capital_params!F$4)+U87</f>
        <v>10927.401899843464</v>
      </c>
      <c r="R88">
        <f t="shared" si="26"/>
        <v>5048.8982594088893</v>
      </c>
      <c r="S88">
        <f t="shared" si="27"/>
        <v>2183.6124945190713</v>
      </c>
      <c r="T88">
        <f t="shared" si="28"/>
        <v>3398.005306487536</v>
      </c>
      <c r="U88">
        <f t="shared" si="29"/>
        <v>519.22147443554741</v>
      </c>
      <c r="V88">
        <f>(N88/N87-E88/E87)*capital_params!C$6</f>
        <v>0</v>
      </c>
      <c r="W88">
        <f>(O88/O87-F88/F87)*capital_params!D$6</f>
        <v>0</v>
      </c>
      <c r="X88">
        <f>(P88/P87-G88/G87)*capital_params!E$6</f>
        <v>0</v>
      </c>
      <c r="Y88">
        <f>(Q88/Q87-H88/H87)*capital_params!F$6</f>
        <v>0</v>
      </c>
      <c r="Z88">
        <f t="shared" si="32"/>
        <v>0</v>
      </c>
      <c r="AA88">
        <f t="shared" si="19"/>
        <v>16776.950534243628</v>
      </c>
      <c r="AB88">
        <f t="shared" si="20"/>
        <v>68811.025827565041</v>
      </c>
      <c r="AC88">
        <f t="shared" si="22"/>
        <v>68811.025827565201</v>
      </c>
      <c r="AD88">
        <f t="shared" si="23"/>
        <v>85587.976361808833</v>
      </c>
      <c r="AE88">
        <f t="shared" si="24"/>
        <v>1.0000000000000018</v>
      </c>
    </row>
    <row r="89" spans="1:31" x14ac:dyDescent="0.25">
      <c r="A89">
        <f t="shared" si="25"/>
        <v>2097</v>
      </c>
      <c r="B89">
        <v>0.02</v>
      </c>
      <c r="C89">
        <f t="shared" si="30"/>
        <v>87385.323865406652</v>
      </c>
      <c r="D89">
        <f t="shared" si="31"/>
        <v>0.19601994634528935</v>
      </c>
      <c r="E89">
        <f>E88*(1-capital_params!C$4)+I88</f>
        <v>47265.73131107448</v>
      </c>
      <c r="F89">
        <f>F88*(1-capital_params!D$4)+J88</f>
        <v>54999.315132497533</v>
      </c>
      <c r="G89">
        <f>G88*(1-capital_params!E$4)+K88</f>
        <v>19624.049274748813</v>
      </c>
      <c r="H89">
        <f>H88*(1-capital_params!F$4)+L88</f>
        <v>11152.679493086465</v>
      </c>
      <c r="I89">
        <f t="shared" si="33"/>
        <v>5154.9251228564754</v>
      </c>
      <c r="J89">
        <f t="shared" si="33"/>
        <v>2229.4683569039717</v>
      </c>
      <c r="K89">
        <f t="shared" si="33"/>
        <v>3469.3634179237743</v>
      </c>
      <c r="L89">
        <f t="shared" si="33"/>
        <v>530.12512539869385</v>
      </c>
      <c r="N89">
        <f>N88*(1-capital_params!C$4)+R88</f>
        <v>47265.73131107448</v>
      </c>
      <c r="O89">
        <f>O88*(1-capital_params!D$4)+S88</f>
        <v>54999.315132497533</v>
      </c>
      <c r="P89">
        <f>P88*(1-capital_params!E$4)+T88</f>
        <v>19624.049274748813</v>
      </c>
      <c r="Q89">
        <f>Q88*(1-capital_params!F$4)+U88</f>
        <v>11152.679493086465</v>
      </c>
      <c r="R89">
        <f t="shared" si="26"/>
        <v>5154.9251228564754</v>
      </c>
      <c r="S89">
        <f t="shared" si="27"/>
        <v>2229.4683569039717</v>
      </c>
      <c r="T89">
        <f t="shared" si="28"/>
        <v>3469.3634179237743</v>
      </c>
      <c r="U89">
        <f t="shared" si="29"/>
        <v>530.12512539869385</v>
      </c>
      <c r="V89">
        <f>(N89/N88-E89/E88)*capital_params!C$6</f>
        <v>0</v>
      </c>
      <c r="W89">
        <f>(O89/O88-F89/F88)*capital_params!D$6</f>
        <v>0</v>
      </c>
      <c r="X89">
        <f>(P89/P88-G89/G88)*capital_params!E$6</f>
        <v>0</v>
      </c>
      <c r="Y89">
        <f>(Q89/Q88-H89/H88)*capital_params!F$6</f>
        <v>0</v>
      </c>
      <c r="Z89">
        <f t="shared" si="32"/>
        <v>0</v>
      </c>
      <c r="AA89">
        <f t="shared" si="19"/>
        <v>17129.266495462743</v>
      </c>
      <c r="AB89">
        <f t="shared" si="20"/>
        <v>70256.057369943897</v>
      </c>
      <c r="AC89">
        <f t="shared" si="22"/>
        <v>70256.057369944057</v>
      </c>
      <c r="AD89">
        <f t="shared" si="23"/>
        <v>87385.323865406797</v>
      </c>
      <c r="AE89">
        <f t="shared" si="24"/>
        <v>1.0000000000000016</v>
      </c>
    </row>
    <row r="90" spans="1:31" x14ac:dyDescent="0.25">
      <c r="A90">
        <f t="shared" si="25"/>
        <v>2098</v>
      </c>
      <c r="B90">
        <v>0.02</v>
      </c>
      <c r="C90">
        <f t="shared" si="30"/>
        <v>89220.415666580186</v>
      </c>
      <c r="D90">
        <f t="shared" si="31"/>
        <v>0.19601994634528935</v>
      </c>
      <c r="E90">
        <f>E89*(1-capital_params!C$4)+I89</f>
        <v>48258.342740059881</v>
      </c>
      <c r="F90">
        <f>F89*(1-capital_params!D$4)+J89</f>
        <v>56122.760952428165</v>
      </c>
      <c r="G90">
        <f>G89*(1-capital_params!E$4)+K89</f>
        <v>20036.154300713042</v>
      </c>
      <c r="H90">
        <f>H89*(1-capital_params!F$4)+L89</f>
        <v>11382.800836621758</v>
      </c>
      <c r="I90">
        <f t="shared" si="33"/>
        <v>5263.1785504364607</v>
      </c>
      <c r="J90">
        <f t="shared" si="33"/>
        <v>2276.2871923989546</v>
      </c>
      <c r="K90">
        <f t="shared" si="33"/>
        <v>3542.2200497001736</v>
      </c>
      <c r="L90">
        <f t="shared" si="33"/>
        <v>541.25775303206638</v>
      </c>
      <c r="N90">
        <f>N89*(1-capital_params!C$4)+R89</f>
        <v>48258.342740059881</v>
      </c>
      <c r="O90">
        <f>O89*(1-capital_params!D$4)+S89</f>
        <v>56122.760952428165</v>
      </c>
      <c r="P90">
        <f>P89*(1-capital_params!E$4)+T89</f>
        <v>20036.154300713042</v>
      </c>
      <c r="Q90">
        <f>Q89*(1-capital_params!F$4)+U89</f>
        <v>11382.800836621758</v>
      </c>
      <c r="R90">
        <f t="shared" si="26"/>
        <v>5263.1785504364607</v>
      </c>
      <c r="S90">
        <f t="shared" si="27"/>
        <v>2276.2871923989546</v>
      </c>
      <c r="T90">
        <f t="shared" si="28"/>
        <v>3542.2200497001736</v>
      </c>
      <c r="U90">
        <f t="shared" si="29"/>
        <v>541.25775303206638</v>
      </c>
      <c r="V90">
        <f>(N90/N89-E90/E89)*capital_params!C$6</f>
        <v>0</v>
      </c>
      <c r="W90">
        <f>(O90/O89-F90/F89)*capital_params!D$6</f>
        <v>0</v>
      </c>
      <c r="X90">
        <f>(P90/P89-G90/G89)*capital_params!E$6</f>
        <v>0</v>
      </c>
      <c r="Y90">
        <f>(Q90/Q89-H90/H89)*capital_params!F$6</f>
        <v>0</v>
      </c>
      <c r="Z90">
        <f t="shared" si="32"/>
        <v>0</v>
      </c>
      <c r="AA90">
        <f t="shared" si="19"/>
        <v>17488.981091867463</v>
      </c>
      <c r="AB90">
        <f t="shared" si="20"/>
        <v>71731.434574712723</v>
      </c>
      <c r="AC90">
        <f t="shared" si="22"/>
        <v>71731.434574712897</v>
      </c>
      <c r="AD90">
        <f t="shared" si="23"/>
        <v>89220.41566658036</v>
      </c>
      <c r="AE90">
        <f t="shared" si="24"/>
        <v>1.000000000000002</v>
      </c>
    </row>
    <row r="91" spans="1:31" x14ac:dyDescent="0.25">
      <c r="A91">
        <f t="shared" si="25"/>
        <v>2099</v>
      </c>
      <c r="B91">
        <v>0.02</v>
      </c>
      <c r="C91">
        <f t="shared" si="30"/>
        <v>91094.044395578356</v>
      </c>
      <c r="D91">
        <f t="shared" si="31"/>
        <v>0.19601994634528935</v>
      </c>
      <c r="E91">
        <f>E90*(1-capital_params!C$4)+I90</f>
        <v>49271.796272840438</v>
      </c>
      <c r="F91">
        <f>F90*(1-capital_params!D$4)+J90</f>
        <v>57270.433392061306</v>
      </c>
      <c r="G91">
        <f>G90*(1-capital_params!E$4)+K90</f>
        <v>20456.913533594339</v>
      </c>
      <c r="H91">
        <f>H90*(1-capital_params!F$4)+L90</f>
        <v>11617.864611668418</v>
      </c>
      <c r="I91">
        <f t="shared" si="33"/>
        <v>5373.7052999956259</v>
      </c>
      <c r="J91">
        <f t="shared" si="33"/>
        <v>2324.0892234393323</v>
      </c>
      <c r="K91">
        <f t="shared" si="33"/>
        <v>3616.6066707438763</v>
      </c>
      <c r="L91">
        <f t="shared" si="33"/>
        <v>552.62416584573975</v>
      </c>
      <c r="N91">
        <f>N90*(1-capital_params!C$4)+R90</f>
        <v>49271.796272840438</v>
      </c>
      <c r="O91">
        <f>O90*(1-capital_params!D$4)+S90</f>
        <v>57270.433392061306</v>
      </c>
      <c r="P91">
        <f>P90*(1-capital_params!E$4)+T90</f>
        <v>20456.913533594339</v>
      </c>
      <c r="Q91">
        <f>Q90*(1-capital_params!F$4)+U90</f>
        <v>11617.864611668418</v>
      </c>
      <c r="R91">
        <f t="shared" si="26"/>
        <v>5373.7052999956259</v>
      </c>
      <c r="S91">
        <f t="shared" si="27"/>
        <v>2324.0892234393323</v>
      </c>
      <c r="T91">
        <f t="shared" si="28"/>
        <v>3616.6066707438763</v>
      </c>
      <c r="U91">
        <f t="shared" si="29"/>
        <v>552.62416584573975</v>
      </c>
      <c r="V91">
        <f>(N91/N90-E91/E90)*capital_params!C$6</f>
        <v>0</v>
      </c>
      <c r="W91">
        <f>(O91/O90-F91/F90)*capital_params!D$6</f>
        <v>0</v>
      </c>
      <c r="X91">
        <f>(P91/P90-G91/G90)*capital_params!E$6</f>
        <v>0</v>
      </c>
      <c r="Y91">
        <f>(Q91/Q90-H91/H90)*capital_params!F$6</f>
        <v>0</v>
      </c>
      <c r="Z91">
        <f t="shared" si="32"/>
        <v>0</v>
      </c>
      <c r="AA91">
        <f t="shared" si="19"/>
        <v>17856.249694796676</v>
      </c>
      <c r="AB91">
        <f t="shared" si="20"/>
        <v>73237.794700781669</v>
      </c>
      <c r="AC91">
        <f t="shared" si="22"/>
        <v>73237.794700781844</v>
      </c>
      <c r="AD91">
        <f t="shared" si="23"/>
        <v>91094.044395578516</v>
      </c>
      <c r="AE91">
        <f t="shared" si="24"/>
        <v>1.0000000000000018</v>
      </c>
    </row>
    <row r="92" spans="1:31" x14ac:dyDescent="0.25">
      <c r="A92">
        <f t="shared" si="25"/>
        <v>2100</v>
      </c>
      <c r="B92">
        <v>0.02</v>
      </c>
      <c r="C92">
        <f t="shared" si="30"/>
        <v>93007.019327885486</v>
      </c>
      <c r="D92">
        <f t="shared" si="31"/>
        <v>0.19601994634528935</v>
      </c>
      <c r="E92">
        <f>E91*(1-capital_params!C$4)+I91</f>
        <v>50306.529834552231</v>
      </c>
      <c r="F92">
        <f>F91*(1-capital_params!D$4)+J91</f>
        <v>58442.828455650582</v>
      </c>
      <c r="G92">
        <f>G91*(1-capital_params!E$4)+K91</f>
        <v>20886.508711524246</v>
      </c>
      <c r="H92">
        <f>H91*(1-capital_params!F$4)+L91</f>
        <v>11857.97165345997</v>
      </c>
      <c r="I92">
        <f t="shared" si="33"/>
        <v>5486.5531112955332</v>
      </c>
      <c r="J92">
        <f t="shared" si="33"/>
        <v>2372.895097131558</v>
      </c>
      <c r="K92">
        <f t="shared" si="33"/>
        <v>3692.5554108294969</v>
      </c>
      <c r="L92">
        <f t="shared" si="33"/>
        <v>564.2292733285002</v>
      </c>
      <c r="N92">
        <f>N91*(1-capital_params!C$4)+R91</f>
        <v>50306.529834552231</v>
      </c>
      <c r="O92">
        <f>O91*(1-capital_params!D$4)+S91</f>
        <v>58442.828455650582</v>
      </c>
      <c r="P92">
        <f>P91*(1-capital_params!E$4)+T91</f>
        <v>20886.508711524246</v>
      </c>
      <c r="Q92">
        <f>Q91*(1-capital_params!F$4)+U91</f>
        <v>11857.97165345997</v>
      </c>
      <c r="R92">
        <f t="shared" si="26"/>
        <v>5486.5531112955332</v>
      </c>
      <c r="S92">
        <f t="shared" si="27"/>
        <v>2372.895097131558</v>
      </c>
      <c r="T92">
        <f t="shared" si="28"/>
        <v>3692.5554108294969</v>
      </c>
      <c r="U92">
        <f t="shared" si="29"/>
        <v>564.2292733285002</v>
      </c>
      <c r="V92">
        <f>(N92/N91-E92/E91)*capital_params!C$6</f>
        <v>0</v>
      </c>
      <c r="W92">
        <f>(O92/O91-F92/F91)*capital_params!D$6</f>
        <v>0</v>
      </c>
      <c r="X92">
        <f>(P92/P91-G92/G91)*capital_params!E$6</f>
        <v>0</v>
      </c>
      <c r="Y92">
        <f>(Q92/Q91-H92/H91)*capital_params!F$6</f>
        <v>0</v>
      </c>
      <c r="Z92">
        <f t="shared" si="32"/>
        <v>0</v>
      </c>
      <c r="AA92">
        <f t="shared" si="19"/>
        <v>18231.230938387402</v>
      </c>
      <c r="AB92">
        <f t="shared" si="20"/>
        <v>74775.788389498077</v>
      </c>
      <c r="AC92">
        <f t="shared" si="22"/>
        <v>74775.788389498251</v>
      </c>
      <c r="AD92">
        <f t="shared" si="23"/>
        <v>93007.019327885646</v>
      </c>
      <c r="AE92">
        <f t="shared" si="24"/>
        <v>1.0000000000000018</v>
      </c>
    </row>
    <row r="93" spans="1:31" x14ac:dyDescent="0.25">
      <c r="A93">
        <f t="shared" si="25"/>
        <v>2101</v>
      </c>
      <c r="B93">
        <v>0.02</v>
      </c>
      <c r="C93">
        <f t="shared" si="30"/>
        <v>94960.166733771068</v>
      </c>
      <c r="D93">
        <f t="shared" si="31"/>
        <v>0.19601994634528935</v>
      </c>
      <c r="E93">
        <f>E92*(1-capital_params!C$4)+I92</f>
        <v>51362.990525540088</v>
      </c>
      <c r="F93">
        <f>F92*(1-capital_params!D$4)+J92</f>
        <v>59640.452820033999</v>
      </c>
      <c r="G93">
        <f>G92*(1-capital_params!E$4)+K92</f>
        <v>21325.125389168359</v>
      </c>
      <c r="H93">
        <f>H92*(1-capital_params!F$4)+L92</f>
        <v>12103.224994280748</v>
      </c>
      <c r="I93">
        <f t="shared" si="33"/>
        <v>5601.7707266327379</v>
      </c>
      <c r="J93">
        <f t="shared" si="33"/>
        <v>2422.7258941713203</v>
      </c>
      <c r="K93">
        <f t="shared" si="33"/>
        <v>3770.0990744569153</v>
      </c>
      <c r="L93">
        <f t="shared" si="33"/>
        <v>576.07808806839864</v>
      </c>
      <c r="N93">
        <f>N92*(1-capital_params!C$4)+R92</f>
        <v>51362.990525540088</v>
      </c>
      <c r="O93">
        <f>O92*(1-capital_params!D$4)+S92</f>
        <v>59640.452820033999</v>
      </c>
      <c r="P93">
        <f>P92*(1-capital_params!E$4)+T92</f>
        <v>21325.125389168359</v>
      </c>
      <c r="Q93">
        <f>Q92*(1-capital_params!F$4)+U92</f>
        <v>12103.224994280748</v>
      </c>
      <c r="R93">
        <f t="shared" si="26"/>
        <v>5601.7707266327379</v>
      </c>
      <c r="S93">
        <f t="shared" si="27"/>
        <v>2422.7258941713203</v>
      </c>
      <c r="T93">
        <f t="shared" si="28"/>
        <v>3770.0990744569153</v>
      </c>
      <c r="U93">
        <f t="shared" si="29"/>
        <v>576.07808806839864</v>
      </c>
      <c r="V93">
        <f>(N93/N92-E93/E92)*capital_params!C$6</f>
        <v>0</v>
      </c>
      <c r="W93">
        <f>(O93/O92-F93/F92)*capital_params!D$6</f>
        <v>0</v>
      </c>
      <c r="X93">
        <f>(P93/P92-G93/G92)*capital_params!E$6</f>
        <v>0</v>
      </c>
      <c r="Y93">
        <f>(Q93/Q92-H93/H92)*capital_params!F$6</f>
        <v>0</v>
      </c>
      <c r="Z93">
        <f t="shared" si="32"/>
        <v>0</v>
      </c>
      <c r="AA93">
        <f t="shared" si="19"/>
        <v>18614.086788093537</v>
      </c>
      <c r="AB93">
        <f t="shared" si="20"/>
        <v>76346.079945677528</v>
      </c>
      <c r="AC93">
        <f t="shared" si="22"/>
        <v>76346.079945677702</v>
      </c>
      <c r="AD93">
        <f t="shared" si="23"/>
        <v>94960.166733771242</v>
      </c>
      <c r="AE93">
        <f t="shared" si="24"/>
        <v>1.0000000000000018</v>
      </c>
    </row>
    <row r="94" spans="1:31" x14ac:dyDescent="0.25">
      <c r="A94">
        <f t="shared" si="25"/>
        <v>2102</v>
      </c>
      <c r="B94">
        <v>0.02</v>
      </c>
      <c r="C94">
        <f t="shared" si="30"/>
        <v>96954.330235180256</v>
      </c>
      <c r="D94">
        <f t="shared" si="31"/>
        <v>0.19601994634528935</v>
      </c>
      <c r="E94">
        <f>E93*(1-capital_params!C$4)+I93</f>
        <v>52441.634815905578</v>
      </c>
      <c r="F94">
        <f>F93*(1-capital_params!D$4)+J93</f>
        <v>60863.824053600169</v>
      </c>
      <c r="G94">
        <f>G93*(1-capital_params!E$4)+K93</f>
        <v>21772.953017868364</v>
      </c>
      <c r="H94">
        <f>H93*(1-capital_params!F$4)+L93</f>
        <v>12353.729907465144</v>
      </c>
      <c r="I94">
        <f t="shared" si="33"/>
        <v>5719.4079118920245</v>
      </c>
      <c r="J94">
        <f t="shared" si="33"/>
        <v>2473.6031379489182</v>
      </c>
      <c r="K94">
        <f t="shared" si="33"/>
        <v>3849.2711550205104</v>
      </c>
      <c r="L94">
        <f t="shared" si="33"/>
        <v>588.17572791783505</v>
      </c>
      <c r="N94">
        <f>N93*(1-capital_params!C$4)+R93</f>
        <v>52441.634815905578</v>
      </c>
      <c r="O94">
        <f>O93*(1-capital_params!D$4)+S93</f>
        <v>60863.824053600169</v>
      </c>
      <c r="P94">
        <f>P93*(1-capital_params!E$4)+T93</f>
        <v>21772.953017868364</v>
      </c>
      <c r="Q94">
        <f>Q93*(1-capital_params!F$4)+U93</f>
        <v>12353.729907465144</v>
      </c>
      <c r="R94">
        <f t="shared" si="26"/>
        <v>5719.4079118920245</v>
      </c>
      <c r="S94">
        <f t="shared" si="27"/>
        <v>2473.6031379489182</v>
      </c>
      <c r="T94">
        <f t="shared" si="28"/>
        <v>3849.2711550205104</v>
      </c>
      <c r="U94">
        <f t="shared" si="29"/>
        <v>588.17572791783505</v>
      </c>
      <c r="V94">
        <f>(N94/N93-E94/E93)*capital_params!C$6</f>
        <v>0</v>
      </c>
      <c r="W94">
        <f>(O94/O93-F94/F93)*capital_params!D$6</f>
        <v>0</v>
      </c>
      <c r="X94">
        <f>(P94/P93-G94/G93)*capital_params!E$6</f>
        <v>0</v>
      </c>
      <c r="Y94">
        <f>(Q94/Q93-H94/H93)*capital_params!F$6</f>
        <v>0</v>
      </c>
      <c r="Z94">
        <f t="shared" si="32"/>
        <v>0</v>
      </c>
      <c r="AA94">
        <f t="shared" si="19"/>
        <v>19004.982610643499</v>
      </c>
      <c r="AB94">
        <f t="shared" si="20"/>
        <v>77949.347624536749</v>
      </c>
      <c r="AC94">
        <f t="shared" si="22"/>
        <v>77949.347624536924</v>
      </c>
      <c r="AD94">
        <f t="shared" si="23"/>
        <v>96954.330235180416</v>
      </c>
      <c r="AE94">
        <f t="shared" si="24"/>
        <v>1.0000000000000016</v>
      </c>
    </row>
    <row r="95" spans="1:31" x14ac:dyDescent="0.25">
      <c r="A95">
        <f t="shared" si="25"/>
        <v>2103</v>
      </c>
      <c r="B95">
        <v>0.02</v>
      </c>
      <c r="C95">
        <f t="shared" si="30"/>
        <v>98990.371170119033</v>
      </c>
      <c r="D95">
        <f t="shared" si="31"/>
        <v>0.19601994634528935</v>
      </c>
      <c r="E95">
        <f>E94*(1-capital_params!C$4)+I94</f>
        <v>53542.928743975957</v>
      </c>
      <c r="F95">
        <f>F94*(1-capital_params!D$4)+J94</f>
        <v>62113.470839956521</v>
      </c>
      <c r="G95">
        <f>G94*(1-capital_params!E$4)+K94</f>
        <v>22230.185027467851</v>
      </c>
      <c r="H95">
        <f>H94*(1-capital_params!F$4)+L94</f>
        <v>12609.593952378369</v>
      </c>
      <c r="I95">
        <f t="shared" si="33"/>
        <v>5839.515478041757</v>
      </c>
      <c r="J95">
        <f t="shared" si="33"/>
        <v>2525.5488038458452</v>
      </c>
      <c r="K95">
        <f t="shared" si="33"/>
        <v>3930.1058492759407</v>
      </c>
      <c r="L95">
        <f t="shared" si="33"/>
        <v>600.52741820410949</v>
      </c>
      <c r="N95">
        <f>N94*(1-capital_params!C$4)+R94</f>
        <v>53542.928743975957</v>
      </c>
      <c r="O95">
        <f>O94*(1-capital_params!D$4)+S94</f>
        <v>62113.470839956521</v>
      </c>
      <c r="P95">
        <f>P94*(1-capital_params!E$4)+T94</f>
        <v>22230.185027467851</v>
      </c>
      <c r="Q95">
        <f>Q94*(1-capital_params!F$4)+U94</f>
        <v>12609.593952378369</v>
      </c>
      <c r="R95">
        <f t="shared" si="26"/>
        <v>5839.515478041757</v>
      </c>
      <c r="S95">
        <f t="shared" si="27"/>
        <v>2525.5488038458452</v>
      </c>
      <c r="T95">
        <f t="shared" si="28"/>
        <v>3930.1058492759407</v>
      </c>
      <c r="U95">
        <f t="shared" si="29"/>
        <v>600.52741820410949</v>
      </c>
      <c r="V95">
        <f>(N95/N94-E95/E94)*capital_params!C$6</f>
        <v>0</v>
      </c>
      <c r="W95">
        <f>(O95/O94-F95/F94)*capital_params!D$6</f>
        <v>0</v>
      </c>
      <c r="X95">
        <f>(P95/P94-G95/G94)*capital_params!E$6</f>
        <v>0</v>
      </c>
      <c r="Y95">
        <f>(Q95/Q94-H95/H94)*capital_params!F$6</f>
        <v>0</v>
      </c>
      <c r="Z95">
        <f t="shared" si="32"/>
        <v>0</v>
      </c>
      <c r="AA95">
        <f t="shared" si="19"/>
        <v>19404.08724546701</v>
      </c>
      <c r="AB95">
        <f t="shared" si="20"/>
        <v>79586.283924652016</v>
      </c>
      <c r="AC95">
        <f t="shared" si="22"/>
        <v>79586.283924652191</v>
      </c>
      <c r="AD95">
        <f t="shared" si="23"/>
        <v>98990.371170119208</v>
      </c>
      <c r="AE95">
        <f t="shared" si="24"/>
        <v>1.0000000000000018</v>
      </c>
    </row>
    <row r="96" spans="1:31" x14ac:dyDescent="0.25">
      <c r="A96">
        <f t="shared" si="25"/>
        <v>2104</v>
      </c>
      <c r="B96">
        <v>0.02</v>
      </c>
      <c r="C96">
        <f t="shared" si="30"/>
        <v>101069.16896469152</v>
      </c>
      <c r="D96">
        <f t="shared" si="31"/>
        <v>0.19601994634528935</v>
      </c>
      <c r="E96">
        <f>E95*(1-capital_params!C$4)+I95</f>
        <v>54667.348118790869</v>
      </c>
      <c r="F96">
        <f>F95*(1-capital_params!D$4)+J95</f>
        <v>63389.933206396243</v>
      </c>
      <c r="G96">
        <f>G95*(1-capital_params!E$4)+K95</f>
        <v>22697.018909857157</v>
      </c>
      <c r="H96">
        <f>H95*(1-capital_params!F$4)+L95</f>
        <v>12870.927020397807</v>
      </c>
      <c r="I96">
        <f t="shared" si="33"/>
        <v>5962.1453030806333</v>
      </c>
      <c r="J96">
        <f t="shared" si="33"/>
        <v>2578.5853287266077</v>
      </c>
      <c r="K96">
        <f t="shared" si="33"/>
        <v>4012.6380721107353</v>
      </c>
      <c r="L96">
        <f t="shared" si="33"/>
        <v>613.1384939863957</v>
      </c>
      <c r="N96">
        <f>N95*(1-capital_params!C$4)+R95</f>
        <v>54667.348118790869</v>
      </c>
      <c r="O96">
        <f>O95*(1-capital_params!D$4)+S95</f>
        <v>63389.933206396243</v>
      </c>
      <c r="P96">
        <f>P95*(1-capital_params!E$4)+T95</f>
        <v>22697.018909857157</v>
      </c>
      <c r="Q96">
        <f>Q95*(1-capital_params!F$4)+U95</f>
        <v>12870.927020397807</v>
      </c>
      <c r="R96">
        <f t="shared" si="26"/>
        <v>5962.1453030806333</v>
      </c>
      <c r="S96">
        <f t="shared" si="27"/>
        <v>2578.5853287266077</v>
      </c>
      <c r="T96">
        <f t="shared" si="28"/>
        <v>4012.6380721107353</v>
      </c>
      <c r="U96">
        <f t="shared" si="29"/>
        <v>613.1384939863957</v>
      </c>
      <c r="V96">
        <f>(N96/N95-E96/E95)*capital_params!C$6</f>
        <v>0</v>
      </c>
      <c r="W96">
        <f>(O96/O95-F96/F95)*capital_params!D$6</f>
        <v>0</v>
      </c>
      <c r="X96">
        <f>(P96/P95-G96/G95)*capital_params!E$6</f>
        <v>0</v>
      </c>
      <c r="Y96">
        <f>(Q96/Q95-H96/H95)*capital_params!F$6</f>
        <v>0</v>
      </c>
      <c r="Z96">
        <f t="shared" si="32"/>
        <v>0</v>
      </c>
      <c r="AA96">
        <f t="shared" si="19"/>
        <v>19811.573077621815</v>
      </c>
      <c r="AB96">
        <f t="shared" si="20"/>
        <v>81257.595887069692</v>
      </c>
      <c r="AC96">
        <f t="shared" si="22"/>
        <v>81257.595887069867</v>
      </c>
      <c r="AD96">
        <f t="shared" si="23"/>
        <v>101069.16896469168</v>
      </c>
      <c r="AE96">
        <f t="shared" si="24"/>
        <v>1.0000000000000016</v>
      </c>
    </row>
    <row r="97" spans="1:31" x14ac:dyDescent="0.25">
      <c r="A97">
        <f t="shared" si="25"/>
        <v>2105</v>
      </c>
      <c r="B97">
        <v>0.02</v>
      </c>
      <c r="C97">
        <f t="shared" si="30"/>
        <v>103191.62151295003</v>
      </c>
      <c r="D97">
        <f t="shared" si="31"/>
        <v>0.19601994634528935</v>
      </c>
      <c r="E97">
        <f>E96*(1-capital_params!C$4)+I96</f>
        <v>55815.378726704468</v>
      </c>
      <c r="F97">
        <f>F96*(1-capital_params!D$4)+J96</f>
        <v>64693.762757262586</v>
      </c>
      <c r="G97">
        <f>G96*(1-capital_params!E$4)+K96</f>
        <v>23173.656304273227</v>
      </c>
      <c r="H97">
        <f>H96*(1-capital_params!F$4)+L96</f>
        <v>13137.841381914439</v>
      </c>
      <c r="I97">
        <f t="shared" si="33"/>
        <v>6087.350354445327</v>
      </c>
      <c r="J97">
        <f t="shared" si="33"/>
        <v>2632.7356206298664</v>
      </c>
      <c r="K97">
        <f t="shared" si="33"/>
        <v>4096.9034716250608</v>
      </c>
      <c r="L97">
        <f t="shared" si="33"/>
        <v>626.01440236011001</v>
      </c>
      <c r="N97">
        <f>N96*(1-capital_params!C$4)+R96</f>
        <v>55815.378726704468</v>
      </c>
      <c r="O97">
        <f>O96*(1-capital_params!D$4)+S96</f>
        <v>64693.762757262586</v>
      </c>
      <c r="P97">
        <f>P96*(1-capital_params!E$4)+T96</f>
        <v>23173.656304273227</v>
      </c>
      <c r="Q97">
        <f>Q96*(1-capital_params!F$4)+U96</f>
        <v>13137.841381914439</v>
      </c>
      <c r="R97">
        <f t="shared" si="26"/>
        <v>6087.350354445327</v>
      </c>
      <c r="S97">
        <f t="shared" si="27"/>
        <v>2632.7356206298664</v>
      </c>
      <c r="T97">
        <f t="shared" si="28"/>
        <v>4096.9034716250608</v>
      </c>
      <c r="U97">
        <f t="shared" si="29"/>
        <v>626.01440236011001</v>
      </c>
      <c r="V97">
        <f>(N97/N96-E97/E96)*capital_params!C$6</f>
        <v>0</v>
      </c>
      <c r="W97">
        <f>(O97/O96-F97/F96)*capital_params!D$6</f>
        <v>0</v>
      </c>
      <c r="X97">
        <f>(P97/P96-G97/G96)*capital_params!E$6</f>
        <v>0</v>
      </c>
      <c r="Y97">
        <f>(Q97/Q96-H97/H96)*capital_params!F$6</f>
        <v>0</v>
      </c>
      <c r="Z97">
        <f t="shared" si="32"/>
        <v>0</v>
      </c>
      <c r="AA97">
        <f t="shared" si="19"/>
        <v>20227.616112251872</v>
      </c>
      <c r="AB97">
        <f t="shared" si="20"/>
        <v>82964.005400698152</v>
      </c>
      <c r="AC97">
        <f t="shared" si="22"/>
        <v>82964.005400698326</v>
      </c>
      <c r="AD97">
        <f t="shared" si="23"/>
        <v>103191.62151295019</v>
      </c>
      <c r="AE97">
        <f t="shared" si="24"/>
        <v>1.0000000000000016</v>
      </c>
    </row>
    <row r="98" spans="1:31" x14ac:dyDescent="0.25">
      <c r="A98">
        <f t="shared" si="25"/>
        <v>2106</v>
      </c>
      <c r="B98">
        <v>0.02</v>
      </c>
      <c r="C98">
        <f t="shared" si="30"/>
        <v>105358.64556472197</v>
      </c>
      <c r="D98">
        <f t="shared" si="31"/>
        <v>0.19601994634528935</v>
      </c>
      <c r="E98">
        <f>E97*(1-capital_params!C$4)+I97</f>
        <v>56987.516542201331</v>
      </c>
      <c r="F98">
        <f>F97*(1-capital_params!D$4)+J97</f>
        <v>66025.522912311426</v>
      </c>
      <c r="G98">
        <f>G97*(1-capital_params!E$4)+K97</f>
        <v>23660.303084391257</v>
      </c>
      <c r="H98">
        <f>H97*(1-capital_params!F$4)+L97</f>
        <v>13410.451734374334</v>
      </c>
      <c r="I98">
        <f t="shared" si="33"/>
        <v>6215.1847118886781</v>
      </c>
      <c r="J98">
        <f t="shared" si="33"/>
        <v>2688.0230686630935</v>
      </c>
      <c r="K98">
        <f t="shared" si="33"/>
        <v>4182.9384445291871</v>
      </c>
      <c r="L98">
        <f t="shared" si="33"/>
        <v>639.16070480967221</v>
      </c>
      <c r="N98">
        <f>N97*(1-capital_params!C$4)+R97</f>
        <v>56987.516542201331</v>
      </c>
      <c r="O98">
        <f>O97*(1-capital_params!D$4)+S97</f>
        <v>66025.522912311426</v>
      </c>
      <c r="P98">
        <f>P97*(1-capital_params!E$4)+T97</f>
        <v>23660.303084391257</v>
      </c>
      <c r="Q98">
        <f>Q97*(1-capital_params!F$4)+U97</f>
        <v>13410.451734374334</v>
      </c>
      <c r="R98">
        <f t="shared" si="26"/>
        <v>6215.1847118886781</v>
      </c>
      <c r="S98">
        <f t="shared" si="27"/>
        <v>2688.0230686630935</v>
      </c>
      <c r="T98">
        <f t="shared" si="28"/>
        <v>4182.9384445291871</v>
      </c>
      <c r="U98">
        <f t="shared" si="29"/>
        <v>639.16070480967221</v>
      </c>
      <c r="V98">
        <f>(N98/N97-E98/E97)*capital_params!C$6</f>
        <v>0</v>
      </c>
      <c r="W98">
        <f>(O98/O97-F98/F97)*capital_params!D$6</f>
        <v>0</v>
      </c>
      <c r="X98">
        <f>(P98/P97-G98/G97)*capital_params!E$6</f>
        <v>0</v>
      </c>
      <c r="Y98">
        <f>(Q98/Q97-H98/H97)*capital_params!F$6</f>
        <v>0</v>
      </c>
      <c r="Z98">
        <f t="shared" si="32"/>
        <v>0</v>
      </c>
      <c r="AA98">
        <f t="shared" si="19"/>
        <v>20652.396050609157</v>
      </c>
      <c r="AB98">
        <f t="shared" si="20"/>
        <v>84706.249514112802</v>
      </c>
      <c r="AC98">
        <f t="shared" si="22"/>
        <v>84706.249514112977</v>
      </c>
      <c r="AD98">
        <f t="shared" si="23"/>
        <v>105358.64556472213</v>
      </c>
      <c r="AE98">
        <f t="shared" si="24"/>
        <v>1.0000000000000016</v>
      </c>
    </row>
    <row r="99" spans="1:31" x14ac:dyDescent="0.25">
      <c r="A99">
        <f t="shared" si="25"/>
        <v>2107</v>
      </c>
      <c r="B99">
        <v>0.02</v>
      </c>
      <c r="C99">
        <f t="shared" si="30"/>
        <v>107571.17712158112</v>
      </c>
      <c r="D99">
        <f t="shared" si="31"/>
        <v>0.19601994634528935</v>
      </c>
      <c r="E99">
        <f>E98*(1-capital_params!C$4)+I98</f>
        <v>58184.267943025756</v>
      </c>
      <c r="F99">
        <f>F98*(1-capital_params!D$4)+J98</f>
        <v>67385.789150175056</v>
      </c>
      <c r="G99">
        <f>G98*(1-capital_params!E$4)+K98</f>
        <v>24157.16944724568</v>
      </c>
      <c r="H99">
        <f>H98*(1-capital_params!F$4)+L98</f>
        <v>13688.875251380583</v>
      </c>
      <c r="I99">
        <f t="shared" si="33"/>
        <v>6345.7035908383396</v>
      </c>
      <c r="J99">
        <f t="shared" si="33"/>
        <v>2744.4715531050183</v>
      </c>
      <c r="K99">
        <f t="shared" si="33"/>
        <v>4270.7801518642991</v>
      </c>
      <c r="L99">
        <f t="shared" si="33"/>
        <v>652.58307961067533</v>
      </c>
      <c r="N99">
        <f>N98*(1-capital_params!C$4)+R98</f>
        <v>58184.267943025756</v>
      </c>
      <c r="O99">
        <f>O98*(1-capital_params!D$4)+S98</f>
        <v>67385.789150175056</v>
      </c>
      <c r="P99">
        <f>P98*(1-capital_params!E$4)+T98</f>
        <v>24157.16944724568</v>
      </c>
      <c r="Q99">
        <f>Q98*(1-capital_params!F$4)+U98</f>
        <v>13688.875251380583</v>
      </c>
      <c r="R99">
        <f t="shared" si="26"/>
        <v>6345.7035908383396</v>
      </c>
      <c r="S99">
        <f t="shared" si="27"/>
        <v>2744.4715531050183</v>
      </c>
      <c r="T99">
        <f t="shared" si="28"/>
        <v>4270.7801518642991</v>
      </c>
      <c r="U99">
        <f t="shared" si="29"/>
        <v>652.58307961067533</v>
      </c>
      <c r="V99">
        <f>(N99/N98-E99/E98)*capital_params!C$6</f>
        <v>0</v>
      </c>
      <c r="W99">
        <f>(O99/O98-F99/F98)*capital_params!D$6</f>
        <v>0</v>
      </c>
      <c r="X99">
        <f>(P99/P98-G99/G98)*capital_params!E$6</f>
        <v>0</v>
      </c>
      <c r="Y99">
        <f>(Q99/Q98-H99/H98)*capital_params!F$6</f>
        <v>0</v>
      </c>
      <c r="Z99">
        <f t="shared" si="32"/>
        <v>0</v>
      </c>
      <c r="AA99">
        <f t="shared" si="19"/>
        <v>21086.096367671948</v>
      </c>
      <c r="AB99">
        <f t="shared" si="20"/>
        <v>86485.080753909162</v>
      </c>
      <c r="AC99">
        <f t="shared" si="22"/>
        <v>86485.080753909337</v>
      </c>
      <c r="AD99">
        <f t="shared" si="23"/>
        <v>107571.17712158128</v>
      </c>
      <c r="AE99">
        <f t="shared" si="24"/>
        <v>1.0000000000000016</v>
      </c>
    </row>
    <row r="100" spans="1:31" x14ac:dyDescent="0.25">
      <c r="A100">
        <f t="shared" si="25"/>
        <v>2108</v>
      </c>
      <c r="B100">
        <v>0.02</v>
      </c>
      <c r="C100">
        <f t="shared" si="30"/>
        <v>109830.17184113432</v>
      </c>
      <c r="D100">
        <f t="shared" si="31"/>
        <v>0.19601994634528935</v>
      </c>
      <c r="E100">
        <f>E99*(1-capital_params!C$4)+I99</f>
        <v>59406.149929724939</v>
      </c>
      <c r="F100">
        <f>F99*(1-capital_params!D$4)+J99</f>
        <v>68775.149257032463</v>
      </c>
      <c r="G100">
        <f>G99*(1-capital_params!E$4)+K99</f>
        <v>24664.470004018818</v>
      </c>
      <c r="H100">
        <f>H99*(1-capital_params!F$4)+L99</f>
        <v>13973.231632876581</v>
      </c>
      <c r="I100">
        <f t="shared" si="33"/>
        <v>6478.9633662459446</v>
      </c>
      <c r="J100">
        <f t="shared" si="33"/>
        <v>2802.1054557202237</v>
      </c>
      <c r="K100">
        <f t="shared" si="33"/>
        <v>4360.4665350534497</v>
      </c>
      <c r="L100">
        <f t="shared" si="33"/>
        <v>666.28732428249953</v>
      </c>
      <c r="N100">
        <f>N99*(1-capital_params!C$4)+R99</f>
        <v>59406.149929724939</v>
      </c>
      <c r="O100">
        <f>O99*(1-capital_params!D$4)+S99</f>
        <v>68775.149257032463</v>
      </c>
      <c r="P100">
        <f>P99*(1-capital_params!E$4)+T99</f>
        <v>24664.470004018818</v>
      </c>
      <c r="Q100">
        <f>Q99*(1-capital_params!F$4)+U99</f>
        <v>13973.231632876581</v>
      </c>
      <c r="R100">
        <f t="shared" si="26"/>
        <v>6478.9633662459446</v>
      </c>
      <c r="S100">
        <f t="shared" si="27"/>
        <v>2802.1054557202237</v>
      </c>
      <c r="T100">
        <f t="shared" si="28"/>
        <v>4360.4665350534497</v>
      </c>
      <c r="U100">
        <f t="shared" si="29"/>
        <v>666.28732428249953</v>
      </c>
      <c r="V100">
        <f>(N100/N99-E100/E99)*capital_params!C$6</f>
        <v>0</v>
      </c>
      <c r="W100">
        <f>(O100/O99-F100/F99)*capital_params!D$6</f>
        <v>0</v>
      </c>
      <c r="X100">
        <f>(P100/P99-G100/G99)*capital_params!E$6</f>
        <v>0</v>
      </c>
      <c r="Y100">
        <f>(Q100/Q99-H100/H99)*capital_params!F$6</f>
        <v>0</v>
      </c>
      <c r="Z100">
        <f t="shared" si="32"/>
        <v>0</v>
      </c>
      <c r="AA100">
        <f t="shared" si="19"/>
        <v>21528.904391393058</v>
      </c>
      <c r="AB100">
        <f t="shared" si="20"/>
        <v>88301.267449741252</v>
      </c>
      <c r="AC100">
        <f t="shared" si="22"/>
        <v>88301.267449741426</v>
      </c>
      <c r="AD100">
        <f t="shared" si="23"/>
        <v>109830.17184113449</v>
      </c>
      <c r="AE100">
        <f t="shared" si="24"/>
        <v>1.0000000000000016</v>
      </c>
    </row>
    <row r="101" spans="1:31" x14ac:dyDescent="0.25">
      <c r="A101">
        <f t="shared" si="25"/>
        <v>2109</v>
      </c>
      <c r="B101">
        <v>0.02</v>
      </c>
      <c r="C101">
        <f t="shared" si="30"/>
        <v>112136.60544979812</v>
      </c>
      <c r="D101">
        <f t="shared" si="31"/>
        <v>0.19601994634528935</v>
      </c>
      <c r="E101">
        <f>E100*(1-capital_params!C$4)+I100</f>
        <v>60653.690349707977</v>
      </c>
      <c r="F101">
        <f>F100*(1-capital_params!D$4)+J100</f>
        <v>70194.203580593472</v>
      </c>
      <c r="G101">
        <f>G100*(1-capital_params!E$4)+K100</f>
        <v>25182.423872736421</v>
      </c>
      <c r="H101">
        <f>H100*(1-capital_params!F$4)+L100</f>
        <v>14263.643156432006</v>
      </c>
      <c r="I101">
        <f t="shared" si="33"/>
        <v>6615.0215969371093</v>
      </c>
      <c r="J101">
        <f t="shared" si="33"/>
        <v>2860.949670290348</v>
      </c>
      <c r="K101">
        <f t="shared" si="33"/>
        <v>4452.036332289571</v>
      </c>
      <c r="L101">
        <f t="shared" si="33"/>
        <v>680.27935809243195</v>
      </c>
      <c r="N101">
        <f>N100*(1-capital_params!C$4)+R100</f>
        <v>60653.690349707977</v>
      </c>
      <c r="O101">
        <f>O100*(1-capital_params!D$4)+S100</f>
        <v>70194.203580593472</v>
      </c>
      <c r="P101">
        <f>P100*(1-capital_params!E$4)+T100</f>
        <v>25182.423872736421</v>
      </c>
      <c r="Q101">
        <f>Q100*(1-capital_params!F$4)+U100</f>
        <v>14263.643156432006</v>
      </c>
      <c r="R101">
        <f t="shared" si="26"/>
        <v>6615.0215969371093</v>
      </c>
      <c r="S101">
        <f t="shared" si="27"/>
        <v>2860.949670290348</v>
      </c>
      <c r="T101">
        <f t="shared" si="28"/>
        <v>4452.036332289571</v>
      </c>
      <c r="U101">
        <f t="shared" si="29"/>
        <v>680.27935809243195</v>
      </c>
      <c r="V101">
        <f>(N101/N100-E101/E100)*capital_params!C$6</f>
        <v>0</v>
      </c>
      <c r="W101">
        <f>(O101/O100-F101/F100)*capital_params!D$6</f>
        <v>0</v>
      </c>
      <c r="X101">
        <f>(P101/P100-G101/G100)*capital_params!E$6</f>
        <v>0</v>
      </c>
      <c r="Y101">
        <f>(Q101/Q100-H101/H100)*capital_params!F$6</f>
        <v>0</v>
      </c>
      <c r="Z101">
        <f t="shared" si="32"/>
        <v>0</v>
      </c>
      <c r="AA101">
        <f t="shared" si="19"/>
        <v>21981.011383612309</v>
      </c>
      <c r="AB101">
        <f t="shared" si="20"/>
        <v>90155.594066185804</v>
      </c>
      <c r="AC101">
        <f t="shared" si="22"/>
        <v>90155.594066185993</v>
      </c>
      <c r="AD101">
        <f t="shared" si="23"/>
        <v>112136.6054497983</v>
      </c>
      <c r="AE101">
        <f t="shared" si="24"/>
        <v>1.0000000000000016</v>
      </c>
    </row>
    <row r="102" spans="1:31" x14ac:dyDescent="0.25">
      <c r="A102">
        <f t="shared" si="25"/>
        <v>2110</v>
      </c>
      <c r="B102">
        <v>0.02</v>
      </c>
      <c r="C102">
        <f t="shared" si="30"/>
        <v>114491.47416424387</v>
      </c>
      <c r="D102">
        <f t="shared" si="31"/>
        <v>0.19601994634528935</v>
      </c>
      <c r="E102">
        <f>E101*(1-capital_params!C$4)+I101</f>
        <v>61927.428125923718</v>
      </c>
      <c r="F102">
        <f>F101*(1-capital_params!D$4)+J101</f>
        <v>71643.5652895065</v>
      </c>
      <c r="G102">
        <f>G101*(1-capital_params!E$4)+K101</f>
        <v>25711.25477291003</v>
      </c>
      <c r="H102">
        <f>H101*(1-capital_params!F$4)+L101</f>
        <v>14560.234729653344</v>
      </c>
      <c r="I102">
        <f t="shared" si="33"/>
        <v>6753.9370504727876</v>
      </c>
      <c r="J102">
        <f t="shared" si="33"/>
        <v>2921.0296133664451</v>
      </c>
      <c r="K102">
        <f t="shared" si="33"/>
        <v>4545.5290952676514</v>
      </c>
      <c r="L102">
        <f t="shared" si="33"/>
        <v>694.56522461237296</v>
      </c>
      <c r="N102">
        <f>N101*(1-capital_params!C$4)+R101</f>
        <v>61927.428125923718</v>
      </c>
      <c r="O102">
        <f>O101*(1-capital_params!D$4)+S101</f>
        <v>71643.5652895065</v>
      </c>
      <c r="P102">
        <f>P101*(1-capital_params!E$4)+T101</f>
        <v>25711.25477291003</v>
      </c>
      <c r="Q102">
        <f>Q101*(1-capital_params!F$4)+U101</f>
        <v>14560.234729653344</v>
      </c>
      <c r="R102">
        <f t="shared" si="26"/>
        <v>6753.9370504727876</v>
      </c>
      <c r="S102">
        <f t="shared" si="27"/>
        <v>2921.0296133664451</v>
      </c>
      <c r="T102">
        <f t="shared" si="28"/>
        <v>4545.5290952676514</v>
      </c>
      <c r="U102">
        <f t="shared" si="29"/>
        <v>694.56522461237296</v>
      </c>
      <c r="V102">
        <f>(N102/N101-E102/E101)*capital_params!C$6</f>
        <v>0</v>
      </c>
      <c r="W102">
        <f>(O102/O101-F102/F101)*capital_params!D$6</f>
        <v>0</v>
      </c>
      <c r="X102">
        <f>(P102/P101-G102/G101)*capital_params!E$6</f>
        <v>0</v>
      </c>
      <c r="Y102">
        <f>(Q102/Q101-H102/H101)*capital_params!F$6</f>
        <v>0</v>
      </c>
      <c r="Z102">
        <f t="shared" si="32"/>
        <v>0</v>
      </c>
      <c r="AA102">
        <f t="shared" si="19"/>
        <v>22442.612622668166</v>
      </c>
      <c r="AB102">
        <f t="shared" si="20"/>
        <v>92048.861541575709</v>
      </c>
      <c r="AC102">
        <f t="shared" si="22"/>
        <v>92048.861541575912</v>
      </c>
      <c r="AD102">
        <f t="shared" si="23"/>
        <v>114491.47416424408</v>
      </c>
      <c r="AE102">
        <f t="shared" si="24"/>
        <v>1.0000000000000018</v>
      </c>
    </row>
    <row r="103" spans="1:31" x14ac:dyDescent="0.25">
      <c r="A103">
        <f t="shared" si="25"/>
        <v>2111</v>
      </c>
      <c r="B103">
        <v>0.02</v>
      </c>
      <c r="C103">
        <f t="shared" si="30"/>
        <v>116895.79512169298</v>
      </c>
      <c r="D103">
        <f t="shared" si="31"/>
        <v>0.19601994634528935</v>
      </c>
      <c r="E103">
        <f>E102*(1-capital_params!C$4)+I102</f>
        <v>63227.913490262225</v>
      </c>
      <c r="F103">
        <f>F102*(1-capital_params!D$4)+J102</f>
        <v>73123.860638302169</v>
      </c>
      <c r="G103">
        <f>G102*(1-capital_params!E$4)+K102</f>
        <v>26251.191122167045</v>
      </c>
      <c r="H103">
        <f>H102*(1-capital_params!F$4)+L102</f>
        <v>14863.133943741284</v>
      </c>
      <c r="I103">
        <f t="shared" si="33"/>
        <v>6895.7697285327158</v>
      </c>
      <c r="J103">
        <f t="shared" si="33"/>
        <v>2982.3712352471398</v>
      </c>
      <c r="K103">
        <f t="shared" si="33"/>
        <v>4640.9852062682712</v>
      </c>
      <c r="L103">
        <f t="shared" si="33"/>
        <v>709.15109432923271</v>
      </c>
      <c r="N103">
        <f>N102*(1-capital_params!C$4)+R102</f>
        <v>63227.913490262225</v>
      </c>
      <c r="O103">
        <f>O102*(1-capital_params!D$4)+S102</f>
        <v>73123.860638302169</v>
      </c>
      <c r="P103">
        <f>P102*(1-capital_params!E$4)+T102</f>
        <v>26251.191122167045</v>
      </c>
      <c r="Q103">
        <f>Q102*(1-capital_params!F$4)+U102</f>
        <v>14863.133943741284</v>
      </c>
      <c r="R103">
        <f t="shared" si="26"/>
        <v>6895.7697285327158</v>
      </c>
      <c r="S103">
        <f t="shared" si="27"/>
        <v>2982.3712352471398</v>
      </c>
      <c r="T103">
        <f t="shared" si="28"/>
        <v>4640.9852062682712</v>
      </c>
      <c r="U103">
        <f t="shared" si="29"/>
        <v>709.15109432923271</v>
      </c>
      <c r="V103">
        <f>(N103/N102-E103/E102)*capital_params!C$6</f>
        <v>0</v>
      </c>
      <c r="W103">
        <f>(O103/O102-F103/F102)*capital_params!D$6</f>
        <v>0</v>
      </c>
      <c r="X103">
        <f>(P103/P102-G103/G102)*capital_params!E$6</f>
        <v>0</v>
      </c>
      <c r="Y103">
        <f>(Q103/Q102-H103/H102)*capital_params!F$6</f>
        <v>0</v>
      </c>
      <c r="Z103">
        <f t="shared" si="32"/>
        <v>0</v>
      </c>
      <c r="AA103">
        <f t="shared" si="19"/>
        <v>22913.907487744196</v>
      </c>
      <c r="AB103">
        <f t="shared" si="20"/>
        <v>93981.887633948776</v>
      </c>
      <c r="AC103">
        <f t="shared" si="22"/>
        <v>93981.88763394898</v>
      </c>
      <c r="AD103">
        <f t="shared" si="23"/>
        <v>116895.79512169317</v>
      </c>
      <c r="AE103">
        <f t="shared" si="24"/>
        <v>1.0000000000000016</v>
      </c>
    </row>
    <row r="104" spans="1:31" x14ac:dyDescent="0.25">
      <c r="A104">
        <f t="shared" si="25"/>
        <v>2112</v>
      </c>
      <c r="B104">
        <v>0.02</v>
      </c>
      <c r="C104">
        <f t="shared" si="30"/>
        <v>119350.60681924853</v>
      </c>
      <c r="D104">
        <f t="shared" si="31"/>
        <v>0.19601994634528935</v>
      </c>
      <c r="E104">
        <f>E103*(1-capital_params!C$4)+I103</f>
        <v>64555.708221785811</v>
      </c>
      <c r="F104">
        <f>F103*(1-capital_params!D$4)+J103</f>
        <v>74635.72923798699</v>
      </c>
      <c r="G104">
        <f>G103*(1-capital_params!E$4)+K103</f>
        <v>26802.46613491021</v>
      </c>
      <c r="H104">
        <f>H103*(1-capital_params!F$4)+L103</f>
        <v>15172.47112821784</v>
      </c>
      <c r="I104">
        <f t="shared" ref="I104:L119" si="34">I103*$C104/$C103</f>
        <v>7040.580892831902</v>
      </c>
      <c r="J104">
        <f t="shared" si="34"/>
        <v>3045.0010311873293</v>
      </c>
      <c r="K104">
        <f t="shared" si="34"/>
        <v>4738.4458955999044</v>
      </c>
      <c r="L104">
        <f t="shared" si="34"/>
        <v>724.04326731014646</v>
      </c>
      <c r="N104">
        <f>N103*(1-capital_params!C$4)+R103</f>
        <v>64555.708221785811</v>
      </c>
      <c r="O104">
        <f>O103*(1-capital_params!D$4)+S103</f>
        <v>74635.72923798699</v>
      </c>
      <c r="P104">
        <f>P103*(1-capital_params!E$4)+T103</f>
        <v>26802.46613491021</v>
      </c>
      <c r="Q104">
        <f>Q103*(1-capital_params!F$4)+U103</f>
        <v>15172.47112821784</v>
      </c>
      <c r="R104">
        <f t="shared" si="26"/>
        <v>7040.580892831902</v>
      </c>
      <c r="S104">
        <f t="shared" si="27"/>
        <v>3045.0010311873293</v>
      </c>
      <c r="T104">
        <f t="shared" si="28"/>
        <v>4738.4458955999044</v>
      </c>
      <c r="U104">
        <f t="shared" si="29"/>
        <v>724.04326731014646</v>
      </c>
      <c r="V104">
        <f>(N104/N103-E104/E103)*capital_params!C$6</f>
        <v>0</v>
      </c>
      <c r="W104">
        <f>(O104/O103-F104/F103)*capital_params!D$6</f>
        <v>0</v>
      </c>
      <c r="X104">
        <f>(P104/P103-G104/G103)*capital_params!E$6</f>
        <v>0</v>
      </c>
      <c r="Y104">
        <f>(Q104/Q103-H104/H103)*capital_params!F$6</f>
        <v>0</v>
      </c>
      <c r="Z104">
        <f t="shared" si="32"/>
        <v>0</v>
      </c>
      <c r="AA104">
        <f t="shared" si="19"/>
        <v>23395.099544986821</v>
      </c>
      <c r="AB104">
        <f t="shared" si="20"/>
        <v>95955.50727426169</v>
      </c>
      <c r="AC104">
        <f t="shared" si="22"/>
        <v>95955.507274261894</v>
      </c>
      <c r="AD104">
        <f t="shared" si="23"/>
        <v>119350.60681924871</v>
      </c>
      <c r="AE104">
        <f t="shared" si="24"/>
        <v>1.0000000000000016</v>
      </c>
    </row>
    <row r="105" spans="1:31" x14ac:dyDescent="0.25">
      <c r="A105">
        <f t="shared" si="25"/>
        <v>2113</v>
      </c>
      <c r="B105">
        <v>0.02</v>
      </c>
      <c r="C105">
        <f t="shared" si="30"/>
        <v>121856.96956245274</v>
      </c>
      <c r="D105">
        <f t="shared" si="31"/>
        <v>0.19601994634528935</v>
      </c>
      <c r="E105">
        <f>E104*(1-capital_params!C$4)+I104</f>
        <v>65911.38588989753</v>
      </c>
      <c r="F105">
        <f>F104*(1-capital_params!D$4)+J104</f>
        <v>76179.824332404256</v>
      </c>
      <c r="G105">
        <f>G104*(1-capital_params!E$4)+K104</f>
        <v>27365.317923049097</v>
      </c>
      <c r="H105">
        <f>H104*(1-capital_params!F$4)+L104</f>
        <v>15488.379406846541</v>
      </c>
      <c r="I105">
        <f t="shared" si="34"/>
        <v>7188.4330915813716</v>
      </c>
      <c r="J105">
        <f t="shared" si="34"/>
        <v>3108.9460528422633</v>
      </c>
      <c r="K105">
        <f t="shared" si="34"/>
        <v>4837.9532594075026</v>
      </c>
      <c r="L105">
        <f t="shared" si="34"/>
        <v>739.24817592365957</v>
      </c>
      <c r="N105">
        <f>N104*(1-capital_params!C$4)+R104</f>
        <v>65911.38588989753</v>
      </c>
      <c r="O105">
        <f>O104*(1-capital_params!D$4)+S104</f>
        <v>76179.824332404256</v>
      </c>
      <c r="P105">
        <f>P104*(1-capital_params!E$4)+T104</f>
        <v>27365.317923049097</v>
      </c>
      <c r="Q105">
        <f>Q104*(1-capital_params!F$4)+U104</f>
        <v>15488.379406846541</v>
      </c>
      <c r="R105">
        <f t="shared" si="26"/>
        <v>7188.4330915813716</v>
      </c>
      <c r="S105">
        <f t="shared" si="27"/>
        <v>3108.9460528422633</v>
      </c>
      <c r="T105">
        <f t="shared" si="28"/>
        <v>4837.9532594075026</v>
      </c>
      <c r="U105">
        <f t="shared" si="29"/>
        <v>739.24817592365957</v>
      </c>
      <c r="V105">
        <f>(N105/N104-E105/E104)*capital_params!C$6</f>
        <v>0</v>
      </c>
      <c r="W105">
        <f>(O105/O104-F105/F104)*capital_params!D$6</f>
        <v>0</v>
      </c>
      <c r="X105">
        <f>(P105/P104-G105/G104)*capital_params!E$6</f>
        <v>0</v>
      </c>
      <c r="Y105">
        <f>(Q105/Q104-H105/H104)*capital_params!F$6</f>
        <v>0</v>
      </c>
      <c r="Z105">
        <f t="shared" si="32"/>
        <v>0</v>
      </c>
      <c r="AA105">
        <f t="shared" si="19"/>
        <v>23886.396635431542</v>
      </c>
      <c r="AB105">
        <f t="shared" si="20"/>
        <v>97970.572927021189</v>
      </c>
      <c r="AC105">
        <f t="shared" si="22"/>
        <v>97970.572927021407</v>
      </c>
      <c r="AD105">
        <f t="shared" si="23"/>
        <v>121856.96956245296</v>
      </c>
      <c r="AE105">
        <f t="shared" si="24"/>
        <v>1.0000000000000018</v>
      </c>
    </row>
    <row r="106" spans="1:31" x14ac:dyDescent="0.25">
      <c r="A106">
        <f t="shared" si="25"/>
        <v>2114</v>
      </c>
      <c r="B106">
        <v>0.02</v>
      </c>
      <c r="C106">
        <f t="shared" si="30"/>
        <v>124415.96592326423</v>
      </c>
      <c r="D106">
        <f t="shared" si="31"/>
        <v>0.19601994634528935</v>
      </c>
      <c r="E106">
        <f>E105*(1-capital_params!C$4)+I105</f>
        <v>67295.532102556506</v>
      </c>
      <c r="F106">
        <f>F105*(1-capital_params!D$4)+J105</f>
        <v>77756.813080481399</v>
      </c>
      <c r="G106">
        <f>G105*(1-capital_params!E$4)+K105</f>
        <v>27939.989598847056</v>
      </c>
      <c r="H106">
        <f>H105*(1-capital_params!F$4)+L105</f>
        <v>15810.994754769576</v>
      </c>
      <c r="I106">
        <f t="shared" si="34"/>
        <v>7339.39018650458</v>
      </c>
      <c r="J106">
        <f t="shared" si="34"/>
        <v>3174.2339199519506</v>
      </c>
      <c r="K106">
        <f t="shared" si="34"/>
        <v>4939.550277855059</v>
      </c>
      <c r="L106">
        <f t="shared" si="34"/>
        <v>754.77238761805631</v>
      </c>
      <c r="N106">
        <f>N105*(1-capital_params!C$4)+R105</f>
        <v>67295.532102556506</v>
      </c>
      <c r="O106">
        <f>O105*(1-capital_params!D$4)+S105</f>
        <v>77756.813080481399</v>
      </c>
      <c r="P106">
        <f>P105*(1-capital_params!E$4)+T105</f>
        <v>27939.989598847056</v>
      </c>
      <c r="Q106">
        <f>Q105*(1-capital_params!F$4)+U105</f>
        <v>15810.994754769576</v>
      </c>
      <c r="R106">
        <f t="shared" si="26"/>
        <v>7339.39018650458</v>
      </c>
      <c r="S106">
        <f t="shared" si="27"/>
        <v>3174.2339199519506</v>
      </c>
      <c r="T106">
        <f t="shared" si="28"/>
        <v>4939.550277855059</v>
      </c>
      <c r="U106">
        <f t="shared" si="29"/>
        <v>754.77238761805631</v>
      </c>
      <c r="V106">
        <f>(N106/N105-E106/E105)*capital_params!C$6</f>
        <v>0</v>
      </c>
      <c r="W106">
        <f>(O106/O105-F106/F105)*capital_params!D$6</f>
        <v>0</v>
      </c>
      <c r="X106">
        <f>(P106/P105-G106/G105)*capital_params!E$6</f>
        <v>0</v>
      </c>
      <c r="Y106">
        <f>(Q106/Q105-H106/H105)*capital_params!F$6</f>
        <v>0</v>
      </c>
      <c r="Z106">
        <f t="shared" si="32"/>
        <v>0</v>
      </c>
      <c r="AA106">
        <f t="shared" si="19"/>
        <v>24388.010964775603</v>
      </c>
      <c r="AB106">
        <f t="shared" si="20"/>
        <v>100027.95495848863</v>
      </c>
      <c r="AC106">
        <f t="shared" si="22"/>
        <v>100027.95495848884</v>
      </c>
      <c r="AD106">
        <f t="shared" si="23"/>
        <v>124415.96592326445</v>
      </c>
      <c r="AE106">
        <f t="shared" si="24"/>
        <v>1.0000000000000018</v>
      </c>
    </row>
    <row r="107" spans="1:31" x14ac:dyDescent="0.25">
      <c r="A107">
        <f t="shared" si="25"/>
        <v>2115</v>
      </c>
      <c r="B107">
        <v>0.02</v>
      </c>
      <c r="C107">
        <f t="shared" si="30"/>
        <v>127028.70120765276</v>
      </c>
      <c r="D107">
        <f t="shared" si="31"/>
        <v>0.19601994634528935</v>
      </c>
      <c r="E107">
        <f>E106*(1-capital_params!C$4)+I106</f>
        <v>68708.744759651279</v>
      </c>
      <c r="F107">
        <f>F106*(1-capital_params!D$4)+J106</f>
        <v>79367.376844485902</v>
      </c>
      <c r="G107">
        <f>G106*(1-capital_params!E$4)+K106</f>
        <v>28526.729379928074</v>
      </c>
      <c r="H107">
        <f>H106*(1-capital_params!F$4)+L106</f>
        <v>16140.45605688628</v>
      </c>
      <c r="I107">
        <f t="shared" si="34"/>
        <v>7493.5173804211754</v>
      </c>
      <c r="J107">
        <f t="shared" si="34"/>
        <v>3240.8928322709412</v>
      </c>
      <c r="K107">
        <f t="shared" si="34"/>
        <v>5043.2808336900143</v>
      </c>
      <c r="L107">
        <f t="shared" si="34"/>
        <v>770.62260775803531</v>
      </c>
      <c r="N107">
        <f>N106*(1-capital_params!C$4)+R106</f>
        <v>68708.744759651279</v>
      </c>
      <c r="O107">
        <f>O106*(1-capital_params!D$4)+S106</f>
        <v>79367.376844485902</v>
      </c>
      <c r="P107">
        <f>P106*(1-capital_params!E$4)+T106</f>
        <v>28526.729379928074</v>
      </c>
      <c r="Q107">
        <f>Q106*(1-capital_params!F$4)+U106</f>
        <v>16140.45605688628</v>
      </c>
      <c r="R107">
        <f t="shared" si="26"/>
        <v>7493.5173804211754</v>
      </c>
      <c r="S107">
        <f t="shared" si="27"/>
        <v>3240.8928322709412</v>
      </c>
      <c r="T107">
        <f t="shared" si="28"/>
        <v>5043.2808336900143</v>
      </c>
      <c r="U107">
        <f t="shared" si="29"/>
        <v>770.62260775803531</v>
      </c>
      <c r="V107">
        <f>(N107/N106-E107/E106)*capital_params!C$6</f>
        <v>0</v>
      </c>
      <c r="W107">
        <f>(O107/O106-F107/F106)*capital_params!D$6</f>
        <v>0</v>
      </c>
      <c r="X107">
        <f>(P107/P106-G107/G106)*capital_params!E$6</f>
        <v>0</v>
      </c>
      <c r="Y107">
        <f>(Q107/Q106-H107/H106)*capital_params!F$6</f>
        <v>0</v>
      </c>
      <c r="Z107">
        <f t="shared" si="32"/>
        <v>0</v>
      </c>
      <c r="AA107">
        <f t="shared" si="19"/>
        <v>24900.159195035889</v>
      </c>
      <c r="AB107">
        <f t="shared" si="20"/>
        <v>102128.54201261686</v>
      </c>
      <c r="AC107">
        <f t="shared" si="22"/>
        <v>102128.54201261708</v>
      </c>
      <c r="AD107">
        <f t="shared" si="23"/>
        <v>127028.70120765296</v>
      </c>
      <c r="AE107">
        <f t="shared" si="24"/>
        <v>1.0000000000000016</v>
      </c>
    </row>
    <row r="108" spans="1:31" x14ac:dyDescent="0.25">
      <c r="A108">
        <f t="shared" si="25"/>
        <v>2116</v>
      </c>
      <c r="B108">
        <v>0.02</v>
      </c>
      <c r="C108">
        <f t="shared" si="30"/>
        <v>129696.30393301346</v>
      </c>
      <c r="D108">
        <f t="shared" si="31"/>
        <v>0.19601994634528935</v>
      </c>
      <c r="E108">
        <f>E107*(1-capital_params!C$4)+I107</f>
        <v>70151.634311644433</v>
      </c>
      <c r="F108">
        <f>F107*(1-capital_params!D$4)+J107</f>
        <v>81012.211484414205</v>
      </c>
      <c r="G108">
        <f>G107*(1-capital_params!E$4)+K107</f>
        <v>29125.790696488875</v>
      </c>
      <c r="H108">
        <f>H107*(1-capital_params!F$4)+L107</f>
        <v>16476.905167497946</v>
      </c>
      <c r="I108">
        <f t="shared" si="34"/>
        <v>7650.8812454100198</v>
      </c>
      <c r="J108">
        <f t="shared" si="34"/>
        <v>3308.9515817486308</v>
      </c>
      <c r="K108">
        <f t="shared" si="34"/>
        <v>5149.1897311975044</v>
      </c>
      <c r="L108">
        <f t="shared" si="34"/>
        <v>786.80568252095406</v>
      </c>
      <c r="N108">
        <f>N107*(1-capital_params!C$4)+R107</f>
        <v>70151.634311644433</v>
      </c>
      <c r="O108">
        <f>O107*(1-capital_params!D$4)+S107</f>
        <v>81012.211484414205</v>
      </c>
      <c r="P108">
        <f>P107*(1-capital_params!E$4)+T107</f>
        <v>29125.790696488875</v>
      </c>
      <c r="Q108">
        <f>Q107*(1-capital_params!F$4)+U107</f>
        <v>16476.905167497946</v>
      </c>
      <c r="R108">
        <f t="shared" si="26"/>
        <v>7650.8812454100198</v>
      </c>
      <c r="S108">
        <f t="shared" si="27"/>
        <v>3308.9515817486308</v>
      </c>
      <c r="T108">
        <f t="shared" si="28"/>
        <v>5149.1897311975044</v>
      </c>
      <c r="U108">
        <f t="shared" si="29"/>
        <v>786.80568252095406</v>
      </c>
      <c r="V108">
        <f>(N108/N107-E108/E107)*capital_params!C$6</f>
        <v>0</v>
      </c>
      <c r="W108">
        <f>(O108/O107-F108/F107)*capital_params!D$6</f>
        <v>0</v>
      </c>
      <c r="X108">
        <f>(P108/P107-G108/G107)*capital_params!E$6</f>
        <v>0</v>
      </c>
      <c r="Y108">
        <f>(Q108/Q107-H108/H107)*capital_params!F$6</f>
        <v>0</v>
      </c>
      <c r="Z108">
        <f t="shared" si="32"/>
        <v>0</v>
      </c>
      <c r="AA108">
        <f t="shared" si="19"/>
        <v>25423.062538131639</v>
      </c>
      <c r="AB108">
        <f t="shared" si="20"/>
        <v>104273.24139488181</v>
      </c>
      <c r="AC108">
        <f t="shared" si="22"/>
        <v>104273.24139488203</v>
      </c>
      <c r="AD108">
        <f t="shared" si="23"/>
        <v>129696.30393301367</v>
      </c>
      <c r="AE108">
        <f t="shared" si="24"/>
        <v>1.0000000000000016</v>
      </c>
    </row>
    <row r="109" spans="1:31" x14ac:dyDescent="0.25">
      <c r="A109">
        <f t="shared" si="25"/>
        <v>2117</v>
      </c>
      <c r="B109">
        <v>0.02</v>
      </c>
      <c r="C109">
        <f t="shared" si="30"/>
        <v>132419.92631560675</v>
      </c>
      <c r="D109">
        <f t="shared" si="31"/>
        <v>0.19601994634528935</v>
      </c>
      <c r="E109">
        <f>E108*(1-capital_params!C$4)+I108</f>
        <v>71624.824023603476</v>
      </c>
      <c r="F109">
        <f>F108*(1-capital_params!D$4)+J108</f>
        <v>82692.027658640829</v>
      </c>
      <c r="G109">
        <f>G108*(1-capital_params!E$4)+K108</f>
        <v>29737.432300762524</v>
      </c>
      <c r="H109">
        <f>H108*(1-capital_params!F$4)+L108</f>
        <v>16820.486971244452</v>
      </c>
      <c r="I109">
        <f t="shared" si="34"/>
        <v>7811.5497515636298</v>
      </c>
      <c r="J109">
        <f t="shared" si="34"/>
        <v>3378.439564965352</v>
      </c>
      <c r="K109">
        <f t="shared" si="34"/>
        <v>5257.322715552652</v>
      </c>
      <c r="L109">
        <f t="shared" si="34"/>
        <v>803.32860185389416</v>
      </c>
      <c r="N109">
        <f>N108*(1-capital_params!C$4)+R108</f>
        <v>71624.824023603476</v>
      </c>
      <c r="O109">
        <f>O108*(1-capital_params!D$4)+S108</f>
        <v>82692.027658640829</v>
      </c>
      <c r="P109">
        <f>P108*(1-capital_params!E$4)+T108</f>
        <v>29737.432300762524</v>
      </c>
      <c r="Q109">
        <f>Q108*(1-capital_params!F$4)+U108</f>
        <v>16820.486971244452</v>
      </c>
      <c r="R109">
        <f t="shared" si="26"/>
        <v>7811.5497515636298</v>
      </c>
      <c r="S109">
        <f t="shared" si="27"/>
        <v>3378.439564965352</v>
      </c>
      <c r="T109">
        <f t="shared" si="28"/>
        <v>5257.322715552652</v>
      </c>
      <c r="U109">
        <f t="shared" si="29"/>
        <v>803.32860185389416</v>
      </c>
      <c r="V109">
        <f>(N109/N108-E109/E108)*capital_params!C$6</f>
        <v>0</v>
      </c>
      <c r="W109">
        <f>(O109/O108-F109/F108)*capital_params!D$6</f>
        <v>0</v>
      </c>
      <c r="X109">
        <f>(P109/P108-G109/G108)*capital_params!E$6</f>
        <v>0</v>
      </c>
      <c r="Y109">
        <f>(Q109/Q108-H109/H108)*capital_params!F$6</f>
        <v>0</v>
      </c>
      <c r="Z109">
        <f t="shared" si="32"/>
        <v>0</v>
      </c>
      <c r="AA109">
        <f t="shared" si="19"/>
        <v>25956.946851432403</v>
      </c>
      <c r="AB109">
        <f t="shared" si="20"/>
        <v>106462.97946417434</v>
      </c>
      <c r="AC109">
        <f t="shared" si="22"/>
        <v>106462.97946417457</v>
      </c>
      <c r="AD109">
        <f t="shared" si="23"/>
        <v>132419.92631560698</v>
      </c>
      <c r="AE109">
        <f t="shared" si="24"/>
        <v>1.0000000000000018</v>
      </c>
    </row>
    <row r="110" spans="1:31" x14ac:dyDescent="0.25">
      <c r="A110">
        <f t="shared" si="25"/>
        <v>2118</v>
      </c>
      <c r="B110">
        <v>0.02</v>
      </c>
      <c r="C110">
        <f t="shared" si="30"/>
        <v>135200.74476823446</v>
      </c>
      <c r="D110">
        <f t="shared" si="31"/>
        <v>0.19601994634528935</v>
      </c>
      <c r="E110">
        <f>E109*(1-capital_params!C$4)+I109</f>
        <v>73128.950244735039</v>
      </c>
      <c r="F110">
        <f>F109*(1-capital_params!D$4)+J109</f>
        <v>84407.551130957625</v>
      </c>
      <c r="G110">
        <f>G109*(1-capital_params!E$4)+K109</f>
        <v>30361.918378780854</v>
      </c>
      <c r="H110">
        <f>H109*(1-capital_params!F$4)+L109</f>
        <v>17171.34944535877</v>
      </c>
      <c r="I110">
        <f t="shared" si="34"/>
        <v>7975.5922963464645</v>
      </c>
      <c r="J110">
        <f t="shared" si="34"/>
        <v>3449.3867958296241</v>
      </c>
      <c r="K110">
        <f t="shared" si="34"/>
        <v>5367.726492579256</v>
      </c>
      <c r="L110">
        <f t="shared" si="34"/>
        <v>820.19850249282581</v>
      </c>
      <c r="N110">
        <f>N109*(1-capital_params!C$4)+R109</f>
        <v>73128.950244735039</v>
      </c>
      <c r="O110">
        <f>O109*(1-capital_params!D$4)+S109</f>
        <v>84407.551130957625</v>
      </c>
      <c r="P110">
        <f>P109*(1-capital_params!E$4)+T109</f>
        <v>30361.918378780854</v>
      </c>
      <c r="Q110">
        <f>Q109*(1-capital_params!F$4)+U109</f>
        <v>17171.34944535877</v>
      </c>
      <c r="R110">
        <f t="shared" si="26"/>
        <v>7975.5922963464645</v>
      </c>
      <c r="S110">
        <f t="shared" si="27"/>
        <v>3449.3867958296241</v>
      </c>
      <c r="T110">
        <f t="shared" si="28"/>
        <v>5367.726492579256</v>
      </c>
      <c r="U110">
        <f t="shared" si="29"/>
        <v>820.19850249282581</v>
      </c>
      <c r="V110">
        <f>(N110/N109-E110/E109)*capital_params!C$6</f>
        <v>0</v>
      </c>
      <c r="W110">
        <f>(O110/O109-F110/F109)*capital_params!D$6</f>
        <v>0</v>
      </c>
      <c r="X110">
        <f>(P110/P109-G110/G109)*capital_params!E$6</f>
        <v>0</v>
      </c>
      <c r="Y110">
        <f>(Q110/Q109-H110/H109)*capital_params!F$6</f>
        <v>0</v>
      </c>
      <c r="Z110">
        <f t="shared" si="32"/>
        <v>0</v>
      </c>
      <c r="AA110">
        <f t="shared" si="19"/>
        <v>26502.04273531248</v>
      </c>
      <c r="AB110">
        <f t="shared" si="20"/>
        <v>108698.70203292198</v>
      </c>
      <c r="AC110">
        <f t="shared" si="22"/>
        <v>108698.70203292223</v>
      </c>
      <c r="AD110">
        <f t="shared" si="23"/>
        <v>135200.7447682347</v>
      </c>
      <c r="AE110">
        <f t="shared" si="24"/>
        <v>1.0000000000000018</v>
      </c>
    </row>
    <row r="111" spans="1:31" x14ac:dyDescent="0.25">
      <c r="A111">
        <f t="shared" si="25"/>
        <v>2119</v>
      </c>
      <c r="B111">
        <v>0.02</v>
      </c>
      <c r="C111">
        <f t="shared" si="30"/>
        <v>138039.96040836736</v>
      </c>
      <c r="D111">
        <f t="shared" si="31"/>
        <v>0.19601994634528935</v>
      </c>
      <c r="E111">
        <f>E110*(1-capital_params!C$4)+I110</f>
        <v>74664.662683541697</v>
      </c>
      <c r="F111">
        <f>F110*(1-capital_params!D$4)+J110</f>
        <v>86159.523084135755</v>
      </c>
      <c r="G111">
        <f>G110*(1-capital_params!E$4)+K110</f>
        <v>30999.518664483945</v>
      </c>
      <c r="H111">
        <f>H110*(1-capital_params!F$4)+L110</f>
        <v>17529.64372326601</v>
      </c>
      <c r="I111">
        <f t="shared" si="34"/>
        <v>8143.0797345697392</v>
      </c>
      <c r="J111">
        <f t="shared" si="34"/>
        <v>3521.8239185420457</v>
      </c>
      <c r="K111">
        <f t="shared" si="34"/>
        <v>5480.4487489234189</v>
      </c>
      <c r="L111">
        <f t="shared" si="34"/>
        <v>837.42267104517498</v>
      </c>
      <c r="N111">
        <f>N110*(1-capital_params!C$4)+R110</f>
        <v>74664.662683541697</v>
      </c>
      <c r="O111">
        <f>O110*(1-capital_params!D$4)+S110</f>
        <v>86159.523084135755</v>
      </c>
      <c r="P111">
        <f>P110*(1-capital_params!E$4)+T110</f>
        <v>30999.518664483945</v>
      </c>
      <c r="Q111">
        <f>Q110*(1-capital_params!F$4)+U110</f>
        <v>17529.64372326601</v>
      </c>
      <c r="R111">
        <f t="shared" si="26"/>
        <v>8143.0797345697392</v>
      </c>
      <c r="S111">
        <f t="shared" si="27"/>
        <v>3521.8239185420457</v>
      </c>
      <c r="T111">
        <f t="shared" si="28"/>
        <v>5480.4487489234189</v>
      </c>
      <c r="U111">
        <f t="shared" si="29"/>
        <v>837.42267104517498</v>
      </c>
      <c r="V111">
        <f>(N111/N110-E111/E110)*capital_params!C$6</f>
        <v>0</v>
      </c>
      <c r="W111">
        <f>(O111/O110-F111/F110)*capital_params!D$6</f>
        <v>0</v>
      </c>
      <c r="X111">
        <f>(P111/P110-G111/G110)*capital_params!E$6</f>
        <v>0</v>
      </c>
      <c r="Y111">
        <f>(Q111/Q110-H111/H110)*capital_params!F$6</f>
        <v>0</v>
      </c>
      <c r="Z111">
        <f t="shared" si="32"/>
        <v>0</v>
      </c>
      <c r="AA111">
        <f t="shared" si="19"/>
        <v>27058.585632754039</v>
      </c>
      <c r="AB111">
        <f t="shared" si="20"/>
        <v>110981.37477561332</v>
      </c>
      <c r="AC111">
        <f t="shared" si="22"/>
        <v>110981.37477561359</v>
      </c>
      <c r="AD111">
        <f t="shared" si="23"/>
        <v>138039.96040836762</v>
      </c>
      <c r="AE111">
        <f t="shared" si="24"/>
        <v>1.000000000000002</v>
      </c>
    </row>
    <row r="112" spans="1:31" x14ac:dyDescent="0.25">
      <c r="A112">
        <f t="shared" si="25"/>
        <v>2120</v>
      </c>
      <c r="B112">
        <v>0.02</v>
      </c>
      <c r="C112">
        <f t="shared" si="30"/>
        <v>140938.79957694307</v>
      </c>
      <c r="D112">
        <f t="shared" si="31"/>
        <v>0.19601994634528935</v>
      </c>
      <c r="E112">
        <f>E111*(1-capital_params!C$4)+I111</f>
        <v>76232.624688722688</v>
      </c>
      <c r="F112">
        <f>F111*(1-capital_params!D$4)+J111</f>
        <v>87948.700440145927</v>
      </c>
      <c r="G112">
        <f>G111*(1-capital_params!E$4)+K111</f>
        <v>31650.508556225952</v>
      </c>
      <c r="H112">
        <f>H111*(1-capital_params!F$4)+L111</f>
        <v>17895.52415955425</v>
      </c>
      <c r="I112">
        <f t="shared" si="34"/>
        <v>8314.0844089957027</v>
      </c>
      <c r="J112">
        <f t="shared" si="34"/>
        <v>3595.7822208314287</v>
      </c>
      <c r="K112">
        <f t="shared" si="34"/>
        <v>5595.5381726508103</v>
      </c>
      <c r="L112">
        <f t="shared" si="34"/>
        <v>855.00854713712363</v>
      </c>
      <c r="N112">
        <f>N111*(1-capital_params!C$4)+R111</f>
        <v>76232.624688722688</v>
      </c>
      <c r="O112">
        <f>O111*(1-capital_params!D$4)+S111</f>
        <v>87948.700440145927</v>
      </c>
      <c r="P112">
        <f>P111*(1-capital_params!E$4)+T111</f>
        <v>31650.508556225952</v>
      </c>
      <c r="Q112">
        <f>Q111*(1-capital_params!F$4)+U111</f>
        <v>17895.52415955425</v>
      </c>
      <c r="R112">
        <f t="shared" si="26"/>
        <v>8314.0844089957027</v>
      </c>
      <c r="S112">
        <f t="shared" si="27"/>
        <v>3595.7822208314287</v>
      </c>
      <c r="T112">
        <f t="shared" si="28"/>
        <v>5595.5381726508103</v>
      </c>
      <c r="U112">
        <f t="shared" si="29"/>
        <v>855.00854713712363</v>
      </c>
      <c r="V112">
        <f>(N112/N111-E112/E111)*capital_params!C$6</f>
        <v>0</v>
      </c>
      <c r="W112">
        <f>(O112/O111-F112/F111)*capital_params!D$6</f>
        <v>0</v>
      </c>
      <c r="X112">
        <f>(P112/P111-G112/G111)*capital_params!E$6</f>
        <v>0</v>
      </c>
      <c r="Y112">
        <f>(Q112/Q111-H112/H111)*capital_params!F$6</f>
        <v>0</v>
      </c>
      <c r="Z112">
        <f t="shared" si="32"/>
        <v>0</v>
      </c>
      <c r="AA112">
        <f t="shared" si="19"/>
        <v>27626.81593104187</v>
      </c>
      <c r="AB112">
        <f t="shared" si="20"/>
        <v>113311.98364590119</v>
      </c>
      <c r="AC112">
        <f t="shared" si="22"/>
        <v>113311.98364590146</v>
      </c>
      <c r="AD112">
        <f t="shared" si="23"/>
        <v>140938.79957694333</v>
      </c>
      <c r="AE112">
        <f t="shared" si="24"/>
        <v>1.0000000000000018</v>
      </c>
    </row>
    <row r="113" spans="1:31" x14ac:dyDescent="0.25">
      <c r="A113">
        <f t="shared" si="25"/>
        <v>2121</v>
      </c>
      <c r="B113">
        <v>0.02</v>
      </c>
      <c r="C113">
        <f t="shared" si="30"/>
        <v>143898.51436805885</v>
      </c>
      <c r="D113">
        <f t="shared" si="31"/>
        <v>0.19601994634528935</v>
      </c>
      <c r="E113">
        <f>E112*(1-capital_params!C$4)+I112</f>
        <v>77833.513535942329</v>
      </c>
      <c r="F113">
        <f>F112*(1-capital_params!D$4)+J112</f>
        <v>89775.85618717529</v>
      </c>
      <c r="G113">
        <f>G112*(1-capital_params!E$4)+K112</f>
        <v>32315.16923572759</v>
      </c>
      <c r="H113">
        <f>H112*(1-capital_params!F$4)+L112</f>
        <v>18269.14839634495</v>
      </c>
      <c r="I113">
        <f t="shared" si="34"/>
        <v>8488.6801815846102</v>
      </c>
      <c r="J113">
        <f t="shared" si="34"/>
        <v>3671.2936474688881</v>
      </c>
      <c r="K113">
        <f t="shared" si="34"/>
        <v>5713.0444742764766</v>
      </c>
      <c r="L113">
        <f t="shared" si="34"/>
        <v>872.9637266270031</v>
      </c>
      <c r="N113">
        <f>N112*(1-capital_params!C$4)+R112</f>
        <v>77833.513535942329</v>
      </c>
      <c r="O113">
        <f>O112*(1-capital_params!D$4)+S112</f>
        <v>89775.85618717529</v>
      </c>
      <c r="P113">
        <f>P112*(1-capital_params!E$4)+T112</f>
        <v>32315.16923572759</v>
      </c>
      <c r="Q113">
        <f>Q112*(1-capital_params!F$4)+U112</f>
        <v>18269.14839634495</v>
      </c>
      <c r="R113">
        <f t="shared" si="26"/>
        <v>8488.6801815846102</v>
      </c>
      <c r="S113">
        <f t="shared" si="27"/>
        <v>3671.2936474688881</v>
      </c>
      <c r="T113">
        <f t="shared" si="28"/>
        <v>5713.0444742764766</v>
      </c>
      <c r="U113">
        <f t="shared" si="29"/>
        <v>872.9637266270031</v>
      </c>
      <c r="V113">
        <f>(N113/N112-E113/E112)*capital_params!C$6</f>
        <v>0</v>
      </c>
      <c r="W113">
        <f>(O113/O112-F113/F112)*capital_params!D$6</f>
        <v>0</v>
      </c>
      <c r="X113">
        <f>(P113/P112-G113/G112)*capital_params!E$6</f>
        <v>0</v>
      </c>
      <c r="Y113">
        <f>(Q113/Q112-H113/H112)*capital_params!F$6</f>
        <v>0</v>
      </c>
      <c r="Z113">
        <f t="shared" si="32"/>
        <v>0</v>
      </c>
      <c r="AA113">
        <f t="shared" si="19"/>
        <v>28206.979065593747</v>
      </c>
      <c r="AB113">
        <f t="shared" si="20"/>
        <v>115691.5353024651</v>
      </c>
      <c r="AC113">
        <f t="shared" si="22"/>
        <v>115691.53530246539</v>
      </c>
      <c r="AD113">
        <f t="shared" si="23"/>
        <v>143898.51436805914</v>
      </c>
      <c r="AE113">
        <f t="shared" si="24"/>
        <v>1.000000000000002</v>
      </c>
    </row>
    <row r="114" spans="1:31" x14ac:dyDescent="0.25">
      <c r="A114">
        <f t="shared" si="25"/>
        <v>2122</v>
      </c>
      <c r="B114">
        <v>0.02</v>
      </c>
      <c r="C114">
        <f t="shared" si="30"/>
        <v>146920.38316978808</v>
      </c>
      <c r="D114">
        <f t="shared" si="31"/>
        <v>0.19601994634528935</v>
      </c>
      <c r="E114">
        <f>E113*(1-capital_params!C$4)+I113</f>
        <v>79468.020720591929</v>
      </c>
      <c r="F114">
        <f>F113*(1-capital_params!D$4)+J113</f>
        <v>91641.779713582015</v>
      </c>
      <c r="G114">
        <f>G113*(1-capital_params!E$4)+K113</f>
        <v>32993.787789526665</v>
      </c>
      <c r="H114">
        <f>H113*(1-capital_params!F$4)+L113</f>
        <v>18650.67743109143</v>
      </c>
      <c r="I114">
        <f t="shared" si="34"/>
        <v>8666.9424653978876</v>
      </c>
      <c r="J114">
        <f t="shared" si="34"/>
        <v>3748.390814065735</v>
      </c>
      <c r="K114">
        <f t="shared" si="34"/>
        <v>5833.018408236283</v>
      </c>
      <c r="L114">
        <f t="shared" si="34"/>
        <v>891.29596488617005</v>
      </c>
      <c r="N114">
        <f>N113*(1-capital_params!C$4)+R113</f>
        <v>79468.020720591929</v>
      </c>
      <c r="O114">
        <f>O113*(1-capital_params!D$4)+S113</f>
        <v>91641.779713582015</v>
      </c>
      <c r="P114">
        <f>P113*(1-capital_params!E$4)+T113</f>
        <v>32993.787789526665</v>
      </c>
      <c r="Q114">
        <f>Q113*(1-capital_params!F$4)+U113</f>
        <v>18650.67743109143</v>
      </c>
      <c r="R114">
        <f t="shared" si="26"/>
        <v>8666.9424653978876</v>
      </c>
      <c r="S114">
        <f t="shared" si="27"/>
        <v>3748.390814065735</v>
      </c>
      <c r="T114">
        <f t="shared" si="28"/>
        <v>5833.018408236283</v>
      </c>
      <c r="U114">
        <f t="shared" si="29"/>
        <v>891.29596488617005</v>
      </c>
      <c r="V114">
        <f>(N114/N113-E114/E113)*capital_params!C$6</f>
        <v>0</v>
      </c>
      <c r="W114">
        <f>(O114/O113-F114/F113)*capital_params!D$6</f>
        <v>0</v>
      </c>
      <c r="X114">
        <f>(P114/P113-G114/G113)*capital_params!E$6</f>
        <v>0</v>
      </c>
      <c r="Y114">
        <f>(Q114/Q113-H114/H113)*capital_params!F$6</f>
        <v>0</v>
      </c>
      <c r="Z114">
        <f t="shared" si="32"/>
        <v>0</v>
      </c>
      <c r="AA114">
        <f t="shared" si="19"/>
        <v>28799.325625971214</v>
      </c>
      <c r="AB114">
        <f t="shared" si="20"/>
        <v>118121.05754381686</v>
      </c>
      <c r="AC114">
        <f t="shared" si="22"/>
        <v>118121.05754381715</v>
      </c>
      <c r="AD114">
        <f t="shared" si="23"/>
        <v>146920.38316978837</v>
      </c>
      <c r="AE114">
        <f t="shared" si="24"/>
        <v>1.000000000000002</v>
      </c>
    </row>
    <row r="115" spans="1:31" x14ac:dyDescent="0.25">
      <c r="A115">
        <f t="shared" si="25"/>
        <v>2123</v>
      </c>
      <c r="B115">
        <v>0.02</v>
      </c>
      <c r="C115">
        <f t="shared" si="30"/>
        <v>150005.71121635361</v>
      </c>
      <c r="D115">
        <f t="shared" si="31"/>
        <v>0.19601994634528935</v>
      </c>
      <c r="E115">
        <f>E114*(1-capital_params!C$4)+I114</f>
        <v>81136.852256673694</v>
      </c>
      <c r="F115">
        <f>F114*(1-capital_params!D$4)+J114</f>
        <v>93547.277148932233</v>
      </c>
      <c r="G115">
        <f>G114*(1-capital_params!E$4)+K114</f>
        <v>33686.657332979077</v>
      </c>
      <c r="H115">
        <f>H114*(1-capital_params!F$4)+L114</f>
        <v>19040.275685834458</v>
      </c>
      <c r="I115">
        <f t="shared" si="34"/>
        <v>8848.9482571712433</v>
      </c>
      <c r="J115">
        <f t="shared" si="34"/>
        <v>3827.107021161115</v>
      </c>
      <c r="K115">
        <f t="shared" si="34"/>
        <v>5955.5117948092438</v>
      </c>
      <c r="L115">
        <f t="shared" si="34"/>
        <v>910.0131801487795</v>
      </c>
      <c r="N115">
        <f>N114*(1-capital_params!C$4)+R114</f>
        <v>81136.852256673694</v>
      </c>
      <c r="O115">
        <f>O114*(1-capital_params!D$4)+S114</f>
        <v>93547.277148932233</v>
      </c>
      <c r="P115">
        <f>P114*(1-capital_params!E$4)+T114</f>
        <v>33686.657332979077</v>
      </c>
      <c r="Q115">
        <f>Q114*(1-capital_params!F$4)+U114</f>
        <v>19040.275685834458</v>
      </c>
      <c r="R115">
        <f t="shared" si="26"/>
        <v>8848.9482571712433</v>
      </c>
      <c r="S115">
        <f t="shared" si="27"/>
        <v>3827.107021161115</v>
      </c>
      <c r="T115">
        <f t="shared" si="28"/>
        <v>5955.5117948092438</v>
      </c>
      <c r="U115">
        <f t="shared" si="29"/>
        <v>910.0131801487795</v>
      </c>
      <c r="V115">
        <f>(N115/N114-E115/E114)*capital_params!C$6</f>
        <v>0</v>
      </c>
      <c r="W115">
        <f>(O115/O114-F115/F114)*capital_params!D$6</f>
        <v>0</v>
      </c>
      <c r="X115">
        <f>(P115/P114-G115/G114)*capital_params!E$6</f>
        <v>0</v>
      </c>
      <c r="Y115">
        <f>(Q115/Q114-H115/H114)*capital_params!F$6</f>
        <v>0</v>
      </c>
      <c r="Z115">
        <f t="shared" si="32"/>
        <v>0</v>
      </c>
      <c r="AA115">
        <f t="shared" si="19"/>
        <v>29404.111464116602</v>
      </c>
      <c r="AB115">
        <f t="shared" si="20"/>
        <v>120601.599752237</v>
      </c>
      <c r="AC115">
        <f t="shared" si="22"/>
        <v>120601.59975223731</v>
      </c>
      <c r="AD115">
        <f t="shared" si="23"/>
        <v>150005.7112163539</v>
      </c>
      <c r="AE115">
        <f t="shared" si="24"/>
        <v>1.000000000000002</v>
      </c>
    </row>
    <row r="116" spans="1:31" x14ac:dyDescent="0.25">
      <c r="A116">
        <f t="shared" si="25"/>
        <v>2124</v>
      </c>
      <c r="B116">
        <v>0.02</v>
      </c>
      <c r="C116">
        <f t="shared" si="30"/>
        <v>153155.83115189703</v>
      </c>
      <c r="D116">
        <f t="shared" si="31"/>
        <v>0.19601994634528935</v>
      </c>
      <c r="E116">
        <f>E115*(1-capital_params!C$4)+I115</f>
        <v>82840.728981937442</v>
      </c>
      <c r="F116">
        <f>F115*(1-capital_params!D$4)+J115</f>
        <v>95493.17171226631</v>
      </c>
      <c r="G116">
        <f>G115*(1-capital_params!E$4)+K115</f>
        <v>34394.077136863874</v>
      </c>
      <c r="H116">
        <f>H115*(1-capital_params!F$4)+L115</f>
        <v>19438.111077944672</v>
      </c>
      <c r="I116">
        <f t="shared" si="34"/>
        <v>9034.7761705718403</v>
      </c>
      <c r="J116">
        <f t="shared" si="34"/>
        <v>3907.4762686054987</v>
      </c>
      <c r="K116">
        <f t="shared" si="34"/>
        <v>6080.5775425002385</v>
      </c>
      <c r="L116">
        <f t="shared" si="34"/>
        <v>929.12345693190377</v>
      </c>
      <c r="N116">
        <f>N115*(1-capital_params!C$4)+R115</f>
        <v>82840.728981937442</v>
      </c>
      <c r="O116">
        <f>O115*(1-capital_params!D$4)+S115</f>
        <v>95493.17171226631</v>
      </c>
      <c r="P116">
        <f>P115*(1-capital_params!E$4)+T115</f>
        <v>34394.077136863874</v>
      </c>
      <c r="Q116">
        <f>Q115*(1-capital_params!F$4)+U115</f>
        <v>19438.111077944672</v>
      </c>
      <c r="R116">
        <f t="shared" si="26"/>
        <v>9034.7761705718403</v>
      </c>
      <c r="S116">
        <f t="shared" si="27"/>
        <v>3907.4762686054987</v>
      </c>
      <c r="T116">
        <f t="shared" si="28"/>
        <v>6080.5775425002385</v>
      </c>
      <c r="U116">
        <f t="shared" si="29"/>
        <v>929.12345693190377</v>
      </c>
      <c r="V116">
        <f>(N116/N115-E116/E115)*capital_params!C$6</f>
        <v>0</v>
      </c>
      <c r="W116">
        <f>(O116/O115-F116/F115)*capital_params!D$6</f>
        <v>0</v>
      </c>
      <c r="X116">
        <f>(P116/P115-G116/G115)*capital_params!E$6</f>
        <v>0</v>
      </c>
      <c r="Y116">
        <f>(Q116/Q115-H116/H115)*capital_params!F$6</f>
        <v>0</v>
      </c>
      <c r="Z116">
        <f t="shared" si="32"/>
        <v>0</v>
      </c>
      <c r="AA116">
        <f t="shared" si="19"/>
        <v>30021.597804863053</v>
      </c>
      <c r="AB116">
        <f t="shared" si="20"/>
        <v>123134.23334703397</v>
      </c>
      <c r="AC116">
        <f t="shared" si="22"/>
        <v>123134.23334703429</v>
      </c>
      <c r="AD116">
        <f t="shared" si="23"/>
        <v>153155.83115189735</v>
      </c>
      <c r="AE116">
        <f t="shared" si="24"/>
        <v>1.000000000000002</v>
      </c>
    </row>
    <row r="117" spans="1:31" x14ac:dyDescent="0.25">
      <c r="A117">
        <f t="shared" si="25"/>
        <v>2125</v>
      </c>
      <c r="B117">
        <v>0.02</v>
      </c>
      <c r="C117">
        <f t="shared" si="30"/>
        <v>156372.10360608686</v>
      </c>
      <c r="D117">
        <f t="shared" si="31"/>
        <v>0.19601994634528935</v>
      </c>
      <c r="E117">
        <f>E116*(1-capital_params!C$4)+I116</f>
        <v>84580.386869403592</v>
      </c>
      <c r="F117">
        <f>F116*(1-capital_params!D$4)+J116</f>
        <v>97480.304067745077</v>
      </c>
      <c r="G117">
        <f>G116*(1-capital_params!E$4)+K116</f>
        <v>35116.352756647044</v>
      </c>
      <c r="H117">
        <f>H116*(1-capital_params!F$4)+L116</f>
        <v>19844.355092382128</v>
      </c>
      <c r="I117">
        <f t="shared" si="34"/>
        <v>9224.5064701538486</v>
      </c>
      <c r="J117">
        <f t="shared" si="34"/>
        <v>3989.5332702462138</v>
      </c>
      <c r="K117">
        <f t="shared" si="34"/>
        <v>6208.2696708927433</v>
      </c>
      <c r="L117">
        <f t="shared" si="34"/>
        <v>948.63504952747383</v>
      </c>
      <c r="N117">
        <f>N116*(1-capital_params!C$4)+R116</f>
        <v>84580.386869403592</v>
      </c>
      <c r="O117">
        <f>O116*(1-capital_params!D$4)+S116</f>
        <v>97480.304067745077</v>
      </c>
      <c r="P117">
        <f>P116*(1-capital_params!E$4)+T116</f>
        <v>35116.352756647044</v>
      </c>
      <c r="Q117">
        <f>Q116*(1-capital_params!F$4)+U116</f>
        <v>19844.355092382128</v>
      </c>
      <c r="R117">
        <f t="shared" si="26"/>
        <v>9224.5064701538486</v>
      </c>
      <c r="S117">
        <f t="shared" si="27"/>
        <v>3989.5332702462138</v>
      </c>
      <c r="T117">
        <f t="shared" si="28"/>
        <v>6208.2696708927433</v>
      </c>
      <c r="U117">
        <f t="shared" si="29"/>
        <v>948.63504952747383</v>
      </c>
      <c r="V117">
        <f>(N117/N116-E117/E116)*capital_params!C$6</f>
        <v>0</v>
      </c>
      <c r="W117">
        <f>(O117/O116-F117/F116)*capital_params!D$6</f>
        <v>0</v>
      </c>
      <c r="X117">
        <f>(P117/P116-G117/G116)*capital_params!E$6</f>
        <v>0</v>
      </c>
      <c r="Y117">
        <f>(Q117/Q116-H117/H116)*capital_params!F$6</f>
        <v>0</v>
      </c>
      <c r="Z117">
        <f t="shared" si="32"/>
        <v>0</v>
      </c>
      <c r="AA117">
        <f t="shared" si="19"/>
        <v>30652.051358765177</v>
      </c>
      <c r="AB117">
        <f t="shared" si="20"/>
        <v>125720.05224732168</v>
      </c>
      <c r="AC117">
        <f t="shared" si="22"/>
        <v>125720.05224732202</v>
      </c>
      <c r="AD117">
        <f t="shared" si="23"/>
        <v>156372.10360608718</v>
      </c>
      <c r="AE117">
        <f t="shared" si="24"/>
        <v>1.000000000000002</v>
      </c>
    </row>
    <row r="118" spans="1:31" x14ac:dyDescent="0.25">
      <c r="A118">
        <f t="shared" si="25"/>
        <v>2126</v>
      </c>
      <c r="B118">
        <v>0.02</v>
      </c>
      <c r="C118">
        <f t="shared" si="30"/>
        <v>159655.91778181467</v>
      </c>
      <c r="D118">
        <f t="shared" si="31"/>
        <v>0.19601994634528935</v>
      </c>
      <c r="E118">
        <f>E117*(1-capital_params!C$4)+I117</f>
        <v>86356.57734540831</v>
      </c>
      <c r="F118">
        <f>F117*(1-capital_params!D$4)+J117</f>
        <v>99509.532687829676</v>
      </c>
      <c r="G118">
        <f>G117*(1-capital_params!E$4)+K117</f>
        <v>35853.796164459833</v>
      </c>
      <c r="H118">
        <f>H117*(1-capital_params!F$4)+L117</f>
        <v>20259.182855504088</v>
      </c>
      <c r="I118">
        <f t="shared" si="34"/>
        <v>9418.2211060270783</v>
      </c>
      <c r="J118">
        <f t="shared" si="34"/>
        <v>4073.3134689213839</v>
      </c>
      <c r="K118">
        <f t="shared" si="34"/>
        <v>6338.6433339814903</v>
      </c>
      <c r="L118">
        <f t="shared" si="34"/>
        <v>968.55638556755059</v>
      </c>
      <c r="N118">
        <f>N117*(1-capital_params!C$4)+R117</f>
        <v>86356.57734540831</v>
      </c>
      <c r="O118">
        <f>O117*(1-capital_params!D$4)+S117</f>
        <v>99509.532687829676</v>
      </c>
      <c r="P118">
        <f>P117*(1-capital_params!E$4)+T117</f>
        <v>35853.796164459833</v>
      </c>
      <c r="Q118">
        <f>Q117*(1-capital_params!F$4)+U117</f>
        <v>20259.182855504088</v>
      </c>
      <c r="R118">
        <f t="shared" si="26"/>
        <v>9418.2211060270783</v>
      </c>
      <c r="S118">
        <f t="shared" si="27"/>
        <v>4073.3134689213839</v>
      </c>
      <c r="T118">
        <f t="shared" si="28"/>
        <v>6338.6433339814903</v>
      </c>
      <c r="U118">
        <f t="shared" si="29"/>
        <v>968.55638556755059</v>
      </c>
      <c r="V118">
        <f>(N118/N117-E118/E117)*capital_params!C$6</f>
        <v>0</v>
      </c>
      <c r="W118">
        <f>(O118/O117-F118/F117)*capital_params!D$6</f>
        <v>0</v>
      </c>
      <c r="X118">
        <f>(P118/P117-G118/G117)*capital_params!E$6</f>
        <v>0</v>
      </c>
      <c r="Y118">
        <f>(Q118/Q117-H118/H117)*capital_params!F$6</f>
        <v>0</v>
      </c>
      <c r="Z118">
        <f t="shared" si="32"/>
        <v>0</v>
      </c>
      <c r="AA118">
        <f t="shared" si="19"/>
        <v>31295.74443729924</v>
      </c>
      <c r="AB118">
        <f t="shared" si="20"/>
        <v>128360.17334451542</v>
      </c>
      <c r="AC118">
        <f t="shared" si="22"/>
        <v>128360.17334451577</v>
      </c>
      <c r="AD118">
        <f t="shared" si="23"/>
        <v>159655.91778181502</v>
      </c>
      <c r="AE118">
        <f t="shared" si="24"/>
        <v>1.0000000000000022</v>
      </c>
    </row>
    <row r="119" spans="1:31" x14ac:dyDescent="0.25">
      <c r="A119">
        <f t="shared" si="25"/>
        <v>2127</v>
      </c>
      <c r="B119">
        <v>0.02</v>
      </c>
      <c r="C119">
        <f t="shared" si="30"/>
        <v>163008.69205523276</v>
      </c>
      <c r="D119">
        <f t="shared" si="31"/>
        <v>0.19601994634528935</v>
      </c>
      <c r="E119">
        <f>E118*(1-capital_params!C$4)+I118</f>
        <v>88170.067614309606</v>
      </c>
      <c r="F119">
        <f>F118*(1-capital_params!D$4)+J118</f>
        <v>101581.73422415185</v>
      </c>
      <c r="G119">
        <f>G118*(1-capital_params!E$4)+K118</f>
        <v>36606.725883848652</v>
      </c>
      <c r="H119">
        <f>H118*(1-capital_params!F$4)+L118</f>
        <v>20682.773210452626</v>
      </c>
      <c r="I119">
        <f t="shared" si="34"/>
        <v>9616.0037492536467</v>
      </c>
      <c r="J119">
        <f t="shared" si="34"/>
        <v>4158.8530517687332</v>
      </c>
      <c r="K119">
        <f t="shared" si="34"/>
        <v>6471.7548439951015</v>
      </c>
      <c r="L119">
        <f t="shared" si="34"/>
        <v>988.896069664469</v>
      </c>
      <c r="N119">
        <f>N118*(1-capital_params!C$4)+R118</f>
        <v>88170.067614309606</v>
      </c>
      <c r="O119">
        <f>O118*(1-capital_params!D$4)+S118</f>
        <v>101581.73422415185</v>
      </c>
      <c r="P119">
        <f>P118*(1-capital_params!E$4)+T118</f>
        <v>36606.725883848652</v>
      </c>
      <c r="Q119">
        <f>Q118*(1-capital_params!F$4)+U118</f>
        <v>20682.773210452626</v>
      </c>
      <c r="R119">
        <f t="shared" si="26"/>
        <v>9616.0037492536467</v>
      </c>
      <c r="S119">
        <f t="shared" si="27"/>
        <v>4158.8530517687332</v>
      </c>
      <c r="T119">
        <f t="shared" si="28"/>
        <v>6471.7548439951015</v>
      </c>
      <c r="U119">
        <f t="shared" si="29"/>
        <v>988.896069664469</v>
      </c>
      <c r="V119">
        <f>(N119/N118-E119/E118)*capital_params!C$6</f>
        <v>0</v>
      </c>
      <c r="W119">
        <f>(O119/O118-F119/F118)*capital_params!D$6</f>
        <v>0</v>
      </c>
      <c r="X119">
        <f>(P119/P118-G119/G118)*capital_params!E$6</f>
        <v>0</v>
      </c>
      <c r="Y119">
        <f>(Q119/Q118-H119/H118)*capital_params!F$6</f>
        <v>0</v>
      </c>
      <c r="Z119">
        <f t="shared" si="32"/>
        <v>0</v>
      </c>
      <c r="AA119">
        <f t="shared" si="19"/>
        <v>31952.95507048252</v>
      </c>
      <c r="AB119">
        <f t="shared" si="20"/>
        <v>131055.73698475024</v>
      </c>
      <c r="AC119">
        <f t="shared" si="22"/>
        <v>131055.73698475059</v>
      </c>
      <c r="AD119">
        <f t="shared" si="23"/>
        <v>163008.69205523311</v>
      </c>
      <c r="AE119">
        <f t="shared" si="24"/>
        <v>1.0000000000000022</v>
      </c>
    </row>
    <row r="120" spans="1:31" x14ac:dyDescent="0.25">
      <c r="A120">
        <f t="shared" si="25"/>
        <v>2128</v>
      </c>
      <c r="B120">
        <v>0.02</v>
      </c>
      <c r="C120">
        <f t="shared" si="30"/>
        <v>166431.87458839265</v>
      </c>
      <c r="D120">
        <f t="shared" si="31"/>
        <v>0.19601994634528935</v>
      </c>
      <c r="E120">
        <f>E119*(1-capital_params!C$4)+I119</f>
        <v>90021.640989995925</v>
      </c>
      <c r="F120">
        <f>F119*(1-capital_params!D$4)+J119</f>
        <v>103697.80388623502</v>
      </c>
      <c r="G120">
        <f>G119*(1-capital_params!E$4)+K119</f>
        <v>37375.467127354736</v>
      </c>
      <c r="H120">
        <f>H119*(1-capital_params!F$4)+L119</f>
        <v>21115.308794154484</v>
      </c>
      <c r="I120">
        <f t="shared" ref="I120:L135" si="35">I119*$C120/$C119</f>
        <v>9817.9398279879715</v>
      </c>
      <c r="J120">
        <f t="shared" si="35"/>
        <v>4246.1889658558766</v>
      </c>
      <c r="K120">
        <f t="shared" si="35"/>
        <v>6607.661695718999</v>
      </c>
      <c r="L120">
        <f t="shared" si="35"/>
        <v>1009.6628871274228</v>
      </c>
      <c r="N120">
        <f>N119*(1-capital_params!C$4)+R119</f>
        <v>90021.640989995925</v>
      </c>
      <c r="O120">
        <f>O119*(1-capital_params!D$4)+S119</f>
        <v>103697.80388623502</v>
      </c>
      <c r="P120">
        <f>P119*(1-capital_params!E$4)+T119</f>
        <v>37375.467127354736</v>
      </c>
      <c r="Q120">
        <f>Q119*(1-capital_params!F$4)+U119</f>
        <v>21115.308794154484</v>
      </c>
      <c r="R120">
        <f t="shared" si="26"/>
        <v>9817.9398279879715</v>
      </c>
      <c r="S120">
        <f t="shared" si="27"/>
        <v>4246.1889658558766</v>
      </c>
      <c r="T120">
        <f t="shared" si="28"/>
        <v>6607.661695718999</v>
      </c>
      <c r="U120">
        <f t="shared" si="29"/>
        <v>1009.6628871274228</v>
      </c>
      <c r="V120">
        <f>(N120/N119-E120/E119)*capital_params!C$6</f>
        <v>0</v>
      </c>
      <c r="W120">
        <f>(O120/O119-F120/F119)*capital_params!D$6</f>
        <v>0</v>
      </c>
      <c r="X120">
        <f>(P120/P119-G120/G119)*capital_params!E$6</f>
        <v>0</v>
      </c>
      <c r="Y120">
        <f>(Q120/Q119-H120/H119)*capital_params!F$6</f>
        <v>0</v>
      </c>
      <c r="Z120">
        <f t="shared" si="32"/>
        <v>0</v>
      </c>
      <c r="AA120">
        <f t="shared" si="19"/>
        <v>32623.967126962652</v>
      </c>
      <c r="AB120">
        <f t="shared" si="20"/>
        <v>133807.90746142998</v>
      </c>
      <c r="AC120">
        <f t="shared" si="22"/>
        <v>133807.90746143035</v>
      </c>
      <c r="AD120">
        <f t="shared" si="23"/>
        <v>166431.874588393</v>
      </c>
      <c r="AE120">
        <f t="shared" si="24"/>
        <v>1.000000000000002</v>
      </c>
    </row>
    <row r="121" spans="1:31" x14ac:dyDescent="0.25">
      <c r="A121">
        <f t="shared" si="25"/>
        <v>2129</v>
      </c>
      <c r="B121">
        <v>0.02</v>
      </c>
      <c r="C121">
        <f t="shared" si="30"/>
        <v>169926.94395474889</v>
      </c>
      <c r="D121">
        <f t="shared" si="31"/>
        <v>0.19601994634528935</v>
      </c>
      <c r="E121">
        <f>E120*(1-capital_params!C$4)+I120</f>
        <v>91912.097234341272</v>
      </c>
      <c r="F121">
        <f>F120*(1-capital_params!D$4)+J120</f>
        <v>105858.65582822952</v>
      </c>
      <c r="G121">
        <f>G120*(1-capital_params!E$4)+K120</f>
        <v>38160.351936982981</v>
      </c>
      <c r="H121">
        <f>H120*(1-capital_params!F$4)+L120</f>
        <v>21556.976115966259</v>
      </c>
      <c r="I121">
        <f t="shared" si="35"/>
        <v>10024.116564375718</v>
      </c>
      <c r="J121">
        <f t="shared" si="35"/>
        <v>4335.3589341388497</v>
      </c>
      <c r="K121">
        <f t="shared" si="35"/>
        <v>6746.4225913290975</v>
      </c>
      <c r="L121">
        <f t="shared" si="35"/>
        <v>1030.8658077570985</v>
      </c>
      <c r="N121">
        <f>N120*(1-capital_params!C$4)+R120</f>
        <v>91912.097234341272</v>
      </c>
      <c r="O121">
        <f>O120*(1-capital_params!D$4)+S120</f>
        <v>105858.65582822952</v>
      </c>
      <c r="P121">
        <f>P120*(1-capital_params!E$4)+T120</f>
        <v>38160.351936982981</v>
      </c>
      <c r="Q121">
        <f>Q120*(1-capital_params!F$4)+U120</f>
        <v>21556.976115966259</v>
      </c>
      <c r="R121">
        <f t="shared" si="26"/>
        <v>10024.116564375718</v>
      </c>
      <c r="S121">
        <f t="shared" si="27"/>
        <v>4335.3589341388497</v>
      </c>
      <c r="T121">
        <f t="shared" si="28"/>
        <v>6746.4225913290975</v>
      </c>
      <c r="U121">
        <f t="shared" si="29"/>
        <v>1030.8658077570985</v>
      </c>
      <c r="V121">
        <f>(N121/N120-E121/E120)*capital_params!C$6</f>
        <v>0</v>
      </c>
      <c r="W121">
        <f>(O121/O120-F121/F120)*capital_params!D$6</f>
        <v>0</v>
      </c>
      <c r="X121">
        <f>(P121/P120-G121/G120)*capital_params!E$6</f>
        <v>0</v>
      </c>
      <c r="Y121">
        <f>(Q121/Q120-H121/H120)*capital_params!F$6</f>
        <v>0</v>
      </c>
      <c r="Z121">
        <f t="shared" si="32"/>
        <v>0</v>
      </c>
      <c r="AA121">
        <f t="shared" si="19"/>
        <v>33309.07043662887</v>
      </c>
      <c r="AB121">
        <f t="shared" si="20"/>
        <v>136617.87351812</v>
      </c>
      <c r="AC121">
        <f t="shared" si="22"/>
        <v>136617.87351812038</v>
      </c>
      <c r="AD121">
        <f t="shared" si="23"/>
        <v>169926.94395474927</v>
      </c>
      <c r="AE121">
        <f t="shared" si="24"/>
        <v>1.0000000000000022</v>
      </c>
    </row>
    <row r="122" spans="1:31" x14ac:dyDescent="0.25">
      <c r="A122">
        <f t="shared" si="25"/>
        <v>2130</v>
      </c>
      <c r="B122">
        <v>0.02</v>
      </c>
      <c r="C122">
        <f t="shared" si="30"/>
        <v>173495.4097777986</v>
      </c>
      <c r="D122">
        <f t="shared" si="31"/>
        <v>0.19601994634528935</v>
      </c>
      <c r="E122">
        <f>E121*(1-capital_params!C$4)+I121</f>
        <v>93842.252902754466</v>
      </c>
      <c r="F122">
        <f>F121*(1-capital_params!D$4)+J121</f>
        <v>108065.22354382926</v>
      </c>
      <c r="G122">
        <f>G121*(1-capital_params!E$4)+K121</f>
        <v>38961.719327620616</v>
      </c>
      <c r="H122">
        <f>H121*(1-capital_params!F$4)+L121</f>
        <v>22007.965637998666</v>
      </c>
      <c r="I122">
        <f t="shared" si="35"/>
        <v>10234.623012227607</v>
      </c>
      <c r="J122">
        <f t="shared" si="35"/>
        <v>4426.4014717557657</v>
      </c>
      <c r="K122">
        <f t="shared" si="35"/>
        <v>6888.0974657470088</v>
      </c>
      <c r="L122">
        <f t="shared" si="35"/>
        <v>1052.5139897199977</v>
      </c>
      <c r="N122">
        <f>N121*(1-capital_params!C$4)+R121</f>
        <v>93842.252902754466</v>
      </c>
      <c r="O122">
        <f>O121*(1-capital_params!D$4)+S121</f>
        <v>108065.22354382926</v>
      </c>
      <c r="P122">
        <f>P121*(1-capital_params!E$4)+T121</f>
        <v>38961.719327620616</v>
      </c>
      <c r="Q122">
        <f>Q121*(1-capital_params!F$4)+U121</f>
        <v>22007.965637998666</v>
      </c>
      <c r="R122">
        <f t="shared" si="26"/>
        <v>10234.623012227607</v>
      </c>
      <c r="S122">
        <f t="shared" si="27"/>
        <v>4426.4014717557657</v>
      </c>
      <c r="T122">
        <f t="shared" si="28"/>
        <v>6888.0974657470088</v>
      </c>
      <c r="U122">
        <f t="shared" si="29"/>
        <v>1052.5139897199977</v>
      </c>
      <c r="V122">
        <f>(N122/N121-E122/E121)*capital_params!C$6</f>
        <v>0</v>
      </c>
      <c r="W122">
        <f>(O122/O121-F122/F121)*capital_params!D$6</f>
        <v>0</v>
      </c>
      <c r="X122">
        <f>(P122/P121-G122/G121)*capital_params!E$6</f>
        <v>0</v>
      </c>
      <c r="Y122">
        <f>(Q122/Q121-H122/H121)*capital_params!F$6</f>
        <v>0</v>
      </c>
      <c r="Z122">
        <f t="shared" si="32"/>
        <v>0</v>
      </c>
      <c r="AA122">
        <f t="shared" si="19"/>
        <v>34008.560915798073</v>
      </c>
      <c r="AB122">
        <f t="shared" si="20"/>
        <v>139486.84886200051</v>
      </c>
      <c r="AC122">
        <f t="shared" si="22"/>
        <v>139486.84886200089</v>
      </c>
      <c r="AD122">
        <f t="shared" si="23"/>
        <v>173495.40977779895</v>
      </c>
      <c r="AE122">
        <f t="shared" si="24"/>
        <v>1.000000000000002</v>
      </c>
    </row>
    <row r="123" spans="1:31" x14ac:dyDescent="0.25">
      <c r="A123">
        <f t="shared" si="25"/>
        <v>2131</v>
      </c>
      <c r="B123">
        <v>0.02</v>
      </c>
      <c r="C123">
        <f t="shared" si="30"/>
        <v>177138.81338313236</v>
      </c>
      <c r="D123">
        <f t="shared" si="31"/>
        <v>0.19601994634528935</v>
      </c>
      <c r="E123">
        <f>E122*(1-capital_params!C$4)+I122</f>
        <v>95812.941696972222</v>
      </c>
      <c r="F123">
        <f>F122*(1-capital_params!D$4)+J122</f>
        <v>110318.46026954049</v>
      </c>
      <c r="G123">
        <f>G122*(1-capital_params!E$4)+K122</f>
        <v>39779.915433467715</v>
      </c>
      <c r="H123">
        <f>H122*(1-capital_params!F$4)+L122</f>
        <v>22468.471857154447</v>
      </c>
      <c r="I123">
        <f t="shared" si="35"/>
        <v>10449.550095484386</v>
      </c>
      <c r="J123">
        <f t="shared" si="35"/>
        <v>4519.3559026626372</v>
      </c>
      <c r="K123">
        <f t="shared" si="35"/>
        <v>7032.7475125276951</v>
      </c>
      <c r="L123">
        <f t="shared" si="35"/>
        <v>1074.6167835041174</v>
      </c>
      <c r="N123">
        <f>N122*(1-capital_params!C$4)+R122</f>
        <v>95812.941696972222</v>
      </c>
      <c r="O123">
        <f>O122*(1-capital_params!D$4)+S122</f>
        <v>110318.46026954049</v>
      </c>
      <c r="P123">
        <f>P122*(1-capital_params!E$4)+T122</f>
        <v>39779.915433467715</v>
      </c>
      <c r="Q123">
        <f>Q122*(1-capital_params!F$4)+U122</f>
        <v>22468.471857154447</v>
      </c>
      <c r="R123">
        <f t="shared" si="26"/>
        <v>10449.550095484386</v>
      </c>
      <c r="S123">
        <f t="shared" si="27"/>
        <v>4519.3559026626372</v>
      </c>
      <c r="T123">
        <f t="shared" si="28"/>
        <v>7032.7475125276951</v>
      </c>
      <c r="U123">
        <f t="shared" si="29"/>
        <v>1074.6167835041174</v>
      </c>
      <c r="V123">
        <f>(N123/N122-E123/E122)*capital_params!C$6</f>
        <v>0</v>
      </c>
      <c r="W123">
        <f>(O123/O122-F123/F122)*capital_params!D$6</f>
        <v>0</v>
      </c>
      <c r="X123">
        <f>(P123/P122-G123/G122)*capital_params!E$6</f>
        <v>0</v>
      </c>
      <c r="Y123">
        <f>(Q123/Q122-H123/H122)*capital_params!F$6</f>
        <v>0</v>
      </c>
      <c r="Z123">
        <f t="shared" si="32"/>
        <v>0</v>
      </c>
      <c r="AA123">
        <f t="shared" si="19"/>
        <v>34722.740695029832</v>
      </c>
      <c r="AB123">
        <f t="shared" si="20"/>
        <v>142416.07268810252</v>
      </c>
      <c r="AC123">
        <f t="shared" si="22"/>
        <v>142416.0726881029</v>
      </c>
      <c r="AD123">
        <f t="shared" si="23"/>
        <v>177138.81338313274</v>
      </c>
      <c r="AE123">
        <f t="shared" si="24"/>
        <v>1.0000000000000022</v>
      </c>
    </row>
    <row r="124" spans="1:31" x14ac:dyDescent="0.25">
      <c r="A124">
        <f t="shared" si="25"/>
        <v>2132</v>
      </c>
      <c r="B124">
        <v>0.02</v>
      </c>
      <c r="C124">
        <f t="shared" si="30"/>
        <v>180858.72846417813</v>
      </c>
      <c r="D124">
        <f t="shared" si="31"/>
        <v>0.19601994634528935</v>
      </c>
      <c r="E124">
        <f>E123*(1-capital_params!C$4)+I123</f>
        <v>97825.01482524976</v>
      </c>
      <c r="F124">
        <f>F123*(1-capital_params!D$4)+J123</f>
        <v>112619.33939647661</v>
      </c>
      <c r="G124">
        <f>G123*(1-capital_params!E$4)+K123</f>
        <v>40615.293657542737</v>
      </c>
      <c r="H124">
        <f>H123*(1-capital_params!F$4)+L123</f>
        <v>22938.693388915137</v>
      </c>
      <c r="I124">
        <f t="shared" si="35"/>
        <v>10668.990647489558</v>
      </c>
      <c r="J124">
        <f t="shared" si="35"/>
        <v>4614.2623766185516</v>
      </c>
      <c r="K124">
        <f t="shared" si="35"/>
        <v>7180.435210290776</v>
      </c>
      <c r="L124">
        <f t="shared" si="35"/>
        <v>1097.1837359577037</v>
      </c>
      <c r="N124">
        <f>N123*(1-capital_params!C$4)+R123</f>
        <v>97825.01482524976</v>
      </c>
      <c r="O124">
        <f>O123*(1-capital_params!D$4)+S123</f>
        <v>112619.33939647661</v>
      </c>
      <c r="P124">
        <f>P123*(1-capital_params!E$4)+T123</f>
        <v>40615.293657542737</v>
      </c>
      <c r="Q124">
        <f>Q123*(1-capital_params!F$4)+U123</f>
        <v>22938.693388915137</v>
      </c>
      <c r="R124">
        <f t="shared" si="26"/>
        <v>10668.990647489558</v>
      </c>
      <c r="S124">
        <f t="shared" si="27"/>
        <v>4614.2623766185516</v>
      </c>
      <c r="T124">
        <f t="shared" si="28"/>
        <v>7180.435210290776</v>
      </c>
      <c r="U124">
        <f t="shared" si="29"/>
        <v>1097.1837359577037</v>
      </c>
      <c r="V124">
        <f>(N124/N123-E124/E123)*capital_params!C$6</f>
        <v>0</v>
      </c>
      <c r="W124">
        <f>(O124/O123-F124/F123)*capital_params!D$6</f>
        <v>0</v>
      </c>
      <c r="X124">
        <f>(P124/P123-G124/G123)*capital_params!E$6</f>
        <v>0</v>
      </c>
      <c r="Y124">
        <f>(Q124/Q123-H124/H123)*capital_params!F$6</f>
        <v>0</v>
      </c>
      <c r="Z124">
        <f t="shared" si="32"/>
        <v>0</v>
      </c>
      <c r="AA124">
        <f t="shared" si="19"/>
        <v>35451.918249625451</v>
      </c>
      <c r="AB124">
        <f t="shared" si="20"/>
        <v>145406.81021455268</v>
      </c>
      <c r="AC124">
        <f t="shared" si="22"/>
        <v>145406.81021455309</v>
      </c>
      <c r="AD124">
        <f t="shared" si="23"/>
        <v>180858.72846417854</v>
      </c>
      <c r="AE124">
        <f t="shared" si="24"/>
        <v>1.0000000000000022</v>
      </c>
    </row>
    <row r="125" spans="1:31" x14ac:dyDescent="0.25">
      <c r="A125">
        <f t="shared" si="25"/>
        <v>2133</v>
      </c>
      <c r="B125">
        <v>0.02</v>
      </c>
      <c r="C125">
        <f t="shared" si="30"/>
        <v>184656.76176192585</v>
      </c>
      <c r="D125">
        <f t="shared" si="31"/>
        <v>0.19601994634528935</v>
      </c>
      <c r="E125">
        <f>E124*(1-capital_params!C$4)+I124</f>
        <v>99879.34137010487</v>
      </c>
      <c r="F125">
        <f>F124*(1-capital_params!D$4)+J124</f>
        <v>114968.85489085711</v>
      </c>
      <c r="G125">
        <f>G124*(1-capital_params!E$4)+K124</f>
        <v>41468.214824327661</v>
      </c>
      <c r="H125">
        <f>H124*(1-capital_params!F$4)+L124</f>
        <v>23418.833052912778</v>
      </c>
      <c r="I125">
        <f t="shared" si="35"/>
        <v>10893.039451086837</v>
      </c>
      <c r="J125">
        <f t="shared" si="35"/>
        <v>4711.1618865275404</v>
      </c>
      <c r="K125">
        <f t="shared" si="35"/>
        <v>7331.2243497068812</v>
      </c>
      <c r="L125">
        <f t="shared" si="35"/>
        <v>1120.2245944128153</v>
      </c>
      <c r="N125">
        <f>N124*(1-capital_params!C$4)+R124</f>
        <v>99879.34137010487</v>
      </c>
      <c r="O125">
        <f>O124*(1-capital_params!D$4)+S124</f>
        <v>114968.85489085711</v>
      </c>
      <c r="P125">
        <f>P124*(1-capital_params!E$4)+T124</f>
        <v>41468.214824327661</v>
      </c>
      <c r="Q125">
        <f>Q124*(1-capital_params!F$4)+U124</f>
        <v>23418.833052912778</v>
      </c>
      <c r="R125">
        <f t="shared" si="26"/>
        <v>10893.039451086837</v>
      </c>
      <c r="S125">
        <f t="shared" si="27"/>
        <v>4711.1618865275404</v>
      </c>
      <c r="T125">
        <f t="shared" si="28"/>
        <v>7331.2243497068812</v>
      </c>
      <c r="U125">
        <f t="shared" si="29"/>
        <v>1120.2245944128153</v>
      </c>
      <c r="V125">
        <f>(N125/N124-E125/E124)*capital_params!C$6</f>
        <v>0</v>
      </c>
      <c r="W125">
        <f>(O125/O124-F125/F124)*capital_params!D$6</f>
        <v>0</v>
      </c>
      <c r="X125">
        <f>(P125/P124-G125/G124)*capital_params!E$6</f>
        <v>0</v>
      </c>
      <c r="Y125">
        <f>(Q125/Q124-H125/H124)*capital_params!F$6</f>
        <v>0</v>
      </c>
      <c r="Z125">
        <f t="shared" si="32"/>
        <v>0</v>
      </c>
      <c r="AA125">
        <f t="shared" si="19"/>
        <v>36196.408532867586</v>
      </c>
      <c r="AB125">
        <f t="shared" si="20"/>
        <v>148460.35322905827</v>
      </c>
      <c r="AC125">
        <f t="shared" si="22"/>
        <v>148460.35322905867</v>
      </c>
      <c r="AD125">
        <f t="shared" si="23"/>
        <v>184656.76176192626</v>
      </c>
      <c r="AE125">
        <f t="shared" si="24"/>
        <v>1.0000000000000022</v>
      </c>
    </row>
    <row r="126" spans="1:31" x14ac:dyDescent="0.25">
      <c r="A126">
        <f t="shared" si="25"/>
        <v>2134</v>
      </c>
      <c r="B126">
        <v>0.02</v>
      </c>
      <c r="C126">
        <f t="shared" si="30"/>
        <v>188534.55375892628</v>
      </c>
      <c r="D126">
        <f t="shared" si="31"/>
        <v>0.19601994634528935</v>
      </c>
      <c r="E126">
        <f>E125*(1-capital_params!C$4)+I125</f>
        <v>101976.8086637753</v>
      </c>
      <c r="F126">
        <f>F125*(1-capital_params!D$4)+J125</f>
        <v>117368.02172339223</v>
      </c>
      <c r="G126">
        <f>G125*(1-capital_params!E$4)+K125</f>
        <v>42339.047335618729</v>
      </c>
      <c r="H126">
        <f>H125*(1-capital_params!F$4)+L125</f>
        <v>23909.097960323317</v>
      </c>
      <c r="I126">
        <f t="shared" si="35"/>
        <v>11121.793279559659</v>
      </c>
      <c r="J126">
        <f t="shared" si="35"/>
        <v>4810.0962861446178</v>
      </c>
      <c r="K126">
        <f t="shared" si="35"/>
        <v>7485.1800610507253</v>
      </c>
      <c r="L126">
        <f t="shared" si="35"/>
        <v>1143.7493108954845</v>
      </c>
      <c r="N126">
        <f>N125*(1-capital_params!C$4)+R125</f>
        <v>101976.8086637753</v>
      </c>
      <c r="O126">
        <f>O125*(1-capital_params!D$4)+S125</f>
        <v>117368.02172339223</v>
      </c>
      <c r="P126">
        <f>P125*(1-capital_params!E$4)+T125</f>
        <v>42339.047335618729</v>
      </c>
      <c r="Q126">
        <f>Q125*(1-capital_params!F$4)+U125</f>
        <v>23909.097960323317</v>
      </c>
      <c r="R126">
        <f t="shared" si="26"/>
        <v>11121.793279559659</v>
      </c>
      <c r="S126">
        <f t="shared" si="27"/>
        <v>4810.0962861446178</v>
      </c>
      <c r="T126">
        <f t="shared" si="28"/>
        <v>7485.1800610507253</v>
      </c>
      <c r="U126">
        <f t="shared" si="29"/>
        <v>1143.7493108954845</v>
      </c>
      <c r="V126">
        <f>(N126/N125-E126/E125)*capital_params!C$6</f>
        <v>0</v>
      </c>
      <c r="W126">
        <f>(O126/O125-F126/F125)*capital_params!D$6</f>
        <v>0</v>
      </c>
      <c r="X126">
        <f>(P126/P125-G126/G125)*capital_params!E$6</f>
        <v>0</v>
      </c>
      <c r="Y126">
        <f>(Q126/Q125-H126/H125)*capital_params!F$6</f>
        <v>0</v>
      </c>
      <c r="Z126">
        <f t="shared" si="32"/>
        <v>0</v>
      </c>
      <c r="AA126">
        <f t="shared" si="19"/>
        <v>36956.533112057798</v>
      </c>
      <c r="AB126">
        <f t="shared" si="20"/>
        <v>151578.02064686848</v>
      </c>
      <c r="AC126">
        <f t="shared" si="22"/>
        <v>151578.02064686888</v>
      </c>
      <c r="AD126">
        <f t="shared" si="23"/>
        <v>188534.55375892669</v>
      </c>
      <c r="AE126">
        <f t="shared" si="24"/>
        <v>1.0000000000000022</v>
      </c>
    </row>
    <row r="127" spans="1:31" x14ac:dyDescent="0.25">
      <c r="A127">
        <f t="shared" si="25"/>
        <v>2135</v>
      </c>
      <c r="B127">
        <v>0.02</v>
      </c>
      <c r="C127">
        <f t="shared" si="30"/>
        <v>192493.7793878637</v>
      </c>
      <c r="D127">
        <f t="shared" si="31"/>
        <v>0.19601994634528935</v>
      </c>
      <c r="E127">
        <f>E126*(1-capital_params!C$4)+I126</f>
        <v>104118.32267155206</v>
      </c>
      <c r="F127">
        <f>F126*(1-capital_params!D$4)+J126</f>
        <v>119817.8763077389</v>
      </c>
      <c r="G127">
        <f>G126*(1-capital_params!E$4)+K126</f>
        <v>43228.167329649994</v>
      </c>
      <c r="H127">
        <f>H126*(1-capital_params!F$4)+L126</f>
        <v>24409.699603119312</v>
      </c>
      <c r="I127">
        <f t="shared" si="35"/>
        <v>11355.350938430411</v>
      </c>
      <c r="J127">
        <f t="shared" si="35"/>
        <v>4911.1083081536544</v>
      </c>
      <c r="K127">
        <f t="shared" si="35"/>
        <v>7642.3688423327885</v>
      </c>
      <c r="L127">
        <f t="shared" si="35"/>
        <v>1167.7680464242894</v>
      </c>
      <c r="N127">
        <f>N126*(1-capital_params!C$4)+R126</f>
        <v>104118.32267155206</v>
      </c>
      <c r="O127">
        <f>O126*(1-capital_params!D$4)+S126</f>
        <v>119817.8763077389</v>
      </c>
      <c r="P127">
        <f>P126*(1-capital_params!E$4)+T126</f>
        <v>43228.167329649994</v>
      </c>
      <c r="Q127">
        <f>Q126*(1-capital_params!F$4)+U126</f>
        <v>24409.699603119312</v>
      </c>
      <c r="R127">
        <f t="shared" si="26"/>
        <v>11355.350938430411</v>
      </c>
      <c r="S127">
        <f t="shared" si="27"/>
        <v>4911.1083081536544</v>
      </c>
      <c r="T127">
        <f t="shared" si="28"/>
        <v>7642.3688423327885</v>
      </c>
      <c r="U127">
        <f t="shared" si="29"/>
        <v>1167.7680464242894</v>
      </c>
      <c r="V127">
        <f>(N127/N126-E127/E126)*capital_params!C$6</f>
        <v>0</v>
      </c>
      <c r="W127">
        <f>(O127/O126-F127/F126)*capital_params!D$6</f>
        <v>0</v>
      </c>
      <c r="X127">
        <f>(P127/P126-G127/G126)*capital_params!E$6</f>
        <v>0</v>
      </c>
      <c r="Y127">
        <f>(Q127/Q126-H127/H126)*capital_params!F$6</f>
        <v>0</v>
      </c>
      <c r="Z127">
        <f t="shared" si="32"/>
        <v>0</v>
      </c>
      <c r="AA127">
        <f t="shared" si="19"/>
        <v>37732.620307411009</v>
      </c>
      <c r="AB127">
        <f t="shared" si="20"/>
        <v>154761.15908045269</v>
      </c>
      <c r="AC127">
        <f t="shared" si="22"/>
        <v>154761.15908045313</v>
      </c>
      <c r="AD127">
        <f t="shared" si="23"/>
        <v>192493.77938786414</v>
      </c>
      <c r="AE127">
        <f t="shared" si="24"/>
        <v>1.0000000000000022</v>
      </c>
    </row>
    <row r="128" spans="1:31" x14ac:dyDescent="0.25">
      <c r="A128">
        <f t="shared" si="25"/>
        <v>2136</v>
      </c>
      <c r="B128">
        <v>0.02</v>
      </c>
      <c r="C128">
        <f t="shared" si="30"/>
        <v>196536.14875500882</v>
      </c>
      <c r="D128">
        <f t="shared" si="31"/>
        <v>0.19601994634528935</v>
      </c>
      <c r="E128">
        <f>E127*(1-capital_params!C$4)+I127</f>
        <v>106304.80838315484</v>
      </c>
      <c r="F128">
        <f>F127*(1-capital_params!D$4)+J127</f>
        <v>122319.47694821726</v>
      </c>
      <c r="G128">
        <f>G127*(1-capital_params!E$4)+K127</f>
        <v>44135.958843558525</v>
      </c>
      <c r="H128">
        <f>H127*(1-capital_params!F$4)+L127</f>
        <v>24920.853945220362</v>
      </c>
      <c r="I128">
        <f t="shared" si="35"/>
        <v>11593.813308137449</v>
      </c>
      <c r="J128">
        <f t="shared" si="35"/>
        <v>5014.2415826248807</v>
      </c>
      <c r="K128">
        <f t="shared" si="35"/>
        <v>7802.858588021777</v>
      </c>
      <c r="L128">
        <f t="shared" si="35"/>
        <v>1192.2911753991993</v>
      </c>
      <c r="N128">
        <f>N127*(1-capital_params!C$4)+R127</f>
        <v>106304.80838315484</v>
      </c>
      <c r="O128">
        <f>O127*(1-capital_params!D$4)+S127</f>
        <v>122319.47694821726</v>
      </c>
      <c r="P128">
        <f>P127*(1-capital_params!E$4)+T127</f>
        <v>44135.958843558525</v>
      </c>
      <c r="Q128">
        <f>Q127*(1-capital_params!F$4)+U127</f>
        <v>24920.853945220362</v>
      </c>
      <c r="R128">
        <f t="shared" si="26"/>
        <v>11593.813308137449</v>
      </c>
      <c r="S128">
        <f t="shared" si="27"/>
        <v>5014.2415826248807</v>
      </c>
      <c r="T128">
        <f t="shared" si="28"/>
        <v>7802.858588021777</v>
      </c>
      <c r="U128">
        <f t="shared" si="29"/>
        <v>1192.2911753991993</v>
      </c>
      <c r="V128">
        <f>(N128/N127-E128/E127)*capital_params!C$6</f>
        <v>0</v>
      </c>
      <c r="W128">
        <f>(O128/O127-F128/F127)*capital_params!D$6</f>
        <v>0</v>
      </c>
      <c r="X128">
        <f>(P128/P127-G128/G127)*capital_params!E$6</f>
        <v>0</v>
      </c>
      <c r="Y128">
        <f>(Q128/Q127-H128/H127)*capital_params!F$6</f>
        <v>0</v>
      </c>
      <c r="Z128">
        <f t="shared" si="32"/>
        <v>0</v>
      </c>
      <c r="AA128">
        <f t="shared" si="19"/>
        <v>38525.005333866633</v>
      </c>
      <c r="AB128">
        <f t="shared" si="20"/>
        <v>158011.14342114219</v>
      </c>
      <c r="AC128">
        <f t="shared" si="22"/>
        <v>158011.14342114262</v>
      </c>
      <c r="AD128">
        <f t="shared" si="23"/>
        <v>196536.14875500926</v>
      </c>
      <c r="AE128">
        <f t="shared" si="24"/>
        <v>1.0000000000000022</v>
      </c>
    </row>
    <row r="129" spans="1:31" x14ac:dyDescent="0.25">
      <c r="A129">
        <f t="shared" si="25"/>
        <v>2137</v>
      </c>
      <c r="B129">
        <v>0.02</v>
      </c>
      <c r="C129">
        <f t="shared" si="30"/>
        <v>200663.40787886397</v>
      </c>
      <c r="D129">
        <f t="shared" si="31"/>
        <v>0.19601994634528935</v>
      </c>
      <c r="E129">
        <f>E128*(1-capital_params!C$4)+I128</f>
        <v>108537.2102123193</v>
      </c>
      <c r="F129">
        <f>F128*(1-capital_params!D$4)+J128</f>
        <v>124873.90429698123</v>
      </c>
      <c r="G129">
        <f>G128*(1-capital_params!E$4)+K128</f>
        <v>45062.813979261329</v>
      </c>
      <c r="H129">
        <f>H128*(1-capital_params!F$4)+L128</f>
        <v>25442.78151558042</v>
      </c>
      <c r="I129">
        <f t="shared" si="35"/>
        <v>11837.283387608333</v>
      </c>
      <c r="J129">
        <f t="shared" si="35"/>
        <v>5119.5406558600025</v>
      </c>
      <c r="K129">
        <f t="shared" si="35"/>
        <v>7966.7186183702333</v>
      </c>
      <c r="L129">
        <f t="shared" si="35"/>
        <v>1217.3292900825822</v>
      </c>
      <c r="N129">
        <f>N128*(1-capital_params!C$4)+R128</f>
        <v>108537.2102123193</v>
      </c>
      <c r="O129">
        <f>O128*(1-capital_params!D$4)+S128</f>
        <v>124873.90429698123</v>
      </c>
      <c r="P129">
        <f>P128*(1-capital_params!E$4)+T128</f>
        <v>45062.813979261329</v>
      </c>
      <c r="Q129">
        <f>Q128*(1-capital_params!F$4)+U128</f>
        <v>25442.78151558042</v>
      </c>
      <c r="R129">
        <f t="shared" si="26"/>
        <v>11837.283387608333</v>
      </c>
      <c r="S129">
        <f t="shared" si="27"/>
        <v>5119.5406558600025</v>
      </c>
      <c r="T129">
        <f t="shared" si="28"/>
        <v>7966.7186183702333</v>
      </c>
      <c r="U129">
        <f t="shared" si="29"/>
        <v>1217.3292900825822</v>
      </c>
      <c r="V129">
        <f>(N129/N128-E129/E128)*capital_params!C$6</f>
        <v>0</v>
      </c>
      <c r="W129">
        <f>(O129/O128-F129/F128)*capital_params!D$6</f>
        <v>0</v>
      </c>
      <c r="X129">
        <f>(P129/P128-G129/G128)*capital_params!E$6</f>
        <v>0</v>
      </c>
      <c r="Y129">
        <f>(Q129/Q128-H129/H128)*capital_params!F$6</f>
        <v>0</v>
      </c>
      <c r="Z129">
        <f t="shared" si="32"/>
        <v>0</v>
      </c>
      <c r="AA129">
        <f t="shared" si="19"/>
        <v>39334.030445877826</v>
      </c>
      <c r="AB129">
        <f t="shared" si="20"/>
        <v>161329.37743298613</v>
      </c>
      <c r="AC129">
        <f t="shared" si="22"/>
        <v>161329.37743298657</v>
      </c>
      <c r="AD129">
        <f t="shared" si="23"/>
        <v>200663.40787886438</v>
      </c>
      <c r="AE129">
        <f t="shared" si="24"/>
        <v>1.000000000000002</v>
      </c>
    </row>
    <row r="130" spans="1:31" x14ac:dyDescent="0.25">
      <c r="A130">
        <f t="shared" si="25"/>
        <v>2138</v>
      </c>
      <c r="B130">
        <v>0.02</v>
      </c>
      <c r="C130">
        <f t="shared" si="30"/>
        <v>204877.3394443201</v>
      </c>
      <c r="D130">
        <f t="shared" si="31"/>
        <v>0.19601994634528935</v>
      </c>
      <c r="E130">
        <f>E129*(1-capital_params!C$4)+I129</f>
        <v>110816.49240476893</v>
      </c>
      <c r="F130">
        <f>F129*(1-capital_params!D$4)+J129</f>
        <v>127482.26182084065</v>
      </c>
      <c r="G130">
        <f>G129*(1-capital_params!E$4)+K129</f>
        <v>46009.133072815748</v>
      </c>
      <c r="H130">
        <f>H129*(1-capital_params!F$4)+L129</f>
        <v>25975.707503252132</v>
      </c>
      <c r="I130">
        <f t="shared" si="35"/>
        <v>12085.866338748108</v>
      </c>
      <c r="J130">
        <f t="shared" si="35"/>
        <v>5227.0510096330618</v>
      </c>
      <c r="K130">
        <f t="shared" si="35"/>
        <v>8134.0197093560073</v>
      </c>
      <c r="L130">
        <f t="shared" si="35"/>
        <v>1242.8932051743163</v>
      </c>
      <c r="N130">
        <f>N129*(1-capital_params!C$4)+R129</f>
        <v>110816.49240476893</v>
      </c>
      <c r="O130">
        <f>O129*(1-capital_params!D$4)+S129</f>
        <v>127482.26182084065</v>
      </c>
      <c r="P130">
        <f>P129*(1-capital_params!E$4)+T129</f>
        <v>46009.133072815748</v>
      </c>
      <c r="Q130">
        <f>Q129*(1-capital_params!F$4)+U129</f>
        <v>25975.707503252132</v>
      </c>
      <c r="R130">
        <f t="shared" si="26"/>
        <v>12085.866338748108</v>
      </c>
      <c r="S130">
        <f t="shared" si="27"/>
        <v>5227.0510096330618</v>
      </c>
      <c r="T130">
        <f t="shared" si="28"/>
        <v>8134.0197093560073</v>
      </c>
      <c r="U130">
        <f t="shared" si="29"/>
        <v>1242.8932051743163</v>
      </c>
      <c r="V130">
        <f>(N130/N129-E130/E129)*capital_params!C$6</f>
        <v>0</v>
      </c>
      <c r="W130">
        <f>(O130/O129-F130/F129)*capital_params!D$6</f>
        <v>0</v>
      </c>
      <c r="X130">
        <f>(P130/P129-G130/G129)*capital_params!E$6</f>
        <v>0</v>
      </c>
      <c r="Y130">
        <f>(Q130/Q129-H130/H129)*capital_params!F$6</f>
        <v>0</v>
      </c>
      <c r="Z130">
        <f t="shared" si="32"/>
        <v>0</v>
      </c>
      <c r="AA130">
        <f t="shared" si="19"/>
        <v>40160.045085241261</v>
      </c>
      <c r="AB130">
        <f t="shared" si="20"/>
        <v>164717.29435907883</v>
      </c>
      <c r="AC130">
        <f t="shared" si="22"/>
        <v>164717.29435907927</v>
      </c>
      <c r="AD130">
        <f t="shared" si="23"/>
        <v>204877.33944432053</v>
      </c>
      <c r="AE130">
        <f t="shared" si="24"/>
        <v>1.0000000000000022</v>
      </c>
    </row>
    <row r="131" spans="1:31" x14ac:dyDescent="0.25">
      <c r="A131">
        <f t="shared" si="25"/>
        <v>2139</v>
      </c>
      <c r="B131">
        <v>0.02</v>
      </c>
      <c r="C131">
        <f t="shared" si="30"/>
        <v>209179.76357265079</v>
      </c>
      <c r="D131">
        <f t="shared" si="31"/>
        <v>0.19601994634528935</v>
      </c>
      <c r="E131">
        <f>E130*(1-capital_params!C$4)+I130</f>
        <v>113143.63945474858</v>
      </c>
      <c r="F131">
        <f>F130*(1-capital_params!D$4)+J130</f>
        <v>130145.67627793647</v>
      </c>
      <c r="G131">
        <f>G130*(1-capital_params!E$4)+K130</f>
        <v>46975.324867336378</v>
      </c>
      <c r="H131">
        <f>H130*(1-capital_params!F$4)+L130</f>
        <v>26519.861854469073</v>
      </c>
      <c r="I131">
        <f t="shared" si="35"/>
        <v>12339.669531861817</v>
      </c>
      <c r="J131">
        <f t="shared" si="35"/>
        <v>5336.8190808353556</v>
      </c>
      <c r="K131">
        <f t="shared" si="35"/>
        <v>8304.8341232524817</v>
      </c>
      <c r="L131">
        <f t="shared" si="35"/>
        <v>1268.9939624829767</v>
      </c>
      <c r="N131">
        <f>N130*(1-capital_params!C$4)+R130</f>
        <v>113143.63945474858</v>
      </c>
      <c r="O131">
        <f>O130*(1-capital_params!D$4)+S130</f>
        <v>130145.67627793647</v>
      </c>
      <c r="P131">
        <f>P130*(1-capital_params!E$4)+T130</f>
        <v>46975.324867336378</v>
      </c>
      <c r="Q131">
        <f>Q130*(1-capital_params!F$4)+U130</f>
        <v>26519.861854469073</v>
      </c>
      <c r="R131">
        <f t="shared" si="26"/>
        <v>12339.669531861817</v>
      </c>
      <c r="S131">
        <f t="shared" si="27"/>
        <v>5336.8190808353556</v>
      </c>
      <c r="T131">
        <f t="shared" si="28"/>
        <v>8304.8341232524817</v>
      </c>
      <c r="U131">
        <f t="shared" si="29"/>
        <v>1268.9939624829767</v>
      </c>
      <c r="V131">
        <f>(N131/N130-E131/E130)*capital_params!C$6</f>
        <v>0</v>
      </c>
      <c r="W131">
        <f>(O131/O130-F131/F130)*capital_params!D$6</f>
        <v>0</v>
      </c>
      <c r="X131">
        <f>(P131/P130-G131/G130)*capital_params!E$6</f>
        <v>0</v>
      </c>
      <c r="Y131">
        <f>(Q131/Q130-H131/H130)*capital_params!F$6</f>
        <v>0</v>
      </c>
      <c r="Z131">
        <f t="shared" si="32"/>
        <v>0</v>
      </c>
      <c r="AA131">
        <f t="shared" si="19"/>
        <v>41003.406032031322</v>
      </c>
      <c r="AB131">
        <f t="shared" si="20"/>
        <v>168176.35754061944</v>
      </c>
      <c r="AC131">
        <f t="shared" si="22"/>
        <v>168176.35754061988</v>
      </c>
      <c r="AD131">
        <f t="shared" si="23"/>
        <v>209179.76357265119</v>
      </c>
      <c r="AE131">
        <f t="shared" si="24"/>
        <v>1.000000000000002</v>
      </c>
    </row>
    <row r="132" spans="1:31" x14ac:dyDescent="0.25">
      <c r="A132">
        <f t="shared" si="25"/>
        <v>2140</v>
      </c>
      <c r="B132">
        <v>0.02</v>
      </c>
      <c r="C132">
        <f t="shared" si="30"/>
        <v>213572.53860767643</v>
      </c>
      <c r="D132">
        <f t="shared" si="31"/>
        <v>0.19601994634528935</v>
      </c>
      <c r="E132">
        <f>E131*(1-capital_params!C$4)+I131</f>
        <v>115519.65653029965</v>
      </c>
      <c r="F132">
        <f>F131*(1-capital_params!D$4)+J131</f>
        <v>132865.29820447523</v>
      </c>
      <c r="G132">
        <f>G131*(1-capital_params!E$4)+K131</f>
        <v>47961.806689543264</v>
      </c>
      <c r="H132">
        <f>H131*(1-capital_params!F$4)+L131</f>
        <v>27075.479371787675</v>
      </c>
      <c r="I132">
        <f t="shared" si="35"/>
        <v>12598.802592030914</v>
      </c>
      <c r="J132">
        <f t="shared" si="35"/>
        <v>5448.892281532897</v>
      </c>
      <c r="K132">
        <f t="shared" si="35"/>
        <v>8479.2356398407828</v>
      </c>
      <c r="L132">
        <f t="shared" si="35"/>
        <v>1295.6428356951189</v>
      </c>
      <c r="N132">
        <f>N131*(1-capital_params!C$4)+R131</f>
        <v>115519.65653029965</v>
      </c>
      <c r="O132">
        <f>O131*(1-capital_params!D$4)+S131</f>
        <v>132865.29820447523</v>
      </c>
      <c r="P132">
        <f>P131*(1-capital_params!E$4)+T131</f>
        <v>47961.806689543264</v>
      </c>
      <c r="Q132">
        <f>Q131*(1-capital_params!F$4)+U131</f>
        <v>27075.479371787675</v>
      </c>
      <c r="R132">
        <f t="shared" si="26"/>
        <v>12598.802592030914</v>
      </c>
      <c r="S132">
        <f t="shared" si="27"/>
        <v>5448.892281532897</v>
      </c>
      <c r="T132">
        <f t="shared" si="28"/>
        <v>8479.2356398407828</v>
      </c>
      <c r="U132">
        <f t="shared" si="29"/>
        <v>1295.6428356951189</v>
      </c>
      <c r="V132">
        <f>(N132/N131-E132/E131)*capital_params!C$6</f>
        <v>0</v>
      </c>
      <c r="W132">
        <f>(O132/O131-F132/F131)*capital_params!D$6</f>
        <v>0</v>
      </c>
      <c r="X132">
        <f>(P132/P131-G132/G131)*capital_params!E$6</f>
        <v>0</v>
      </c>
      <c r="Y132">
        <f>(Q132/Q131-H132/H131)*capital_params!F$6</f>
        <v>0</v>
      </c>
      <c r="Z132">
        <f t="shared" si="32"/>
        <v>0</v>
      </c>
      <c r="AA132">
        <f t="shared" si="19"/>
        <v>41864.477558703969</v>
      </c>
      <c r="AB132">
        <f t="shared" si="20"/>
        <v>171708.06104897245</v>
      </c>
      <c r="AC132">
        <f t="shared" si="22"/>
        <v>171708.06104897289</v>
      </c>
      <c r="AD132">
        <f t="shared" si="23"/>
        <v>213572.53860767686</v>
      </c>
      <c r="AE132">
        <f t="shared" si="24"/>
        <v>1.000000000000002</v>
      </c>
    </row>
    <row r="133" spans="1:31" x14ac:dyDescent="0.25">
      <c r="A133">
        <f t="shared" si="25"/>
        <v>2141</v>
      </c>
      <c r="B133">
        <v>0.02</v>
      </c>
      <c r="C133">
        <f t="shared" si="30"/>
        <v>218057.5619184376</v>
      </c>
      <c r="D133">
        <f t="shared" si="31"/>
        <v>0.19601994634528935</v>
      </c>
      <c r="E133">
        <f>E132*(1-capital_params!C$4)+I132</f>
        <v>117945.56990746106</v>
      </c>
      <c r="F133">
        <f>F132*(1-capital_params!D$4)+J132</f>
        <v>135642.30241173276</v>
      </c>
      <c r="G133">
        <f>G132*(1-capital_params!E$4)+K132</f>
        <v>48969.004630017618</v>
      </c>
      <c r="H133">
        <f>H132*(1-capital_params!F$4)+L132</f>
        <v>27642.799815331553</v>
      </c>
      <c r="I133">
        <f t="shared" si="35"/>
        <v>12863.377446463561</v>
      </c>
      <c r="J133">
        <f t="shared" si="35"/>
        <v>5563.3190194450872</v>
      </c>
      <c r="K133">
        <f t="shared" si="35"/>
        <v>8657.2995882774376</v>
      </c>
      <c r="L133">
        <f t="shared" si="35"/>
        <v>1322.8513352447162</v>
      </c>
      <c r="N133">
        <f>N132*(1-capital_params!C$4)+R132</f>
        <v>117945.56990746106</v>
      </c>
      <c r="O133">
        <f>O132*(1-capital_params!D$4)+S132</f>
        <v>135642.30241173276</v>
      </c>
      <c r="P133">
        <f>P132*(1-capital_params!E$4)+T132</f>
        <v>48969.004630017618</v>
      </c>
      <c r="Q133">
        <f>Q132*(1-capital_params!F$4)+U132</f>
        <v>27642.799815331553</v>
      </c>
      <c r="R133">
        <f t="shared" si="26"/>
        <v>12863.377446463561</v>
      </c>
      <c r="S133">
        <f t="shared" si="27"/>
        <v>5563.3190194450872</v>
      </c>
      <c r="T133">
        <f t="shared" si="28"/>
        <v>8657.2995882774376</v>
      </c>
      <c r="U133">
        <f t="shared" si="29"/>
        <v>1322.8513352447162</v>
      </c>
      <c r="V133">
        <f>(N133/N132-E133/E132)*capital_params!C$6</f>
        <v>0</v>
      </c>
      <c r="W133">
        <f>(O133/O132-F133/F132)*capital_params!D$6</f>
        <v>0</v>
      </c>
      <c r="X133">
        <f>(P133/P132-G133/G132)*capital_params!E$6</f>
        <v>0</v>
      </c>
      <c r="Y133">
        <f>(Q133/Q132-H133/H132)*capital_params!F$6</f>
        <v>0</v>
      </c>
      <c r="Z133">
        <f t="shared" si="32"/>
        <v>0</v>
      </c>
      <c r="AA133">
        <f t="shared" si="19"/>
        <v>42743.63158743675</v>
      </c>
      <c r="AB133">
        <f t="shared" si="20"/>
        <v>175313.93033100083</v>
      </c>
      <c r="AC133">
        <f t="shared" si="22"/>
        <v>175313.93033100126</v>
      </c>
      <c r="AD133">
        <f t="shared" si="23"/>
        <v>218057.561918438</v>
      </c>
      <c r="AE133">
        <f t="shared" si="24"/>
        <v>1.0000000000000018</v>
      </c>
    </row>
    <row r="134" spans="1:31" x14ac:dyDescent="0.25">
      <c r="A134">
        <f t="shared" si="25"/>
        <v>2142</v>
      </c>
      <c r="B134">
        <v>0.02</v>
      </c>
      <c r="C134">
        <f t="shared" si="30"/>
        <v>222636.77071872476</v>
      </c>
      <c r="D134">
        <f t="shared" si="31"/>
        <v>0.19601994634528935</v>
      </c>
      <c r="E134">
        <f>E133*(1-capital_params!C$4)+I133</f>
        <v>120422.42741358408</v>
      </c>
      <c r="F134">
        <f>F133*(1-capital_params!D$4)+J133</f>
        <v>138477.88849354198</v>
      </c>
      <c r="G134">
        <f>G133*(1-capital_params!E$4)+K133</f>
        <v>49997.353727242866</v>
      </c>
      <c r="H134">
        <f>H133*(1-capital_params!F$4)+L133</f>
        <v>28222.068006181849</v>
      </c>
      <c r="I134">
        <f t="shared" si="35"/>
        <v>13133.508372839295</v>
      </c>
      <c r="J134">
        <f t="shared" si="35"/>
        <v>5680.1487188534338</v>
      </c>
      <c r="K134">
        <f t="shared" si="35"/>
        <v>8839.1028796312621</v>
      </c>
      <c r="L134">
        <f t="shared" si="35"/>
        <v>1350.631213284855</v>
      </c>
      <c r="N134">
        <f>N133*(1-capital_params!C$4)+R133</f>
        <v>120422.42741358408</v>
      </c>
      <c r="O134">
        <f>O133*(1-capital_params!D$4)+S133</f>
        <v>138477.88849354198</v>
      </c>
      <c r="P134">
        <f>P133*(1-capital_params!E$4)+T133</f>
        <v>49997.353727242866</v>
      </c>
      <c r="Q134">
        <f>Q133*(1-capital_params!F$4)+U133</f>
        <v>28222.068006181849</v>
      </c>
      <c r="R134">
        <f t="shared" si="26"/>
        <v>13133.508372839295</v>
      </c>
      <c r="S134">
        <f t="shared" si="27"/>
        <v>5680.1487188534338</v>
      </c>
      <c r="T134">
        <f t="shared" si="28"/>
        <v>8839.1028796312621</v>
      </c>
      <c r="U134">
        <f t="shared" si="29"/>
        <v>1350.631213284855</v>
      </c>
      <c r="V134">
        <f>(N134/N133-E134/E133)*capital_params!C$6</f>
        <v>0</v>
      </c>
      <c r="W134">
        <f>(O134/O133-F134/F133)*capital_params!D$6</f>
        <v>0</v>
      </c>
      <c r="X134">
        <f>(P134/P133-G134/G133)*capital_params!E$6</f>
        <v>0</v>
      </c>
      <c r="Y134">
        <f>(Q134/Q133-H134/H133)*capital_params!F$6</f>
        <v>0</v>
      </c>
      <c r="Z134">
        <f t="shared" si="32"/>
        <v>0</v>
      </c>
      <c r="AA134">
        <f t="shared" si="19"/>
        <v>43641.247850772917</v>
      </c>
      <c r="AB134">
        <f t="shared" si="20"/>
        <v>178995.52286795183</v>
      </c>
      <c r="AC134">
        <f t="shared" si="22"/>
        <v>178995.52286795227</v>
      </c>
      <c r="AD134">
        <f t="shared" si="23"/>
        <v>222636.77071872519</v>
      </c>
      <c r="AE134">
        <f t="shared" si="24"/>
        <v>1.000000000000002</v>
      </c>
    </row>
    <row r="135" spans="1:31" x14ac:dyDescent="0.25">
      <c r="A135">
        <f t="shared" si="25"/>
        <v>2143</v>
      </c>
      <c r="B135">
        <v>0.02</v>
      </c>
      <c r="C135">
        <f t="shared" si="30"/>
        <v>227312.14290381796</v>
      </c>
      <c r="D135">
        <f t="shared" si="31"/>
        <v>0.19601994634528935</v>
      </c>
      <c r="E135">
        <f>E134*(1-capital_params!C$4)+I134</f>
        <v>122951.2988799525</v>
      </c>
      <c r="F135">
        <f>F134*(1-capital_params!D$4)+J134</f>
        <v>141373.28134448387</v>
      </c>
      <c r="G135">
        <f>G134*(1-capital_params!E$4)+K134</f>
        <v>51047.298155510638</v>
      </c>
      <c r="H135">
        <f>H134*(1-capital_params!F$4)+L134</f>
        <v>28813.533931958067</v>
      </c>
      <c r="I135">
        <f t="shared" si="35"/>
        <v>13409.312048668919</v>
      </c>
      <c r="J135">
        <f t="shared" si="35"/>
        <v>5799.4318419493557</v>
      </c>
      <c r="K135">
        <f t="shared" si="35"/>
        <v>9024.7240401035178</v>
      </c>
      <c r="L135">
        <f t="shared" si="35"/>
        <v>1378.9944687638369</v>
      </c>
      <c r="N135">
        <f>N134*(1-capital_params!C$4)+R134</f>
        <v>122951.2988799525</v>
      </c>
      <c r="O135">
        <f>O134*(1-capital_params!D$4)+S134</f>
        <v>141373.28134448387</v>
      </c>
      <c r="P135">
        <f>P134*(1-capital_params!E$4)+T134</f>
        <v>51047.298155510638</v>
      </c>
      <c r="Q135">
        <f>Q134*(1-capital_params!F$4)+U134</f>
        <v>28813.533931958067</v>
      </c>
      <c r="R135">
        <f t="shared" si="26"/>
        <v>13409.312048668919</v>
      </c>
      <c r="S135">
        <f t="shared" si="27"/>
        <v>5799.4318419493557</v>
      </c>
      <c r="T135">
        <f t="shared" si="28"/>
        <v>9024.7240401035178</v>
      </c>
      <c r="U135">
        <f t="shared" si="29"/>
        <v>1378.9944687638369</v>
      </c>
      <c r="V135">
        <f>(N135/N134-E135/E134)*capital_params!C$6</f>
        <v>0</v>
      </c>
      <c r="W135">
        <f>(O135/O134-F135/F134)*capital_params!D$6</f>
        <v>0</v>
      </c>
      <c r="X135">
        <f>(P135/P134-G135/G134)*capital_params!E$6</f>
        <v>0</v>
      </c>
      <c r="Y135">
        <f>(Q135/Q134-H135/H134)*capital_params!F$6</f>
        <v>0</v>
      </c>
      <c r="Z135">
        <f t="shared" si="32"/>
        <v>0</v>
      </c>
      <c r="AA135">
        <f t="shared" ref="AA135:AA198" si="36">D135*C135</f>
        <v>44557.714055639146</v>
      </c>
      <c r="AB135">
        <f t="shared" ref="AB135:AB198" si="37">(1-D135)*C135</f>
        <v>182754.4288481788</v>
      </c>
      <c r="AC135">
        <f t="shared" si="22"/>
        <v>182754.42884817926</v>
      </c>
      <c r="AD135">
        <f t="shared" si="23"/>
        <v>227312.1429038184</v>
      </c>
      <c r="AE135">
        <f t="shared" si="24"/>
        <v>1.000000000000002</v>
      </c>
    </row>
    <row r="136" spans="1:31" x14ac:dyDescent="0.25">
      <c r="A136">
        <f t="shared" si="25"/>
        <v>2144</v>
      </c>
      <c r="B136">
        <v>0.02</v>
      </c>
      <c r="C136">
        <f t="shared" si="30"/>
        <v>232085.69790479811</v>
      </c>
      <c r="D136">
        <f t="shared" si="31"/>
        <v>0.19601994634528935</v>
      </c>
      <c r="E136">
        <f>E135*(1-capital_params!C$4)+I135</f>
        <v>125533.27660390413</v>
      </c>
      <c r="F136">
        <f>F135*(1-capital_params!D$4)+J135</f>
        <v>144329.7316890058</v>
      </c>
      <c r="G136">
        <f>G135*(1-capital_params!E$4)+K135</f>
        <v>52119.291416772707</v>
      </c>
      <c r="H136">
        <f>H135*(1-capital_params!F$4)+L135</f>
        <v>29417.452854634943</v>
      </c>
      <c r="I136">
        <f t="shared" ref="I136:L151" si="38">I135*$C136/$C135</f>
        <v>13690.907601690964</v>
      </c>
      <c r="J136">
        <f t="shared" si="38"/>
        <v>5921.2199106302915</v>
      </c>
      <c r="K136">
        <f t="shared" si="38"/>
        <v>9214.2432449456901</v>
      </c>
      <c r="L136">
        <f t="shared" si="38"/>
        <v>1407.9533526078774</v>
      </c>
      <c r="N136">
        <f>N135*(1-capital_params!C$4)+R135</f>
        <v>125533.27660390413</v>
      </c>
      <c r="O136">
        <f>O135*(1-capital_params!D$4)+S135</f>
        <v>144329.7316890058</v>
      </c>
      <c r="P136">
        <f>P135*(1-capital_params!E$4)+T135</f>
        <v>52119.291416772707</v>
      </c>
      <c r="Q136">
        <f>Q135*(1-capital_params!F$4)+U135</f>
        <v>29417.452854634943</v>
      </c>
      <c r="R136">
        <f t="shared" si="26"/>
        <v>13690.907601690964</v>
      </c>
      <c r="S136">
        <f t="shared" si="27"/>
        <v>5921.2199106302915</v>
      </c>
      <c r="T136">
        <f t="shared" si="28"/>
        <v>9214.2432449456901</v>
      </c>
      <c r="U136">
        <f t="shared" si="29"/>
        <v>1407.9533526078774</v>
      </c>
      <c r="V136">
        <f>(N136/N135-E136/E135)*capital_params!C$6</f>
        <v>0</v>
      </c>
      <c r="W136">
        <f>(O136/O135-F136/F135)*capital_params!D$6</f>
        <v>0</v>
      </c>
      <c r="X136">
        <f>(P136/P135-G136/G135)*capital_params!E$6</f>
        <v>0</v>
      </c>
      <c r="Y136">
        <f>(Q136/Q135-H136/H135)*capital_params!F$6</f>
        <v>0</v>
      </c>
      <c r="Z136">
        <f t="shared" si="32"/>
        <v>0</v>
      </c>
      <c r="AA136">
        <f t="shared" si="36"/>
        <v>45493.42605080756</v>
      </c>
      <c r="AB136">
        <f t="shared" si="37"/>
        <v>186592.27185399053</v>
      </c>
      <c r="AC136">
        <f t="shared" ref="AC136:AC199" si="39">AC135*(AB136/AB135+Z136)</f>
        <v>186592.271853991</v>
      </c>
      <c r="AD136">
        <f t="shared" ref="AD136:AD199" si="40">AC136+AA136</f>
        <v>232085.69790479855</v>
      </c>
      <c r="AE136">
        <f t="shared" ref="AE136:AE199" si="41">AD136/C136</f>
        <v>1.0000000000000018</v>
      </c>
    </row>
    <row r="137" spans="1:31" x14ac:dyDescent="0.25">
      <c r="A137">
        <f t="shared" ref="A137:A200" si="42">A136+1</f>
        <v>2145</v>
      </c>
      <c r="B137">
        <v>0.02</v>
      </c>
      <c r="C137">
        <f t="shared" si="30"/>
        <v>236959.49756079886</v>
      </c>
      <c r="D137">
        <f t="shared" si="31"/>
        <v>0.19601994634528935</v>
      </c>
      <c r="E137">
        <f>E136*(1-capital_params!C$4)+I136</f>
        <v>128169.47582065342</v>
      </c>
      <c r="F137">
        <f>F136*(1-capital_params!D$4)+J136</f>
        <v>147348.51662169519</v>
      </c>
      <c r="G137">
        <f>G136*(1-capital_params!E$4)+K136</f>
        <v>53213.796536521855</v>
      </c>
      <c r="H137">
        <f>H136*(1-capital_params!F$4)+L136</f>
        <v>30034.08542064175</v>
      </c>
      <c r="I137">
        <f t="shared" si="38"/>
        <v>13978.416661326473</v>
      </c>
      <c r="J137">
        <f t="shared" si="38"/>
        <v>6045.5655287535265</v>
      </c>
      <c r="K137">
        <f t="shared" si="38"/>
        <v>9407.7423530895485</v>
      </c>
      <c r="L137">
        <f t="shared" si="38"/>
        <v>1437.5203730126427</v>
      </c>
      <c r="N137">
        <f>N136*(1-capital_params!C$4)+R136</f>
        <v>128169.47582065342</v>
      </c>
      <c r="O137">
        <f>O136*(1-capital_params!D$4)+S136</f>
        <v>147348.51662169519</v>
      </c>
      <c r="P137">
        <f>P136*(1-capital_params!E$4)+T136</f>
        <v>53213.796536521855</v>
      </c>
      <c r="Q137">
        <f>Q136*(1-capital_params!F$4)+U136</f>
        <v>30034.08542064175</v>
      </c>
      <c r="R137">
        <f t="shared" ref="R137:R200" si="43">IF($A137&lt;$Q$3,I137,I137*(1+R$2))</f>
        <v>13978.416661326473</v>
      </c>
      <c r="S137">
        <f t="shared" ref="S137:S200" si="44">IF($A137&lt;$Q$3,J137,J137*(1+S$2))</f>
        <v>6045.5655287535265</v>
      </c>
      <c r="T137">
        <f t="shared" ref="T137:T200" si="45">IF($A137&lt;$Q$3,K137,K137*(1+T$2))</f>
        <v>9407.7423530895485</v>
      </c>
      <c r="U137">
        <f t="shared" ref="U137:U200" si="46">IF($A137&lt;$Q$3,L137,L137*(1+U$2))</f>
        <v>1437.5203730126427</v>
      </c>
      <c r="V137">
        <f>(N137/N136-E137/E136)*capital_params!C$6</f>
        <v>0</v>
      </c>
      <c r="W137">
        <f>(O137/O136-F137/F136)*capital_params!D$6</f>
        <v>0</v>
      </c>
      <c r="X137">
        <f>(P137/P136-G137/G136)*capital_params!E$6</f>
        <v>0</v>
      </c>
      <c r="Y137">
        <f>(Q137/Q136-H137/H136)*capital_params!F$6</f>
        <v>0</v>
      </c>
      <c r="Z137">
        <f t="shared" si="32"/>
        <v>0</v>
      </c>
      <c r="AA137">
        <f t="shared" si="36"/>
        <v>46448.787997874519</v>
      </c>
      <c r="AB137">
        <f t="shared" si="37"/>
        <v>190510.70956292434</v>
      </c>
      <c r="AC137">
        <f t="shared" si="39"/>
        <v>190510.70956292484</v>
      </c>
      <c r="AD137">
        <f t="shared" si="40"/>
        <v>236959.49756079935</v>
      </c>
      <c r="AE137">
        <f t="shared" si="41"/>
        <v>1.000000000000002</v>
      </c>
    </row>
    <row r="138" spans="1:31" x14ac:dyDescent="0.25">
      <c r="A138">
        <f t="shared" si="42"/>
        <v>2146</v>
      </c>
      <c r="B138">
        <v>0.02</v>
      </c>
      <c r="C138">
        <f t="shared" si="30"/>
        <v>241935.64700957562</v>
      </c>
      <c r="D138">
        <f t="shared" si="31"/>
        <v>0.19601994634528935</v>
      </c>
      <c r="E138">
        <f>E137*(1-capital_params!C$4)+I137</f>
        <v>130861.03518501922</v>
      </c>
      <c r="F138">
        <f>F137*(1-capital_params!D$4)+J137</f>
        <v>150430.94015894254</v>
      </c>
      <c r="G138">
        <f>G137*(1-capital_params!E$4)+K137</f>
        <v>54331.286263786205</v>
      </c>
      <c r="H138">
        <f>H137*(1-capital_params!F$4)+L137</f>
        <v>30663.697773291529</v>
      </c>
      <c r="I138">
        <f t="shared" si="38"/>
        <v>14271.963411214329</v>
      </c>
      <c r="J138">
        <f t="shared" si="38"/>
        <v>6172.52240485735</v>
      </c>
      <c r="K138">
        <f t="shared" si="38"/>
        <v>9605.3049425044283</v>
      </c>
      <c r="L138">
        <f t="shared" si="38"/>
        <v>1467.7083008459081</v>
      </c>
      <c r="N138">
        <f>N137*(1-capital_params!C$4)+R137</f>
        <v>130861.03518501922</v>
      </c>
      <c r="O138">
        <f>O137*(1-capital_params!D$4)+S137</f>
        <v>150430.94015894254</v>
      </c>
      <c r="P138">
        <f>P137*(1-capital_params!E$4)+T137</f>
        <v>54331.286263786205</v>
      </c>
      <c r="Q138">
        <f>Q137*(1-capital_params!F$4)+U137</f>
        <v>30663.697773291529</v>
      </c>
      <c r="R138">
        <f t="shared" si="43"/>
        <v>14271.963411214329</v>
      </c>
      <c r="S138">
        <f t="shared" si="44"/>
        <v>6172.52240485735</v>
      </c>
      <c r="T138">
        <f t="shared" si="45"/>
        <v>9605.3049425044283</v>
      </c>
      <c r="U138">
        <f t="shared" si="46"/>
        <v>1467.7083008459081</v>
      </c>
      <c r="V138">
        <f>(N138/N137-E138/E137)*capital_params!C$6</f>
        <v>0</v>
      </c>
      <c r="W138">
        <f>(O138/O137-F138/F137)*capital_params!D$6</f>
        <v>0</v>
      </c>
      <c r="X138">
        <f>(P138/P137-G138/G137)*capital_params!E$6</f>
        <v>0</v>
      </c>
      <c r="Y138">
        <f>(Q138/Q137-H138/H137)*capital_params!F$6</f>
        <v>0</v>
      </c>
      <c r="Z138">
        <f t="shared" si="32"/>
        <v>0</v>
      </c>
      <c r="AA138">
        <f t="shared" si="36"/>
        <v>47424.212545829876</v>
      </c>
      <c r="AB138">
        <f t="shared" si="37"/>
        <v>194511.43446374574</v>
      </c>
      <c r="AC138">
        <f t="shared" si="39"/>
        <v>194511.43446374623</v>
      </c>
      <c r="AD138">
        <f t="shared" si="40"/>
        <v>241935.64700957612</v>
      </c>
      <c r="AE138">
        <f t="shared" si="41"/>
        <v>1.000000000000002</v>
      </c>
    </row>
    <row r="139" spans="1:31" x14ac:dyDescent="0.25">
      <c r="A139">
        <f t="shared" si="42"/>
        <v>2147</v>
      </c>
      <c r="B139">
        <v>0.02</v>
      </c>
      <c r="C139">
        <f t="shared" si="30"/>
        <v>247016.29559677668</v>
      </c>
      <c r="D139">
        <f t="shared" si="31"/>
        <v>0.19601994634528935</v>
      </c>
      <c r="E139">
        <f>E138*(1-capital_params!C$4)+I138</f>
        <v>133609.11726326603</v>
      </c>
      <c r="F139">
        <f>F138*(1-capital_params!D$4)+J138</f>
        <v>153578.33380223159</v>
      </c>
      <c r="G139">
        <f>G138*(1-capital_params!E$4)+K138</f>
        <v>55472.243275323519</v>
      </c>
      <c r="H139">
        <f>H138*(1-capital_params!F$4)+L138</f>
        <v>31306.561667588641</v>
      </c>
      <c r="I139">
        <f t="shared" si="38"/>
        <v>14571.674642849828</v>
      </c>
      <c r="J139">
        <f t="shared" si="38"/>
        <v>6302.1453753593541</v>
      </c>
      <c r="K139">
        <f t="shared" si="38"/>
        <v>9807.0163462970213</v>
      </c>
      <c r="L139">
        <f t="shared" si="38"/>
        <v>1498.5301751636721</v>
      </c>
      <c r="N139">
        <f>N138*(1-capital_params!C$4)+R138</f>
        <v>133609.11726326603</v>
      </c>
      <c r="O139">
        <f>O138*(1-capital_params!D$4)+S138</f>
        <v>153578.33380223159</v>
      </c>
      <c r="P139">
        <f>P138*(1-capital_params!E$4)+T138</f>
        <v>55472.243275323519</v>
      </c>
      <c r="Q139">
        <f>Q138*(1-capital_params!F$4)+U138</f>
        <v>31306.561667588641</v>
      </c>
      <c r="R139">
        <f t="shared" si="43"/>
        <v>14571.674642849828</v>
      </c>
      <c r="S139">
        <f t="shared" si="44"/>
        <v>6302.1453753593541</v>
      </c>
      <c r="T139">
        <f t="shared" si="45"/>
        <v>9807.0163462970213</v>
      </c>
      <c r="U139">
        <f t="shared" si="46"/>
        <v>1498.5301751636721</v>
      </c>
      <c r="V139">
        <f>(N139/N138-E139/E138)*capital_params!C$6</f>
        <v>0</v>
      </c>
      <c r="W139">
        <f>(O139/O138-F139/F138)*capital_params!D$6</f>
        <v>0</v>
      </c>
      <c r="X139">
        <f>(P139/P138-G139/G138)*capital_params!E$6</f>
        <v>0</v>
      </c>
      <c r="Y139">
        <f>(Q139/Q138-H139/H138)*capital_params!F$6</f>
        <v>0</v>
      </c>
      <c r="Z139">
        <f t="shared" si="32"/>
        <v>0</v>
      </c>
      <c r="AA139">
        <f t="shared" si="36"/>
        <v>48420.121009292299</v>
      </c>
      <c r="AB139">
        <f t="shared" si="37"/>
        <v>198596.17458748436</v>
      </c>
      <c r="AC139">
        <f t="shared" si="39"/>
        <v>198596.17458748489</v>
      </c>
      <c r="AD139">
        <f t="shared" si="40"/>
        <v>247016.29559677717</v>
      </c>
      <c r="AE139">
        <f t="shared" si="41"/>
        <v>1.000000000000002</v>
      </c>
    </row>
    <row r="140" spans="1:31" x14ac:dyDescent="0.25">
      <c r="A140">
        <f t="shared" si="42"/>
        <v>2148</v>
      </c>
      <c r="B140">
        <v>0.02</v>
      </c>
      <c r="C140">
        <f t="shared" si="30"/>
        <v>252203.63780430896</v>
      </c>
      <c r="D140">
        <f t="shared" si="31"/>
        <v>0.19601994634528935</v>
      </c>
      <c r="E140">
        <f>E139*(1-capital_params!C$4)+I139</f>
        <v>136414.90903527118</v>
      </c>
      <c r="F140">
        <f>F139*(1-capital_params!D$4)+J139</f>
        <v>156792.05711330028</v>
      </c>
      <c r="G140">
        <f>G139*(1-capital_params!E$4)+K139</f>
        <v>56637.160384103459</v>
      </c>
      <c r="H140">
        <f>H139*(1-capital_params!F$4)+L139</f>
        <v>31962.954587464152</v>
      </c>
      <c r="I140">
        <f t="shared" si="38"/>
        <v>14877.679810349673</v>
      </c>
      <c r="J140">
        <f t="shared" si="38"/>
        <v>6434.4904282419002</v>
      </c>
      <c r="K140">
        <f t="shared" si="38"/>
        <v>10012.963689569258</v>
      </c>
      <c r="L140">
        <f t="shared" si="38"/>
        <v>1529.999308842109</v>
      </c>
      <c r="N140">
        <f>N139*(1-capital_params!C$4)+R139</f>
        <v>136414.90903527118</v>
      </c>
      <c r="O140">
        <f>O139*(1-capital_params!D$4)+S139</f>
        <v>156792.05711330028</v>
      </c>
      <c r="P140">
        <f>P139*(1-capital_params!E$4)+T139</f>
        <v>56637.160384103459</v>
      </c>
      <c r="Q140">
        <f>Q139*(1-capital_params!F$4)+U139</f>
        <v>31962.954587464152</v>
      </c>
      <c r="R140">
        <f t="shared" si="43"/>
        <v>14877.679810349673</v>
      </c>
      <c r="S140">
        <f t="shared" si="44"/>
        <v>6434.4904282419002</v>
      </c>
      <c r="T140">
        <f t="shared" si="45"/>
        <v>10012.963689569258</v>
      </c>
      <c r="U140">
        <f t="shared" si="46"/>
        <v>1529.999308842109</v>
      </c>
      <c r="V140">
        <f>(N140/N139-E140/E139)*capital_params!C$6</f>
        <v>0</v>
      </c>
      <c r="W140">
        <f>(O140/O139-F140/F139)*capital_params!D$6</f>
        <v>0</v>
      </c>
      <c r="X140">
        <f>(P140/P139-G140/G139)*capital_params!E$6</f>
        <v>0</v>
      </c>
      <c r="Y140">
        <f>(Q140/Q139-H140/H139)*capital_params!F$6</f>
        <v>0</v>
      </c>
      <c r="Z140">
        <f t="shared" si="32"/>
        <v>0</v>
      </c>
      <c r="AA140">
        <f t="shared" si="36"/>
        <v>49436.943550487435</v>
      </c>
      <c r="AB140">
        <f t="shared" si="37"/>
        <v>202766.69425382151</v>
      </c>
      <c r="AC140">
        <f t="shared" si="39"/>
        <v>202766.69425382206</v>
      </c>
      <c r="AD140">
        <f t="shared" si="40"/>
        <v>252203.63780430949</v>
      </c>
      <c r="AE140">
        <f t="shared" si="41"/>
        <v>1.000000000000002</v>
      </c>
    </row>
    <row r="141" spans="1:31" x14ac:dyDescent="0.25">
      <c r="A141">
        <f t="shared" si="42"/>
        <v>2149</v>
      </c>
      <c r="B141">
        <v>0.02</v>
      </c>
      <c r="C141">
        <f t="shared" si="30"/>
        <v>257499.91419819943</v>
      </c>
      <c r="D141">
        <f t="shared" si="31"/>
        <v>0.19601994634528935</v>
      </c>
      <c r="E141">
        <f>E140*(1-capital_params!C$4)+I140</f>
        <v>139279.62240723532</v>
      </c>
      <c r="F141">
        <f>F140*(1-capital_params!D$4)+J140</f>
        <v>160073.49830142074</v>
      </c>
      <c r="G141">
        <f>G140*(1-capital_params!E$4)+K140</f>
        <v>57826.540752168068</v>
      </c>
      <c r="H141">
        <f>H140*(1-capital_params!F$4)+L140</f>
        <v>32633.159865489575</v>
      </c>
      <c r="I141">
        <f t="shared" si="38"/>
        <v>15190.111086367015</v>
      </c>
      <c r="J141">
        <f t="shared" si="38"/>
        <v>6569.6147272349799</v>
      </c>
      <c r="K141">
        <f t="shared" si="38"/>
        <v>10223.235927050213</v>
      </c>
      <c r="L141">
        <f t="shared" si="38"/>
        <v>1562.1292943277933</v>
      </c>
      <c r="N141">
        <f>N140*(1-capital_params!C$4)+R140</f>
        <v>139279.62240723532</v>
      </c>
      <c r="O141">
        <f>O140*(1-capital_params!D$4)+S140</f>
        <v>160073.49830142074</v>
      </c>
      <c r="P141">
        <f>P140*(1-capital_params!E$4)+T140</f>
        <v>57826.540752168068</v>
      </c>
      <c r="Q141">
        <f>Q140*(1-capital_params!F$4)+U140</f>
        <v>32633.159865489575</v>
      </c>
      <c r="R141">
        <f t="shared" si="43"/>
        <v>15190.111086367015</v>
      </c>
      <c r="S141">
        <f t="shared" si="44"/>
        <v>6569.6147272349799</v>
      </c>
      <c r="T141">
        <f t="shared" si="45"/>
        <v>10223.235927050213</v>
      </c>
      <c r="U141">
        <f t="shared" si="46"/>
        <v>1562.1292943277933</v>
      </c>
      <c r="V141">
        <f>(N141/N140-E141/E140)*capital_params!C$6</f>
        <v>0</v>
      </c>
      <c r="W141">
        <f>(O141/O140-F141/F140)*capital_params!D$6</f>
        <v>0</v>
      </c>
      <c r="X141">
        <f>(P141/P140-G141/G140)*capital_params!E$6</f>
        <v>0</v>
      </c>
      <c r="Y141">
        <f>(Q141/Q140-H141/H140)*capital_params!F$6</f>
        <v>0</v>
      </c>
      <c r="Z141">
        <f t="shared" si="32"/>
        <v>0</v>
      </c>
      <c r="AA141">
        <f t="shared" si="36"/>
        <v>50475.119365047663</v>
      </c>
      <c r="AB141">
        <f t="shared" si="37"/>
        <v>207024.79483315174</v>
      </c>
      <c r="AC141">
        <f t="shared" si="39"/>
        <v>207024.79483315229</v>
      </c>
      <c r="AD141">
        <f t="shared" si="40"/>
        <v>257499.91419819996</v>
      </c>
      <c r="AE141">
        <f t="shared" si="41"/>
        <v>1.000000000000002</v>
      </c>
    </row>
    <row r="142" spans="1:31" x14ac:dyDescent="0.25">
      <c r="A142">
        <f t="shared" si="42"/>
        <v>2150</v>
      </c>
      <c r="B142">
        <v>0.02</v>
      </c>
      <c r="C142">
        <f t="shared" si="30"/>
        <v>262907.41239636159</v>
      </c>
      <c r="D142">
        <f t="shared" si="31"/>
        <v>0.19601994634528935</v>
      </c>
      <c r="E142">
        <f>E141*(1-capital_params!C$4)+I141</f>
        <v>142204.49473515755</v>
      </c>
      <c r="F142">
        <f>F141*(1-capital_params!D$4)+J141</f>
        <v>163424.07482305227</v>
      </c>
      <c r="G142">
        <f>G141*(1-capital_params!E$4)+K141</f>
        <v>59040.898107962275</v>
      </c>
      <c r="H142">
        <f>H141*(1-capital_params!F$4)+L141</f>
        <v>33317.466805120574</v>
      </c>
      <c r="I142">
        <f t="shared" si="38"/>
        <v>15509.103419180719</v>
      </c>
      <c r="J142">
        <f t="shared" si="38"/>
        <v>6707.5766365069139</v>
      </c>
      <c r="K142">
        <f t="shared" si="38"/>
        <v>10437.923881518265</v>
      </c>
      <c r="L142">
        <f t="shared" si="38"/>
        <v>1594.9340095086766</v>
      </c>
      <c r="N142">
        <f>N141*(1-capital_params!C$4)+R141</f>
        <v>142204.49473515755</v>
      </c>
      <c r="O142">
        <f>O141*(1-capital_params!D$4)+S141</f>
        <v>163424.07482305227</v>
      </c>
      <c r="P142">
        <f>P141*(1-capital_params!E$4)+T141</f>
        <v>59040.898107962275</v>
      </c>
      <c r="Q142">
        <f>Q141*(1-capital_params!F$4)+U141</f>
        <v>33317.466805120574</v>
      </c>
      <c r="R142">
        <f t="shared" si="43"/>
        <v>15509.103419180719</v>
      </c>
      <c r="S142">
        <f t="shared" si="44"/>
        <v>6707.5766365069139</v>
      </c>
      <c r="T142">
        <f t="shared" si="45"/>
        <v>10437.923881518265</v>
      </c>
      <c r="U142">
        <f t="shared" si="46"/>
        <v>1594.9340095086766</v>
      </c>
      <c r="V142">
        <f>(N142/N141-E142/E141)*capital_params!C$6</f>
        <v>0</v>
      </c>
      <c r="W142">
        <f>(O142/O141-F142/F141)*capital_params!D$6</f>
        <v>0</v>
      </c>
      <c r="X142">
        <f>(P142/P141-G142/G141)*capital_params!E$6</f>
        <v>0</v>
      </c>
      <c r="Y142">
        <f>(Q142/Q141-H142/H141)*capital_params!F$6</f>
        <v>0</v>
      </c>
      <c r="Z142">
        <f t="shared" si="32"/>
        <v>0</v>
      </c>
      <c r="AA142">
        <f t="shared" si="36"/>
        <v>51535.096871713657</v>
      </c>
      <c r="AB142">
        <f t="shared" si="37"/>
        <v>211372.31552464791</v>
      </c>
      <c r="AC142">
        <f t="shared" si="39"/>
        <v>211372.31552464847</v>
      </c>
      <c r="AD142">
        <f t="shared" si="40"/>
        <v>262907.41239636211</v>
      </c>
      <c r="AE142">
        <f t="shared" si="41"/>
        <v>1.000000000000002</v>
      </c>
    </row>
    <row r="143" spans="1:31" x14ac:dyDescent="0.25">
      <c r="A143">
        <f t="shared" si="42"/>
        <v>2151</v>
      </c>
      <c r="B143">
        <v>0.02</v>
      </c>
      <c r="C143">
        <f t="shared" si="30"/>
        <v>268428.46805668517</v>
      </c>
      <c r="D143">
        <f t="shared" si="31"/>
        <v>0.19601994634528935</v>
      </c>
      <c r="E143">
        <f>E142*(1-capital_params!C$4)+I142</f>
        <v>145190.78935930162</v>
      </c>
      <c r="F143">
        <f>F142*(1-capital_params!D$4)+J142</f>
        <v>166845.23399412585</v>
      </c>
      <c r="G143">
        <f>G142*(1-capital_params!E$4)+K142</f>
        <v>60280.756968228365</v>
      </c>
      <c r="H143">
        <f>H142*(1-capital_params!F$4)+L142</f>
        <v>34016.17080552331</v>
      </c>
      <c r="I143">
        <f t="shared" si="38"/>
        <v>15834.794590983514</v>
      </c>
      <c r="J143">
        <f t="shared" si="38"/>
        <v>6848.4357458735585</v>
      </c>
      <c r="K143">
        <f t="shared" si="38"/>
        <v>10657.12028303015</v>
      </c>
      <c r="L143">
        <f t="shared" si="38"/>
        <v>1628.4276237083589</v>
      </c>
      <c r="N143">
        <f>N142*(1-capital_params!C$4)+R142</f>
        <v>145190.78935930162</v>
      </c>
      <c r="O143">
        <f>O142*(1-capital_params!D$4)+S142</f>
        <v>166845.23399412585</v>
      </c>
      <c r="P143">
        <f>P142*(1-capital_params!E$4)+T142</f>
        <v>60280.756968228365</v>
      </c>
      <c r="Q143">
        <f>Q142*(1-capital_params!F$4)+U142</f>
        <v>34016.17080552331</v>
      </c>
      <c r="R143">
        <f t="shared" si="43"/>
        <v>15834.794590983514</v>
      </c>
      <c r="S143">
        <f t="shared" si="44"/>
        <v>6848.4357458735585</v>
      </c>
      <c r="T143">
        <f t="shared" si="45"/>
        <v>10657.12028303015</v>
      </c>
      <c r="U143">
        <f t="shared" si="46"/>
        <v>1628.4276237083589</v>
      </c>
      <c r="V143">
        <f>(N143/N142-E143/E142)*capital_params!C$6</f>
        <v>0</v>
      </c>
      <c r="W143">
        <f>(O143/O142-F143/F142)*capital_params!D$6</f>
        <v>0</v>
      </c>
      <c r="X143">
        <f>(P143/P142-G143/G142)*capital_params!E$6</f>
        <v>0</v>
      </c>
      <c r="Y143">
        <f>(Q143/Q142-H143/H142)*capital_params!F$6</f>
        <v>0</v>
      </c>
      <c r="Z143">
        <f t="shared" si="32"/>
        <v>0</v>
      </c>
      <c r="AA143">
        <f t="shared" si="36"/>
        <v>52617.333906019645</v>
      </c>
      <c r="AB143">
        <f t="shared" si="37"/>
        <v>215811.13415066552</v>
      </c>
      <c r="AC143">
        <f t="shared" si="39"/>
        <v>215811.13415066607</v>
      </c>
      <c r="AD143">
        <f t="shared" si="40"/>
        <v>268428.4680566857</v>
      </c>
      <c r="AE143">
        <f t="shared" si="41"/>
        <v>1.000000000000002</v>
      </c>
    </row>
    <row r="144" spans="1:31" x14ac:dyDescent="0.25">
      <c r="A144">
        <f t="shared" si="42"/>
        <v>2152</v>
      </c>
      <c r="B144">
        <v>0.02</v>
      </c>
      <c r="C144">
        <f t="shared" si="30"/>
        <v>274065.46588587551</v>
      </c>
      <c r="D144">
        <f t="shared" si="31"/>
        <v>0.19601994634528935</v>
      </c>
      <c r="E144">
        <f>E143*(1-capital_params!C$4)+I143</f>
        <v>148239.79614988403</v>
      </c>
      <c r="F144">
        <f>F143*(1-capital_params!D$4)+J143</f>
        <v>170338.45361522521</v>
      </c>
      <c r="G144">
        <f>G143*(1-capital_params!E$4)+K143</f>
        <v>61546.652864560216</v>
      </c>
      <c r="H144">
        <f>H143*(1-capital_params!F$4)+L143</f>
        <v>34729.573489037299</v>
      </c>
      <c r="I144">
        <f t="shared" si="38"/>
        <v>16167.325277394164</v>
      </c>
      <c r="J144">
        <f t="shared" si="38"/>
        <v>6992.252896536902</v>
      </c>
      <c r="K144">
        <f t="shared" si="38"/>
        <v>10880.91980897378</v>
      </c>
      <c r="L144">
        <f t="shared" si="38"/>
        <v>1662.6246038062341</v>
      </c>
      <c r="N144">
        <f>N143*(1-capital_params!C$4)+R143</f>
        <v>148239.79614988403</v>
      </c>
      <c r="O144">
        <f>O143*(1-capital_params!D$4)+S143</f>
        <v>170338.45361522521</v>
      </c>
      <c r="P144">
        <f>P143*(1-capital_params!E$4)+T143</f>
        <v>61546.652864560216</v>
      </c>
      <c r="Q144">
        <f>Q143*(1-capital_params!F$4)+U143</f>
        <v>34729.573489037299</v>
      </c>
      <c r="R144">
        <f t="shared" si="43"/>
        <v>16167.325277394164</v>
      </c>
      <c r="S144">
        <f t="shared" si="44"/>
        <v>6992.252896536902</v>
      </c>
      <c r="T144">
        <f t="shared" si="45"/>
        <v>10880.91980897378</v>
      </c>
      <c r="U144">
        <f t="shared" si="46"/>
        <v>1662.6246038062341</v>
      </c>
      <c r="V144">
        <f>(N144/N143-E144/E143)*capital_params!C$6</f>
        <v>0</v>
      </c>
      <c r="W144">
        <f>(O144/O143-F144/F143)*capital_params!D$6</f>
        <v>0</v>
      </c>
      <c r="X144">
        <f>(P144/P143-G144/G143)*capital_params!E$6</f>
        <v>0</v>
      </c>
      <c r="Y144">
        <f>(Q144/Q143-H144/H143)*capital_params!F$6</f>
        <v>0</v>
      </c>
      <c r="Z144">
        <f t="shared" si="32"/>
        <v>0</v>
      </c>
      <c r="AA144">
        <f t="shared" si="36"/>
        <v>53722.297918046046</v>
      </c>
      <c r="AB144">
        <f t="shared" si="37"/>
        <v>220343.16796782945</v>
      </c>
      <c r="AC144">
        <f t="shared" si="39"/>
        <v>220343.16796783</v>
      </c>
      <c r="AD144">
        <f t="shared" si="40"/>
        <v>274065.46588587604</v>
      </c>
      <c r="AE144">
        <f t="shared" si="41"/>
        <v>1.000000000000002</v>
      </c>
    </row>
    <row r="145" spans="1:31" x14ac:dyDescent="0.25">
      <c r="A145">
        <f t="shared" si="42"/>
        <v>2153</v>
      </c>
      <c r="B145">
        <v>0.02</v>
      </c>
      <c r="C145">
        <f t="shared" si="30"/>
        <v>279820.84066947887</v>
      </c>
      <c r="D145">
        <f t="shared" si="31"/>
        <v>0.19601994634528935</v>
      </c>
      <c r="E145">
        <f>E144*(1-capital_params!C$4)+I144</f>
        <v>151352.83206422016</v>
      </c>
      <c r="F145">
        <f>F144*(1-capital_params!D$4)+J144</f>
        <v>173905.24260993424</v>
      </c>
      <c r="G145">
        <f>G144*(1-capital_params!E$4)+K144</f>
        <v>62839.132574715186</v>
      </c>
      <c r="H145">
        <f>H144*(1-capital_params!F$4)+L144</f>
        <v>35457.98283132966</v>
      </c>
      <c r="I145">
        <f t="shared" si="38"/>
        <v>16506.839108219439</v>
      </c>
      <c r="J145">
        <f t="shared" si="38"/>
        <v>7139.0902073641755</v>
      </c>
      <c r="K145">
        <f t="shared" si="38"/>
        <v>11109.419124962227</v>
      </c>
      <c r="L145">
        <f t="shared" si="38"/>
        <v>1697.5397204861647</v>
      </c>
      <c r="N145">
        <f>N144*(1-capital_params!C$4)+R144</f>
        <v>151352.83206422016</v>
      </c>
      <c r="O145">
        <f>O144*(1-capital_params!D$4)+S144</f>
        <v>173905.24260993424</v>
      </c>
      <c r="P145">
        <f>P144*(1-capital_params!E$4)+T144</f>
        <v>62839.132574715186</v>
      </c>
      <c r="Q145">
        <f>Q144*(1-capital_params!F$4)+U144</f>
        <v>35457.98283132966</v>
      </c>
      <c r="R145">
        <f t="shared" si="43"/>
        <v>16506.839108219439</v>
      </c>
      <c r="S145">
        <f t="shared" si="44"/>
        <v>7139.0902073641755</v>
      </c>
      <c r="T145">
        <f t="shared" si="45"/>
        <v>11109.419124962227</v>
      </c>
      <c r="U145">
        <f t="shared" si="46"/>
        <v>1697.5397204861647</v>
      </c>
      <c r="V145">
        <f>(N145/N144-E145/E144)*capital_params!C$6</f>
        <v>0</v>
      </c>
      <c r="W145">
        <f>(O145/O144-F145/F144)*capital_params!D$6</f>
        <v>0</v>
      </c>
      <c r="X145">
        <f>(P145/P144-G145/G144)*capital_params!E$6</f>
        <v>0</v>
      </c>
      <c r="Y145">
        <f>(Q145/Q144-H145/H144)*capital_params!F$6</f>
        <v>0</v>
      </c>
      <c r="Z145">
        <f t="shared" si="32"/>
        <v>0</v>
      </c>
      <c r="AA145">
        <f t="shared" si="36"/>
        <v>54850.466174325011</v>
      </c>
      <c r="AB145">
        <f t="shared" si="37"/>
        <v>224970.37449515384</v>
      </c>
      <c r="AC145">
        <f t="shared" si="39"/>
        <v>224970.37449515442</v>
      </c>
      <c r="AD145">
        <f t="shared" si="40"/>
        <v>279820.84066947945</v>
      </c>
      <c r="AE145">
        <f t="shared" si="41"/>
        <v>1.000000000000002</v>
      </c>
    </row>
    <row r="146" spans="1:31" x14ac:dyDescent="0.25">
      <c r="A146">
        <f t="shared" si="42"/>
        <v>2154</v>
      </c>
      <c r="B146">
        <v>0.02</v>
      </c>
      <c r="C146">
        <f t="shared" si="30"/>
        <v>285697.07832353789</v>
      </c>
      <c r="D146">
        <f t="shared" si="31"/>
        <v>0.19601994634528935</v>
      </c>
      <c r="E146">
        <f>E145*(1-capital_params!C$4)+I145</f>
        <v>154531.24171556864</v>
      </c>
      <c r="F146">
        <f>F145*(1-capital_params!D$4)+J145</f>
        <v>177547.14167662631</v>
      </c>
      <c r="G146">
        <f>G145*(1-capital_params!E$4)+K145</f>
        <v>64158.754358783524</v>
      </c>
      <c r="H146">
        <f>H145*(1-capital_params!F$4)+L145</f>
        <v>36201.713294296977</v>
      </c>
      <c r="I146">
        <f t="shared" si="38"/>
        <v>16853.482729492043</v>
      </c>
      <c r="J146">
        <f t="shared" si="38"/>
        <v>7289.0111017188219</v>
      </c>
      <c r="K146">
        <f t="shared" si="38"/>
        <v>11342.716926586432</v>
      </c>
      <c r="L146">
        <f t="shared" si="38"/>
        <v>1733.1880546163738</v>
      </c>
      <c r="N146">
        <f>N145*(1-capital_params!C$4)+R145</f>
        <v>154531.24171556864</v>
      </c>
      <c r="O146">
        <f>O145*(1-capital_params!D$4)+S145</f>
        <v>177547.14167662631</v>
      </c>
      <c r="P146">
        <f>P145*(1-capital_params!E$4)+T145</f>
        <v>64158.754358783524</v>
      </c>
      <c r="Q146">
        <f>Q145*(1-capital_params!F$4)+U145</f>
        <v>36201.713294296977</v>
      </c>
      <c r="R146">
        <f t="shared" si="43"/>
        <v>16853.482729492043</v>
      </c>
      <c r="S146">
        <f t="shared" si="44"/>
        <v>7289.0111017188219</v>
      </c>
      <c r="T146">
        <f t="shared" si="45"/>
        <v>11342.716926586432</v>
      </c>
      <c r="U146">
        <f t="shared" si="46"/>
        <v>1733.1880546163738</v>
      </c>
      <c r="V146">
        <f>(N146/N145-E146/E145)*capital_params!C$6</f>
        <v>0</v>
      </c>
      <c r="W146">
        <f>(O146/O145-F146/F145)*capital_params!D$6</f>
        <v>0</v>
      </c>
      <c r="X146">
        <f>(P146/P145-G146/G145)*capital_params!E$6</f>
        <v>0</v>
      </c>
      <c r="Y146">
        <f>(Q146/Q145-H146/H145)*capital_params!F$6</f>
        <v>0</v>
      </c>
      <c r="Z146">
        <f t="shared" si="32"/>
        <v>0</v>
      </c>
      <c r="AA146">
        <f t="shared" si="36"/>
        <v>56002.32596398583</v>
      </c>
      <c r="AB146">
        <f t="shared" si="37"/>
        <v>229694.75235955205</v>
      </c>
      <c r="AC146">
        <f t="shared" si="39"/>
        <v>229694.75235955263</v>
      </c>
      <c r="AD146">
        <f t="shared" si="40"/>
        <v>285697.07832353847</v>
      </c>
      <c r="AE146">
        <f t="shared" si="41"/>
        <v>1.000000000000002</v>
      </c>
    </row>
    <row r="147" spans="1:31" x14ac:dyDescent="0.25">
      <c r="A147">
        <f t="shared" si="42"/>
        <v>2155</v>
      </c>
      <c r="B147">
        <v>0.02</v>
      </c>
      <c r="C147">
        <f t="shared" si="30"/>
        <v>291696.71696833218</v>
      </c>
      <c r="D147">
        <f t="shared" si="31"/>
        <v>0.19601994634528935</v>
      </c>
      <c r="E147">
        <f>E146*(1-capital_params!C$4)+I146</f>
        <v>157776.39795392042</v>
      </c>
      <c r="F147">
        <f>F146*(1-capital_params!D$4)+J146</f>
        <v>181265.72395397752</v>
      </c>
      <c r="G147">
        <f>G146*(1-capital_params!E$4)+K146</f>
        <v>65506.088200317405</v>
      </c>
      <c r="H147">
        <f>H146*(1-capital_params!F$4)+L146</f>
        <v>36961.085961771976</v>
      </c>
      <c r="I147">
        <f t="shared" si="38"/>
        <v>17207.405866811376</v>
      </c>
      <c r="J147">
        <f t="shared" si="38"/>
        <v>7442.0803348549171</v>
      </c>
      <c r="K147">
        <f t="shared" si="38"/>
        <v>11580.913982044747</v>
      </c>
      <c r="L147">
        <f t="shared" si="38"/>
        <v>1769.5850037633177</v>
      </c>
      <c r="N147">
        <f>N146*(1-capital_params!C$4)+R146</f>
        <v>157776.39795392042</v>
      </c>
      <c r="O147">
        <f>O146*(1-capital_params!D$4)+S146</f>
        <v>181265.72395397752</v>
      </c>
      <c r="P147">
        <f>P146*(1-capital_params!E$4)+T146</f>
        <v>65506.088200317405</v>
      </c>
      <c r="Q147">
        <f>Q146*(1-capital_params!F$4)+U146</f>
        <v>36961.085961771976</v>
      </c>
      <c r="R147">
        <f t="shared" si="43"/>
        <v>17207.405866811376</v>
      </c>
      <c r="S147">
        <f t="shared" si="44"/>
        <v>7442.0803348549171</v>
      </c>
      <c r="T147">
        <f t="shared" si="45"/>
        <v>11580.913982044747</v>
      </c>
      <c r="U147">
        <f t="shared" si="46"/>
        <v>1769.5850037633177</v>
      </c>
      <c r="V147">
        <f>(N147/N146-E147/E146)*capital_params!C$6</f>
        <v>0</v>
      </c>
      <c r="W147">
        <f>(O147/O146-F147/F146)*capital_params!D$6</f>
        <v>0</v>
      </c>
      <c r="X147">
        <f>(P147/P146-G147/G146)*capital_params!E$6</f>
        <v>0</v>
      </c>
      <c r="Y147">
        <f>(Q147/Q146-H147/H146)*capital_params!F$6</f>
        <v>0</v>
      </c>
      <c r="Z147">
        <f t="shared" si="32"/>
        <v>0</v>
      </c>
      <c r="AA147">
        <f t="shared" si="36"/>
        <v>57178.374809229528</v>
      </c>
      <c r="AB147">
        <f t="shared" si="37"/>
        <v>234518.34215910264</v>
      </c>
      <c r="AC147">
        <f t="shared" si="39"/>
        <v>234518.34215910322</v>
      </c>
      <c r="AD147">
        <f t="shared" si="40"/>
        <v>291696.71696833277</v>
      </c>
      <c r="AE147">
        <f t="shared" si="41"/>
        <v>1.000000000000002</v>
      </c>
    </row>
    <row r="148" spans="1:31" x14ac:dyDescent="0.25">
      <c r="A148">
        <f t="shared" si="42"/>
        <v>2156</v>
      </c>
      <c r="B148">
        <v>0.02</v>
      </c>
      <c r="C148">
        <f t="shared" si="30"/>
        <v>297822.34802466712</v>
      </c>
      <c r="D148">
        <f t="shared" si="31"/>
        <v>0.19601994634528935</v>
      </c>
      <c r="E148">
        <f>E147*(1-capital_params!C$4)+I147</f>
        <v>161089.70245898294</v>
      </c>
      <c r="F148">
        <f>F147*(1-capital_params!D$4)+J147</f>
        <v>185062.59570049084</v>
      </c>
      <c r="G148">
        <f>G147*(1-capital_params!E$4)+K147</f>
        <v>66881.716052523581</v>
      </c>
      <c r="H148">
        <f>H147*(1-capital_params!F$4)+L147</f>
        <v>37736.428678093645</v>
      </c>
      <c r="I148">
        <f t="shared" si="38"/>
        <v>17568.761390014413</v>
      </c>
      <c r="J148">
        <f t="shared" si="38"/>
        <v>7598.3640218868695</v>
      </c>
      <c r="K148">
        <f t="shared" si="38"/>
        <v>11824.113175667686</v>
      </c>
      <c r="L148">
        <f t="shared" si="38"/>
        <v>1806.746288842347</v>
      </c>
      <c r="N148">
        <f>N147*(1-capital_params!C$4)+R147</f>
        <v>161089.70245898294</v>
      </c>
      <c r="O148">
        <f>O147*(1-capital_params!D$4)+S147</f>
        <v>185062.59570049084</v>
      </c>
      <c r="P148">
        <f>P147*(1-capital_params!E$4)+T147</f>
        <v>66881.716052523581</v>
      </c>
      <c r="Q148">
        <f>Q147*(1-capital_params!F$4)+U147</f>
        <v>37736.428678093645</v>
      </c>
      <c r="R148">
        <f t="shared" si="43"/>
        <v>17568.761390014413</v>
      </c>
      <c r="S148">
        <f t="shared" si="44"/>
        <v>7598.3640218868695</v>
      </c>
      <c r="T148">
        <f t="shared" si="45"/>
        <v>11824.113175667686</v>
      </c>
      <c r="U148">
        <f t="shared" si="46"/>
        <v>1806.746288842347</v>
      </c>
      <c r="V148">
        <f>(N148/N147-E148/E147)*capital_params!C$6</f>
        <v>0</v>
      </c>
      <c r="W148">
        <f>(O148/O147-F148/F147)*capital_params!D$6</f>
        <v>0</v>
      </c>
      <c r="X148">
        <f>(P148/P147-G148/G147)*capital_params!E$6</f>
        <v>0</v>
      </c>
      <c r="Y148">
        <f>(Q148/Q147-H148/H147)*capital_params!F$6</f>
        <v>0</v>
      </c>
      <c r="Z148">
        <f t="shared" si="32"/>
        <v>0</v>
      </c>
      <c r="AA148">
        <f t="shared" si="36"/>
        <v>58379.120680223343</v>
      </c>
      <c r="AB148">
        <f t="shared" si="37"/>
        <v>239443.22734444376</v>
      </c>
      <c r="AC148">
        <f t="shared" si="39"/>
        <v>239443.22734444437</v>
      </c>
      <c r="AD148">
        <f t="shared" si="40"/>
        <v>297822.34802466771</v>
      </c>
      <c r="AE148">
        <f t="shared" si="41"/>
        <v>1.000000000000002</v>
      </c>
    </row>
    <row r="149" spans="1:31" x14ac:dyDescent="0.25">
      <c r="A149">
        <f t="shared" si="42"/>
        <v>2157</v>
      </c>
      <c r="B149">
        <v>0.02</v>
      </c>
      <c r="C149">
        <f t="shared" ref="C149:C212" si="47">C148*1.021</f>
        <v>304076.6173331851</v>
      </c>
      <c r="D149">
        <f t="shared" ref="D149:D212" si="48">D148</f>
        <v>0.19601994634528935</v>
      </c>
      <c r="E149">
        <f>E148*(1-capital_params!C$4)+I148</f>
        <v>164472.58634561594</v>
      </c>
      <c r="F149">
        <f>F148*(1-capital_params!D$4)+J148</f>
        <v>188939.39698832494</v>
      </c>
      <c r="G149">
        <f>G148*(1-capital_params!E$4)+K148</f>
        <v>68286.232089626166</v>
      </c>
      <c r="H149">
        <f>H148*(1-capital_params!F$4)+L148</f>
        <v>38528.076189600506</v>
      </c>
      <c r="I149">
        <f t="shared" si="38"/>
        <v>17937.705379204712</v>
      </c>
      <c r="J149">
        <f t="shared" si="38"/>
        <v>7757.9296663464929</v>
      </c>
      <c r="K149">
        <f t="shared" si="38"/>
        <v>12072.419552356705</v>
      </c>
      <c r="L149">
        <f t="shared" si="38"/>
        <v>1844.6879609080361</v>
      </c>
      <c r="N149">
        <f>N148*(1-capital_params!C$4)+R148</f>
        <v>164472.58634561594</v>
      </c>
      <c r="O149">
        <f>O148*(1-capital_params!D$4)+S148</f>
        <v>188939.39698832494</v>
      </c>
      <c r="P149">
        <f>P148*(1-capital_params!E$4)+T148</f>
        <v>68286.232089626166</v>
      </c>
      <c r="Q149">
        <f>Q148*(1-capital_params!F$4)+U148</f>
        <v>38528.076189600506</v>
      </c>
      <c r="R149">
        <f t="shared" si="43"/>
        <v>17937.705379204712</v>
      </c>
      <c r="S149">
        <f t="shared" si="44"/>
        <v>7757.9296663464929</v>
      </c>
      <c r="T149">
        <f t="shared" si="45"/>
        <v>12072.419552356705</v>
      </c>
      <c r="U149">
        <f t="shared" si="46"/>
        <v>1844.6879609080361</v>
      </c>
      <c r="V149">
        <f>(N149/N148-E149/E148)*capital_params!C$6</f>
        <v>0</v>
      </c>
      <c r="W149">
        <f>(O149/O148-F149/F148)*capital_params!D$6</f>
        <v>0</v>
      </c>
      <c r="X149">
        <f>(P149/P148-G149/G148)*capital_params!E$6</f>
        <v>0</v>
      </c>
      <c r="Y149">
        <f>(Q149/Q148-H149/H148)*capital_params!F$6</f>
        <v>0</v>
      </c>
      <c r="Z149">
        <f t="shared" ref="Z149:Z212" si="49">SUM(V149:Y149)</f>
        <v>0</v>
      </c>
      <c r="AA149">
        <f t="shared" si="36"/>
        <v>59605.082214508024</v>
      </c>
      <c r="AB149">
        <f t="shared" si="37"/>
        <v>244471.53511867707</v>
      </c>
      <c r="AC149">
        <f t="shared" si="39"/>
        <v>244471.53511867768</v>
      </c>
      <c r="AD149">
        <f t="shared" si="40"/>
        <v>304076.61733318568</v>
      </c>
      <c r="AE149">
        <f t="shared" si="41"/>
        <v>1.000000000000002</v>
      </c>
    </row>
    <row r="150" spans="1:31" x14ac:dyDescent="0.25">
      <c r="A150">
        <f t="shared" si="42"/>
        <v>2158</v>
      </c>
      <c r="B150">
        <v>0.02</v>
      </c>
      <c r="C150">
        <f t="shared" si="47"/>
        <v>310462.22629718197</v>
      </c>
      <c r="D150">
        <f t="shared" si="48"/>
        <v>0.19601994634528935</v>
      </c>
      <c r="E150">
        <f>E149*(1-capital_params!C$4)+I149</f>
        <v>167926.51078198035</v>
      </c>
      <c r="F150">
        <f>F149*(1-capital_params!D$4)+J149</f>
        <v>192897.80241172746</v>
      </c>
      <c r="G150">
        <f>G149*(1-capital_params!E$4)+K149</f>
        <v>69720.242963507975</v>
      </c>
      <c r="H150">
        <f>H149*(1-capital_params!F$4)+L149</f>
        <v>39336.370289108097</v>
      </c>
      <c r="I150">
        <f t="shared" si="38"/>
        <v>18314.397192168009</v>
      </c>
      <c r="J150">
        <f t="shared" si="38"/>
        <v>7920.8461893397698</v>
      </c>
      <c r="K150">
        <f t="shared" si="38"/>
        <v>12325.940362956195</v>
      </c>
      <c r="L150">
        <f t="shared" si="38"/>
        <v>1883.4264080871046</v>
      </c>
      <c r="N150">
        <f>N149*(1-capital_params!C$4)+R149</f>
        <v>167926.51078198035</v>
      </c>
      <c r="O150">
        <f>O149*(1-capital_params!D$4)+S149</f>
        <v>192897.80241172746</v>
      </c>
      <c r="P150">
        <f>P149*(1-capital_params!E$4)+T149</f>
        <v>69720.242963507975</v>
      </c>
      <c r="Q150">
        <f>Q149*(1-capital_params!F$4)+U149</f>
        <v>39336.370289108097</v>
      </c>
      <c r="R150">
        <f t="shared" si="43"/>
        <v>18314.397192168009</v>
      </c>
      <c r="S150">
        <f t="shared" si="44"/>
        <v>7920.8461893397698</v>
      </c>
      <c r="T150">
        <f t="shared" si="45"/>
        <v>12325.940362956195</v>
      </c>
      <c r="U150">
        <f t="shared" si="46"/>
        <v>1883.4264080871046</v>
      </c>
      <c r="V150">
        <f>(N150/N149-E150/E149)*capital_params!C$6</f>
        <v>0</v>
      </c>
      <c r="W150">
        <f>(O150/O149-F150/F149)*capital_params!D$6</f>
        <v>0</v>
      </c>
      <c r="X150">
        <f>(P150/P149-G150/G149)*capital_params!E$6</f>
        <v>0</v>
      </c>
      <c r="Y150">
        <f>(Q150/Q149-H150/H149)*capital_params!F$6</f>
        <v>0</v>
      </c>
      <c r="Z150">
        <f t="shared" si="49"/>
        <v>0</v>
      </c>
      <c r="AA150">
        <f t="shared" si="36"/>
        <v>60856.788941012688</v>
      </c>
      <c r="AB150">
        <f t="shared" si="37"/>
        <v>249605.43735616928</v>
      </c>
      <c r="AC150">
        <f t="shared" si="39"/>
        <v>249605.43735616989</v>
      </c>
      <c r="AD150">
        <f t="shared" si="40"/>
        <v>310462.22629718255</v>
      </c>
      <c r="AE150">
        <f t="shared" si="41"/>
        <v>1.0000000000000018</v>
      </c>
    </row>
    <row r="151" spans="1:31" x14ac:dyDescent="0.25">
      <c r="A151">
        <f t="shared" si="42"/>
        <v>2159</v>
      </c>
      <c r="B151">
        <v>0.02</v>
      </c>
      <c r="C151">
        <f t="shared" si="47"/>
        <v>316981.93304942275</v>
      </c>
      <c r="D151">
        <f t="shared" si="48"/>
        <v>0.19601994634528935</v>
      </c>
      <c r="E151">
        <f>E150*(1-capital_params!C$4)+I150</f>
        <v>171452.96762066745</v>
      </c>
      <c r="F151">
        <f>F150*(1-capital_params!D$4)+J150</f>
        <v>196939.52181037856</v>
      </c>
      <c r="G151">
        <f>G150*(1-capital_params!E$4)+K150</f>
        <v>71184.36806574135</v>
      </c>
      <c r="H151">
        <f>H150*(1-capital_params!F$4)+L150</f>
        <v>40161.659963432969</v>
      </c>
      <c r="I151">
        <f t="shared" si="38"/>
        <v>18698.999533203532</v>
      </c>
      <c r="J151">
        <f t="shared" si="38"/>
        <v>8087.1839593159038</v>
      </c>
      <c r="K151">
        <f t="shared" si="38"/>
        <v>12584.785110578274</v>
      </c>
      <c r="L151">
        <f t="shared" si="38"/>
        <v>1922.9783626569335</v>
      </c>
      <c r="N151">
        <f>N150*(1-capital_params!C$4)+R150</f>
        <v>171452.96762066745</v>
      </c>
      <c r="O151">
        <f>O150*(1-capital_params!D$4)+S150</f>
        <v>196939.52181037856</v>
      </c>
      <c r="P151">
        <f>P150*(1-capital_params!E$4)+T150</f>
        <v>71184.36806574135</v>
      </c>
      <c r="Q151">
        <f>Q150*(1-capital_params!F$4)+U150</f>
        <v>40161.659963432969</v>
      </c>
      <c r="R151">
        <f t="shared" si="43"/>
        <v>18698.999533203532</v>
      </c>
      <c r="S151">
        <f t="shared" si="44"/>
        <v>8087.1839593159038</v>
      </c>
      <c r="T151">
        <f t="shared" si="45"/>
        <v>12584.785110578274</v>
      </c>
      <c r="U151">
        <f t="shared" si="46"/>
        <v>1922.9783626569335</v>
      </c>
      <c r="V151">
        <f>(N151/N150-E151/E150)*capital_params!C$6</f>
        <v>0</v>
      </c>
      <c r="W151">
        <f>(O151/O150-F151/F150)*capital_params!D$6</f>
        <v>0</v>
      </c>
      <c r="X151">
        <f>(P151/P150-G151/G150)*capital_params!E$6</f>
        <v>0</v>
      </c>
      <c r="Y151">
        <f>(Q151/Q150-H151/H150)*capital_params!F$6</f>
        <v>0</v>
      </c>
      <c r="Z151">
        <f t="shared" si="49"/>
        <v>0</v>
      </c>
      <c r="AA151">
        <f t="shared" si="36"/>
        <v>62134.781508773951</v>
      </c>
      <c r="AB151">
        <f t="shared" si="37"/>
        <v>254847.15154064877</v>
      </c>
      <c r="AC151">
        <f t="shared" si="39"/>
        <v>254847.15154064939</v>
      </c>
      <c r="AD151">
        <f t="shared" si="40"/>
        <v>316981.93304942333</v>
      </c>
      <c r="AE151">
        <f t="shared" si="41"/>
        <v>1.0000000000000018</v>
      </c>
    </row>
    <row r="152" spans="1:31" x14ac:dyDescent="0.25">
      <c r="A152">
        <f t="shared" si="42"/>
        <v>2160</v>
      </c>
      <c r="B152">
        <v>0.02</v>
      </c>
      <c r="C152">
        <f t="shared" si="47"/>
        <v>323638.55364346062</v>
      </c>
      <c r="D152">
        <f t="shared" si="48"/>
        <v>0.19601994634528935</v>
      </c>
      <c r="E152">
        <f>E151*(1-capital_params!C$4)+I151</f>
        <v>175053.48004308064</v>
      </c>
      <c r="F152">
        <f>F151*(1-capital_params!D$4)+J151</f>
        <v>201066.30100795723</v>
      </c>
      <c r="G152">
        <f>G151*(1-capital_params!E$4)+K151</f>
        <v>72679.23979512167</v>
      </c>
      <c r="H152">
        <f>H151*(1-capital_params!F$4)+L151</f>
        <v>41004.301544026828</v>
      </c>
      <c r="I152">
        <f t="shared" ref="I152:L167" si="50">I151*$C152/$C151</f>
        <v>19091.678523400806</v>
      </c>
      <c r="J152">
        <f t="shared" si="50"/>
        <v>8257.0148224615386</v>
      </c>
      <c r="K152">
        <f t="shared" si="50"/>
        <v>12849.065597900417</v>
      </c>
      <c r="L152">
        <f t="shared" si="50"/>
        <v>1963.3609082727294</v>
      </c>
      <c r="N152">
        <f>N151*(1-capital_params!C$4)+R151</f>
        <v>175053.48004308064</v>
      </c>
      <c r="O152">
        <f>O151*(1-capital_params!D$4)+S151</f>
        <v>201066.30100795723</v>
      </c>
      <c r="P152">
        <f>P151*(1-capital_params!E$4)+T151</f>
        <v>72679.23979512167</v>
      </c>
      <c r="Q152">
        <f>Q151*(1-capital_params!F$4)+U151</f>
        <v>41004.301544026828</v>
      </c>
      <c r="R152">
        <f t="shared" si="43"/>
        <v>19091.678523400806</v>
      </c>
      <c r="S152">
        <f t="shared" si="44"/>
        <v>8257.0148224615386</v>
      </c>
      <c r="T152">
        <f t="shared" si="45"/>
        <v>12849.065597900417</v>
      </c>
      <c r="U152">
        <f t="shared" si="46"/>
        <v>1963.3609082727294</v>
      </c>
      <c r="V152">
        <f>(N152/N151-E152/E151)*capital_params!C$6</f>
        <v>0</v>
      </c>
      <c r="W152">
        <f>(O152/O151-F152/F151)*capital_params!D$6</f>
        <v>0</v>
      </c>
      <c r="X152">
        <f>(P152/P151-G152/G151)*capital_params!E$6</f>
        <v>0</v>
      </c>
      <c r="Y152">
        <f>(Q152/Q151-H152/H151)*capital_params!F$6</f>
        <v>0</v>
      </c>
      <c r="Z152">
        <f t="shared" si="49"/>
        <v>0</v>
      </c>
      <c r="AA152">
        <f t="shared" si="36"/>
        <v>63439.611920458199</v>
      </c>
      <c r="AB152">
        <f t="shared" si="37"/>
        <v>260198.94172300241</v>
      </c>
      <c r="AC152">
        <f t="shared" si="39"/>
        <v>260198.94172300305</v>
      </c>
      <c r="AD152">
        <f t="shared" si="40"/>
        <v>323638.55364346126</v>
      </c>
      <c r="AE152">
        <f t="shared" si="41"/>
        <v>1.000000000000002</v>
      </c>
    </row>
    <row r="153" spans="1:31" x14ac:dyDescent="0.25">
      <c r="A153">
        <f t="shared" si="42"/>
        <v>2161</v>
      </c>
      <c r="B153">
        <v>0.02</v>
      </c>
      <c r="C153">
        <f t="shared" si="47"/>
        <v>330434.96326997329</v>
      </c>
      <c r="D153">
        <f t="shared" si="48"/>
        <v>0.19601994634528935</v>
      </c>
      <c r="E153">
        <f>E152*(1-capital_params!C$4)+I152</f>
        <v>178729.60321734878</v>
      </c>
      <c r="F153">
        <f>F152*(1-capital_params!D$4)+J152</f>
        <v>205279.92256624944</v>
      </c>
      <c r="G153">
        <f>G152*(1-capital_params!E$4)+K152</f>
        <v>74205.503830819012</v>
      </c>
      <c r="H153">
        <f>H152*(1-capital_params!F$4)+L152</f>
        <v>41864.658860785872</v>
      </c>
      <c r="I153">
        <f t="shared" si="50"/>
        <v>19492.603772392224</v>
      </c>
      <c r="J153">
        <f t="shared" si="50"/>
        <v>8430.4121337332308</v>
      </c>
      <c r="K153">
        <f t="shared" si="50"/>
        <v>13118.895975456326</v>
      </c>
      <c r="L153">
        <f t="shared" si="50"/>
        <v>2004.5914873464567</v>
      </c>
      <c r="N153">
        <f>N152*(1-capital_params!C$4)+R152</f>
        <v>178729.60321734878</v>
      </c>
      <c r="O153">
        <f>O152*(1-capital_params!D$4)+S152</f>
        <v>205279.92256624944</v>
      </c>
      <c r="P153">
        <f>P152*(1-capital_params!E$4)+T152</f>
        <v>74205.503830819012</v>
      </c>
      <c r="Q153">
        <f>Q152*(1-capital_params!F$4)+U152</f>
        <v>41864.658860785872</v>
      </c>
      <c r="R153">
        <f t="shared" si="43"/>
        <v>19492.603772392224</v>
      </c>
      <c r="S153">
        <f t="shared" si="44"/>
        <v>8430.4121337332308</v>
      </c>
      <c r="T153">
        <f t="shared" si="45"/>
        <v>13118.895975456326</v>
      </c>
      <c r="U153">
        <f t="shared" si="46"/>
        <v>2004.5914873464567</v>
      </c>
      <c r="V153">
        <f>(N153/N152-E153/E152)*capital_params!C$6</f>
        <v>0</v>
      </c>
      <c r="W153">
        <f>(O153/O152-F153/F152)*capital_params!D$6</f>
        <v>0</v>
      </c>
      <c r="X153">
        <f>(P153/P152-G153/G152)*capital_params!E$6</f>
        <v>0</v>
      </c>
      <c r="Y153">
        <f>(Q153/Q152-H153/H152)*capital_params!F$6</f>
        <v>0</v>
      </c>
      <c r="Z153">
        <f t="shared" si="49"/>
        <v>0</v>
      </c>
      <c r="AA153">
        <f t="shared" si="36"/>
        <v>64771.843770787826</v>
      </c>
      <c r="AB153">
        <f t="shared" si="37"/>
        <v>265663.11949918547</v>
      </c>
      <c r="AC153">
        <f t="shared" si="39"/>
        <v>265663.11949918617</v>
      </c>
      <c r="AD153">
        <f t="shared" si="40"/>
        <v>330434.96326997399</v>
      </c>
      <c r="AE153">
        <f t="shared" si="41"/>
        <v>1.0000000000000022</v>
      </c>
    </row>
    <row r="154" spans="1:31" x14ac:dyDescent="0.25">
      <c r="A154">
        <f t="shared" si="42"/>
        <v>2162</v>
      </c>
      <c r="B154">
        <v>0.02</v>
      </c>
      <c r="C154">
        <f t="shared" si="47"/>
        <v>337374.09749864269</v>
      </c>
      <c r="D154">
        <f t="shared" si="48"/>
        <v>0.19601994634528935</v>
      </c>
      <c r="E154">
        <f>E153*(1-capital_params!C$4)+I153</f>
        <v>182482.9249700548</v>
      </c>
      <c r="F154">
        <f>F153*(1-capital_params!D$4)+J153</f>
        <v>209582.20655512402</v>
      </c>
      <c r="G154">
        <f>G153*(1-capital_params!E$4)+K153</f>
        <v>75763.819411266028</v>
      </c>
      <c r="H154">
        <f>H153*(1-capital_params!F$4)+L153</f>
        <v>42743.103399101601</v>
      </c>
      <c r="I154">
        <f t="shared" si="50"/>
        <v>19901.948451612458</v>
      </c>
      <c r="J154">
        <f t="shared" si="50"/>
        <v>8607.4507885416278</v>
      </c>
      <c r="K154">
        <f t="shared" si="50"/>
        <v>13394.392790940907</v>
      </c>
      <c r="L154">
        <f t="shared" si="50"/>
        <v>2046.687908580732</v>
      </c>
      <c r="N154">
        <f>N153*(1-capital_params!C$4)+R153</f>
        <v>182482.9249700548</v>
      </c>
      <c r="O154">
        <f>O153*(1-capital_params!D$4)+S153</f>
        <v>209582.20655512402</v>
      </c>
      <c r="P154">
        <f>P153*(1-capital_params!E$4)+T153</f>
        <v>75763.819411266028</v>
      </c>
      <c r="Q154">
        <f>Q153*(1-capital_params!F$4)+U153</f>
        <v>42743.103399101601</v>
      </c>
      <c r="R154">
        <f t="shared" si="43"/>
        <v>19901.948451612458</v>
      </c>
      <c r="S154">
        <f t="shared" si="44"/>
        <v>8607.4507885416278</v>
      </c>
      <c r="T154">
        <f t="shared" si="45"/>
        <v>13394.392790940907</v>
      </c>
      <c r="U154">
        <f t="shared" si="46"/>
        <v>2046.687908580732</v>
      </c>
      <c r="V154">
        <f>(N154/N153-E154/E153)*capital_params!C$6</f>
        <v>0</v>
      </c>
      <c r="W154">
        <f>(O154/O153-F154/F153)*capital_params!D$6</f>
        <v>0</v>
      </c>
      <c r="X154">
        <f>(P154/P153-G154/G153)*capital_params!E$6</f>
        <v>0</v>
      </c>
      <c r="Y154">
        <f>(Q154/Q153-H154/H153)*capital_params!F$6</f>
        <v>0</v>
      </c>
      <c r="Z154">
        <f t="shared" si="49"/>
        <v>0</v>
      </c>
      <c r="AA154">
        <f t="shared" si="36"/>
        <v>66132.052489974361</v>
      </c>
      <c r="AB154">
        <f t="shared" si="37"/>
        <v>271242.04500866833</v>
      </c>
      <c r="AC154">
        <f t="shared" si="39"/>
        <v>271242.04500866908</v>
      </c>
      <c r="AD154">
        <f t="shared" si="40"/>
        <v>337374.09749864344</v>
      </c>
      <c r="AE154">
        <f t="shared" si="41"/>
        <v>1.0000000000000022</v>
      </c>
    </row>
    <row r="155" spans="1:31" x14ac:dyDescent="0.25">
      <c r="A155">
        <f t="shared" si="42"/>
        <v>2163</v>
      </c>
      <c r="B155">
        <v>0.02</v>
      </c>
      <c r="C155">
        <f t="shared" si="47"/>
        <v>344458.95354611415</v>
      </c>
      <c r="D155">
        <f t="shared" si="48"/>
        <v>0.19601994634528935</v>
      </c>
      <c r="E155">
        <f>E154*(1-capital_params!C$4)+I154</f>
        <v>186315.06647206988</v>
      </c>
      <c r="F155">
        <f>F154*(1-capital_params!D$4)+J154</f>
        <v>213975.01133870837</v>
      </c>
      <c r="G155">
        <f>G154*(1-capital_params!E$4)+K154</f>
        <v>77354.859618902454</v>
      </c>
      <c r="H155">
        <f>H154*(1-capital_params!F$4)+L154</f>
        <v>43640.014460220882</v>
      </c>
      <c r="I155">
        <f t="shared" si="50"/>
        <v>20319.889369096316</v>
      </c>
      <c r="J155">
        <f t="shared" si="50"/>
        <v>8788.2072551010006</v>
      </c>
      <c r="K155">
        <f t="shared" si="50"/>
        <v>13675.675039550664</v>
      </c>
      <c r="L155">
        <f t="shared" si="50"/>
        <v>2089.668354660927</v>
      </c>
      <c r="N155">
        <f>N154*(1-capital_params!C$4)+R154</f>
        <v>186315.06647206988</v>
      </c>
      <c r="O155">
        <f>O154*(1-capital_params!D$4)+S154</f>
        <v>213975.01133870837</v>
      </c>
      <c r="P155">
        <f>P154*(1-capital_params!E$4)+T154</f>
        <v>77354.859618902454</v>
      </c>
      <c r="Q155">
        <f>Q154*(1-capital_params!F$4)+U154</f>
        <v>43640.014460220882</v>
      </c>
      <c r="R155">
        <f t="shared" si="43"/>
        <v>20319.889369096316</v>
      </c>
      <c r="S155">
        <f t="shared" si="44"/>
        <v>8788.2072551010006</v>
      </c>
      <c r="T155">
        <f t="shared" si="45"/>
        <v>13675.675039550664</v>
      </c>
      <c r="U155">
        <f t="shared" si="46"/>
        <v>2089.668354660927</v>
      </c>
      <c r="V155">
        <f>(N155/N154-E155/E154)*capital_params!C$6</f>
        <v>0</v>
      </c>
      <c r="W155">
        <f>(O155/O154-F155/F154)*capital_params!D$6</f>
        <v>0</v>
      </c>
      <c r="X155">
        <f>(P155/P154-G155/G154)*capital_params!E$6</f>
        <v>0</v>
      </c>
      <c r="Y155">
        <f>(Q155/Q154-H155/H154)*capital_params!F$6</f>
        <v>0</v>
      </c>
      <c r="Z155">
        <f t="shared" si="49"/>
        <v>0</v>
      </c>
      <c r="AA155">
        <f t="shared" si="36"/>
        <v>67520.82559226382</v>
      </c>
      <c r="AB155">
        <f t="shared" si="37"/>
        <v>276938.12795385031</v>
      </c>
      <c r="AC155">
        <f t="shared" si="39"/>
        <v>276938.12795385113</v>
      </c>
      <c r="AD155">
        <f t="shared" si="40"/>
        <v>344458.95354611496</v>
      </c>
      <c r="AE155">
        <f t="shared" si="41"/>
        <v>1.0000000000000024</v>
      </c>
    </row>
    <row r="156" spans="1:31" x14ac:dyDescent="0.25">
      <c r="A156">
        <f t="shared" si="42"/>
        <v>2164</v>
      </c>
      <c r="B156">
        <v>0.02</v>
      </c>
      <c r="C156">
        <f t="shared" si="47"/>
        <v>351692.59157058253</v>
      </c>
      <c r="D156">
        <f t="shared" si="48"/>
        <v>0.19601994634528935</v>
      </c>
      <c r="E156">
        <f>E155*(1-capital_params!C$4)+I155</f>
        <v>190227.6829387898</v>
      </c>
      <c r="F156">
        <f>F155*(1-capital_params!D$4)+J155</f>
        <v>218460.23437810413</v>
      </c>
      <c r="G156">
        <f>G155*(1-capital_params!E$4)+K155</f>
        <v>78979.311670899275</v>
      </c>
      <c r="H156">
        <f>H155*(1-capital_params!F$4)+L155</f>
        <v>44555.779324984549</v>
      </c>
      <c r="I156">
        <f t="shared" si="50"/>
        <v>20746.607045847337</v>
      </c>
      <c r="J156">
        <f t="shared" si="50"/>
        <v>8972.7596074581215</v>
      </c>
      <c r="K156">
        <f t="shared" si="50"/>
        <v>13962.864215381227</v>
      </c>
      <c r="L156">
        <f t="shared" si="50"/>
        <v>2133.5513901088061</v>
      </c>
      <c r="N156">
        <f>N155*(1-capital_params!C$4)+R155</f>
        <v>190227.6829387898</v>
      </c>
      <c r="O156">
        <f>O155*(1-capital_params!D$4)+S155</f>
        <v>218460.23437810413</v>
      </c>
      <c r="P156">
        <f>P155*(1-capital_params!E$4)+T155</f>
        <v>78979.311670899275</v>
      </c>
      <c r="Q156">
        <f>Q155*(1-capital_params!F$4)+U155</f>
        <v>44555.779324984549</v>
      </c>
      <c r="R156">
        <f t="shared" si="43"/>
        <v>20746.607045847337</v>
      </c>
      <c r="S156">
        <f t="shared" si="44"/>
        <v>8972.7596074581215</v>
      </c>
      <c r="T156">
        <f t="shared" si="45"/>
        <v>13962.864215381227</v>
      </c>
      <c r="U156">
        <f t="shared" si="46"/>
        <v>2133.5513901088061</v>
      </c>
      <c r="V156">
        <f>(N156/N155-E156/E155)*capital_params!C$6</f>
        <v>0</v>
      </c>
      <c r="W156">
        <f>(O156/O155-F156/F155)*capital_params!D$6</f>
        <v>0</v>
      </c>
      <c r="X156">
        <f>(P156/P155-G156/G155)*capital_params!E$6</f>
        <v>0</v>
      </c>
      <c r="Y156">
        <f>(Q156/Q155-H156/H155)*capital_params!F$6</f>
        <v>0</v>
      </c>
      <c r="Z156">
        <f t="shared" si="49"/>
        <v>0</v>
      </c>
      <c r="AA156">
        <f t="shared" si="36"/>
        <v>68938.762929701348</v>
      </c>
      <c r="AB156">
        <f t="shared" si="37"/>
        <v>282753.82864088117</v>
      </c>
      <c r="AC156">
        <f t="shared" si="39"/>
        <v>282753.82864088198</v>
      </c>
      <c r="AD156">
        <f t="shared" si="40"/>
        <v>351692.59157058335</v>
      </c>
      <c r="AE156">
        <f t="shared" si="41"/>
        <v>1.0000000000000022</v>
      </c>
    </row>
    <row r="157" spans="1:31" x14ac:dyDescent="0.25">
      <c r="A157">
        <f t="shared" si="42"/>
        <v>2165</v>
      </c>
      <c r="B157">
        <v>0.02</v>
      </c>
      <c r="C157">
        <f t="shared" si="47"/>
        <v>359078.13599356473</v>
      </c>
      <c r="D157">
        <f t="shared" si="48"/>
        <v>0.19601994634528935</v>
      </c>
      <c r="E157">
        <f>E156*(1-capital_params!C$4)+I156</f>
        <v>194222.46434507548</v>
      </c>
      <c r="F157">
        <f>F156*(1-capital_params!D$4)+J156</f>
        <v>223039.81305098924</v>
      </c>
      <c r="G157">
        <f>G156*(1-capital_params!E$4)+K156</f>
        <v>80637.877215988046</v>
      </c>
      <c r="H157">
        <f>H156*(1-capital_params!F$4)+L156</f>
        <v>45490.793421015042</v>
      </c>
      <c r="I157">
        <f t="shared" si="50"/>
        <v>21182.28579381013</v>
      </c>
      <c r="J157">
        <f t="shared" si="50"/>
        <v>9161.1875592147426</v>
      </c>
      <c r="K157">
        <f t="shared" si="50"/>
        <v>14256.08436390423</v>
      </c>
      <c r="L157">
        <f t="shared" si="50"/>
        <v>2178.3559693010907</v>
      </c>
      <c r="N157">
        <f>N156*(1-capital_params!C$4)+R156</f>
        <v>194222.46434507548</v>
      </c>
      <c r="O157">
        <f>O156*(1-capital_params!D$4)+S156</f>
        <v>223039.81305098924</v>
      </c>
      <c r="P157">
        <f>P156*(1-capital_params!E$4)+T156</f>
        <v>80637.877215988046</v>
      </c>
      <c r="Q157">
        <f>Q156*(1-capital_params!F$4)+U156</f>
        <v>45490.793421015042</v>
      </c>
      <c r="R157">
        <f t="shared" si="43"/>
        <v>21182.28579381013</v>
      </c>
      <c r="S157">
        <f t="shared" si="44"/>
        <v>9161.1875592147426</v>
      </c>
      <c r="T157">
        <f t="shared" si="45"/>
        <v>14256.08436390423</v>
      </c>
      <c r="U157">
        <f t="shared" si="46"/>
        <v>2178.3559693010907</v>
      </c>
      <c r="V157">
        <f>(N157/N156-E157/E156)*capital_params!C$6</f>
        <v>0</v>
      </c>
      <c r="W157">
        <f>(O157/O156-F157/F156)*capital_params!D$6</f>
        <v>0</v>
      </c>
      <c r="X157">
        <f>(P157/P156-G157/G156)*capital_params!E$6</f>
        <v>0</v>
      </c>
      <c r="Y157">
        <f>(Q157/Q156-H157/H156)*capital_params!F$6</f>
        <v>0</v>
      </c>
      <c r="Z157">
        <f t="shared" si="49"/>
        <v>0</v>
      </c>
      <c r="AA157">
        <f t="shared" si="36"/>
        <v>70386.476951225079</v>
      </c>
      <c r="AB157">
        <f t="shared" si="37"/>
        <v>288691.65904233966</v>
      </c>
      <c r="AC157">
        <f t="shared" si="39"/>
        <v>288691.65904234047</v>
      </c>
      <c r="AD157">
        <f t="shared" si="40"/>
        <v>359078.13599356555</v>
      </c>
      <c r="AE157">
        <f t="shared" si="41"/>
        <v>1.0000000000000022</v>
      </c>
    </row>
    <row r="158" spans="1:31" x14ac:dyDescent="0.25">
      <c r="A158">
        <f t="shared" si="42"/>
        <v>2166</v>
      </c>
      <c r="B158">
        <v>0.02</v>
      </c>
      <c r="C158">
        <f t="shared" si="47"/>
        <v>366618.77684942959</v>
      </c>
      <c r="D158">
        <f t="shared" si="48"/>
        <v>0.19601994634528935</v>
      </c>
      <c r="E158">
        <f>E157*(1-capital_params!C$4)+I157</f>
        <v>198301.13615520688</v>
      </c>
      <c r="F158">
        <f>F157*(1-capital_params!D$4)+J157</f>
        <v>227715.72548846062</v>
      </c>
      <c r="G158">
        <f>G157*(1-capital_params!E$4)+K157</f>
        <v>82331.272637523696</v>
      </c>
      <c r="H158">
        <f>H157*(1-capital_params!F$4)+L157</f>
        <v>46445.460493425366</v>
      </c>
      <c r="I158">
        <f t="shared" si="50"/>
        <v>21627.113795480145</v>
      </c>
      <c r="J158">
        <f t="shared" si="50"/>
        <v>9353.5724979582519</v>
      </c>
      <c r="K158">
        <f t="shared" si="50"/>
        <v>14555.462135546219</v>
      </c>
      <c r="L158">
        <f t="shared" si="50"/>
        <v>2224.1014446564136</v>
      </c>
      <c r="N158">
        <f>N157*(1-capital_params!C$4)+R157</f>
        <v>198301.13615520688</v>
      </c>
      <c r="O158">
        <f>O157*(1-capital_params!D$4)+S157</f>
        <v>227715.72548846062</v>
      </c>
      <c r="P158">
        <f>P157*(1-capital_params!E$4)+T157</f>
        <v>82331.272637523696</v>
      </c>
      <c r="Q158">
        <f>Q157*(1-capital_params!F$4)+U157</f>
        <v>46445.460493425366</v>
      </c>
      <c r="R158">
        <f t="shared" si="43"/>
        <v>21627.113795480145</v>
      </c>
      <c r="S158">
        <f t="shared" si="44"/>
        <v>9353.5724979582519</v>
      </c>
      <c r="T158">
        <f t="shared" si="45"/>
        <v>14555.462135546219</v>
      </c>
      <c r="U158">
        <f t="shared" si="46"/>
        <v>2224.1014446564136</v>
      </c>
      <c r="V158">
        <f>(N158/N157-E158/E157)*capital_params!C$6</f>
        <v>0</v>
      </c>
      <c r="W158">
        <f>(O158/O157-F158/F157)*capital_params!D$6</f>
        <v>0</v>
      </c>
      <c r="X158">
        <f>(P158/P157-G158/G157)*capital_params!E$6</f>
        <v>0</v>
      </c>
      <c r="Y158">
        <f>(Q158/Q157-H158/H157)*capital_params!F$6</f>
        <v>0</v>
      </c>
      <c r="Z158">
        <f t="shared" si="49"/>
        <v>0</v>
      </c>
      <c r="AA158">
        <f t="shared" si="36"/>
        <v>71864.592967200791</v>
      </c>
      <c r="AB158">
        <f t="shared" si="37"/>
        <v>294754.1838822288</v>
      </c>
      <c r="AC158">
        <f t="shared" si="39"/>
        <v>294754.18388222967</v>
      </c>
      <c r="AD158">
        <f t="shared" si="40"/>
        <v>366618.77684943046</v>
      </c>
      <c r="AE158">
        <f t="shared" si="41"/>
        <v>1.0000000000000024</v>
      </c>
    </row>
    <row r="159" spans="1:31" x14ac:dyDescent="0.25">
      <c r="A159">
        <f t="shared" si="42"/>
        <v>2167</v>
      </c>
      <c r="B159">
        <v>0.02</v>
      </c>
      <c r="C159">
        <f t="shared" si="47"/>
        <v>374317.77116326755</v>
      </c>
      <c r="D159">
        <f t="shared" si="48"/>
        <v>0.19601994634528935</v>
      </c>
      <c r="E159">
        <f>E158*(1-capital_params!C$4)+I158</f>
        <v>202465.46006816556</v>
      </c>
      <c r="F159">
        <f>F158*(1-capital_params!D$4)+J158</f>
        <v>232489.9914294786</v>
      </c>
      <c r="G159">
        <f>G158*(1-capital_params!E$4)+K158</f>
        <v>84060.229362911603</v>
      </c>
      <c r="H159">
        <f>H158*(1-capital_params!F$4)+L158</f>
        <v>47420.192779122954</v>
      </c>
      <c r="I159">
        <f t="shared" si="50"/>
        <v>22081.283185185224</v>
      </c>
      <c r="J159">
        <f t="shared" si="50"/>
        <v>9549.9975204153725</v>
      </c>
      <c r="K159">
        <f t="shared" si="50"/>
        <v>14861.126840392686</v>
      </c>
      <c r="L159">
        <f t="shared" si="50"/>
        <v>2270.8075749941981</v>
      </c>
      <c r="N159">
        <f>N158*(1-capital_params!C$4)+R158</f>
        <v>202465.46006816556</v>
      </c>
      <c r="O159">
        <f>O158*(1-capital_params!D$4)+S158</f>
        <v>232489.9914294786</v>
      </c>
      <c r="P159">
        <f>P158*(1-capital_params!E$4)+T158</f>
        <v>84060.229362911603</v>
      </c>
      <c r="Q159">
        <f>Q158*(1-capital_params!F$4)+U158</f>
        <v>47420.192779122954</v>
      </c>
      <c r="R159">
        <f t="shared" si="43"/>
        <v>22081.283185185224</v>
      </c>
      <c r="S159">
        <f t="shared" si="44"/>
        <v>9549.9975204153725</v>
      </c>
      <c r="T159">
        <f t="shared" si="45"/>
        <v>14861.126840392686</v>
      </c>
      <c r="U159">
        <f t="shared" si="46"/>
        <v>2270.8075749941981</v>
      </c>
      <c r="V159">
        <f>(N159/N158-E159/E158)*capital_params!C$6</f>
        <v>0</v>
      </c>
      <c r="W159">
        <f>(O159/O158-F159/F158)*capital_params!D$6</f>
        <v>0</v>
      </c>
      <c r="X159">
        <f>(P159/P158-G159/G158)*capital_params!E$6</f>
        <v>0</v>
      </c>
      <c r="Y159">
        <f>(Q159/Q158-H159/H158)*capital_params!F$6</f>
        <v>0</v>
      </c>
      <c r="Z159">
        <f t="shared" si="49"/>
        <v>0</v>
      </c>
      <c r="AA159">
        <f t="shared" si="36"/>
        <v>73373.749419512009</v>
      </c>
      <c r="AB159">
        <f t="shared" si="37"/>
        <v>300944.0217437555</v>
      </c>
      <c r="AC159">
        <f t="shared" si="39"/>
        <v>300944.02174375643</v>
      </c>
      <c r="AD159">
        <f t="shared" si="40"/>
        <v>374317.77116326842</v>
      </c>
      <c r="AE159">
        <f t="shared" si="41"/>
        <v>1.0000000000000024</v>
      </c>
    </row>
    <row r="160" spans="1:31" x14ac:dyDescent="0.25">
      <c r="A160">
        <f t="shared" si="42"/>
        <v>2168</v>
      </c>
      <c r="B160">
        <v>0.02</v>
      </c>
      <c r="C160">
        <f t="shared" si="47"/>
        <v>382178.44435769611</v>
      </c>
      <c r="D160">
        <f t="shared" si="48"/>
        <v>0.19601994634528935</v>
      </c>
      <c r="E160">
        <f>E159*(1-capital_params!C$4)+I159</f>
        <v>206717.23477856748</v>
      </c>
      <c r="F160">
        <f>F159*(1-capital_params!D$4)+J159</f>
        <v>237364.67309328244</v>
      </c>
      <c r="G160">
        <f>G159*(1-capital_params!E$4)+K159</f>
        <v>85825.494179532674</v>
      </c>
      <c r="H160">
        <f>H159*(1-capital_params!F$4)+L159</f>
        <v>48415.411184783698</v>
      </c>
      <c r="I160">
        <f t="shared" si="50"/>
        <v>22544.990132074112</v>
      </c>
      <c r="J160">
        <f t="shared" si="50"/>
        <v>9750.5474683440934</v>
      </c>
      <c r="K160">
        <f t="shared" si="50"/>
        <v>15173.21050404093</v>
      </c>
      <c r="L160">
        <f t="shared" si="50"/>
        <v>2318.4945340690761</v>
      </c>
      <c r="N160">
        <f>N159*(1-capital_params!C$4)+R159</f>
        <v>206717.23477856748</v>
      </c>
      <c r="O160">
        <f>O159*(1-capital_params!D$4)+S159</f>
        <v>237364.67309328244</v>
      </c>
      <c r="P160">
        <f>P159*(1-capital_params!E$4)+T159</f>
        <v>85825.494179532674</v>
      </c>
      <c r="Q160">
        <f>Q159*(1-capital_params!F$4)+U159</f>
        <v>48415.411184783698</v>
      </c>
      <c r="R160">
        <f t="shared" si="43"/>
        <v>22544.990132074112</v>
      </c>
      <c r="S160">
        <f t="shared" si="44"/>
        <v>9750.5474683440934</v>
      </c>
      <c r="T160">
        <f t="shared" si="45"/>
        <v>15173.21050404093</v>
      </c>
      <c r="U160">
        <f t="shared" si="46"/>
        <v>2318.4945340690761</v>
      </c>
      <c r="V160">
        <f>(N160/N159-E160/E159)*capital_params!C$6</f>
        <v>0</v>
      </c>
      <c r="W160">
        <f>(O160/O159-F160/F159)*capital_params!D$6</f>
        <v>0</v>
      </c>
      <c r="X160">
        <f>(P160/P159-G160/G159)*capital_params!E$6</f>
        <v>0</v>
      </c>
      <c r="Y160">
        <f>(Q160/Q159-H160/H159)*capital_params!F$6</f>
        <v>0</v>
      </c>
      <c r="Z160">
        <f t="shared" si="49"/>
        <v>0</v>
      </c>
      <c r="AA160">
        <f t="shared" si="36"/>
        <v>74914.598157321743</v>
      </c>
      <c r="AB160">
        <f t="shared" si="37"/>
        <v>307263.84620037436</v>
      </c>
      <c r="AC160">
        <f t="shared" si="39"/>
        <v>307263.84620037529</v>
      </c>
      <c r="AD160">
        <f t="shared" si="40"/>
        <v>382178.44435769704</v>
      </c>
      <c r="AE160">
        <f t="shared" si="41"/>
        <v>1.0000000000000024</v>
      </c>
    </row>
    <row r="161" spans="1:31" x14ac:dyDescent="0.25">
      <c r="A161">
        <f t="shared" si="42"/>
        <v>2169</v>
      </c>
      <c r="B161">
        <v>0.02</v>
      </c>
      <c r="C161">
        <f t="shared" si="47"/>
        <v>390204.19168920768</v>
      </c>
      <c r="D161">
        <f t="shared" si="48"/>
        <v>0.19601994634528935</v>
      </c>
      <c r="E161">
        <f>E160*(1-capital_params!C$4)+I160</f>
        <v>211058.29675357541</v>
      </c>
      <c r="F161">
        <f>F160*(1-capital_params!D$4)+J160</f>
        <v>242341.87607015384</v>
      </c>
      <c r="G161">
        <f>G160*(1-capital_params!E$4)+K160</f>
        <v>87627.829557302786</v>
      </c>
      <c r="H161">
        <f>H160*(1-capital_params!F$4)+L160</f>
        <v>49431.545468572949</v>
      </c>
      <c r="I161">
        <f t="shared" si="50"/>
        <v>23018.434924847665</v>
      </c>
      <c r="J161">
        <f t="shared" si="50"/>
        <v>9955.308965179318</v>
      </c>
      <c r="K161">
        <f t="shared" si="50"/>
        <v>15491.847924625787</v>
      </c>
      <c r="L161">
        <f t="shared" si="50"/>
        <v>2367.1829192845266</v>
      </c>
      <c r="N161">
        <f>N160*(1-capital_params!C$4)+R160</f>
        <v>211058.29675357541</v>
      </c>
      <c r="O161">
        <f>O160*(1-capital_params!D$4)+S160</f>
        <v>242341.87607015384</v>
      </c>
      <c r="P161">
        <f>P160*(1-capital_params!E$4)+T160</f>
        <v>87627.829557302786</v>
      </c>
      <c r="Q161">
        <f>Q160*(1-capital_params!F$4)+U160</f>
        <v>49431.545468572949</v>
      </c>
      <c r="R161">
        <f t="shared" si="43"/>
        <v>23018.434924847665</v>
      </c>
      <c r="S161">
        <f t="shared" si="44"/>
        <v>9955.308965179318</v>
      </c>
      <c r="T161">
        <f t="shared" si="45"/>
        <v>15491.847924625787</v>
      </c>
      <c r="U161">
        <f t="shared" si="46"/>
        <v>2367.1829192845266</v>
      </c>
      <c r="V161">
        <f>(N161/N160-E161/E160)*capital_params!C$6</f>
        <v>0</v>
      </c>
      <c r="W161">
        <f>(O161/O160-F161/F160)*capital_params!D$6</f>
        <v>0</v>
      </c>
      <c r="X161">
        <f>(P161/P160-G161/G160)*capital_params!E$6</f>
        <v>0</v>
      </c>
      <c r="Y161">
        <f>(Q161/Q160-H161/H160)*capital_params!F$6</f>
        <v>0</v>
      </c>
      <c r="Z161">
        <f t="shared" si="49"/>
        <v>0</v>
      </c>
      <c r="AA161">
        <f t="shared" si="36"/>
        <v>76487.804718625499</v>
      </c>
      <c r="AB161">
        <f t="shared" si="37"/>
        <v>313716.38697058219</v>
      </c>
      <c r="AC161">
        <f t="shared" si="39"/>
        <v>313716.38697058317</v>
      </c>
      <c r="AD161">
        <f t="shared" si="40"/>
        <v>390204.19168920867</v>
      </c>
      <c r="AE161">
        <f t="shared" si="41"/>
        <v>1.0000000000000024</v>
      </c>
    </row>
    <row r="162" spans="1:31" x14ac:dyDescent="0.25">
      <c r="A162">
        <f t="shared" si="42"/>
        <v>2170</v>
      </c>
      <c r="B162">
        <v>0.02</v>
      </c>
      <c r="C162">
        <f t="shared" si="47"/>
        <v>398398.47971468099</v>
      </c>
      <c r="D162">
        <f t="shared" si="48"/>
        <v>0.19601994634528935</v>
      </c>
      <c r="E162">
        <f>E161*(1-capital_params!C$4)+I161</f>
        <v>215490.52102612582</v>
      </c>
      <c r="F162">
        <f>F161*(1-capital_params!D$4)+J161</f>
        <v>247423.75023091293</v>
      </c>
      <c r="G162">
        <f>G161*(1-capital_params!E$4)+K161</f>
        <v>89468.0139780061</v>
      </c>
      <c r="H162">
        <f>H161*(1-capital_params!F$4)+L161</f>
        <v>50469.034425691927</v>
      </c>
      <c r="I162">
        <f t="shared" si="50"/>
        <v>23501.822058269463</v>
      </c>
      <c r="J162">
        <f t="shared" si="50"/>
        <v>10164.370453448082</v>
      </c>
      <c r="K162">
        <f t="shared" si="50"/>
        <v>15817.176731042928</v>
      </c>
      <c r="L162">
        <f t="shared" si="50"/>
        <v>2416.8937605895012</v>
      </c>
      <c r="N162">
        <f>N161*(1-capital_params!C$4)+R161</f>
        <v>215490.52102612582</v>
      </c>
      <c r="O162">
        <f>O161*(1-capital_params!D$4)+S161</f>
        <v>247423.75023091293</v>
      </c>
      <c r="P162">
        <f>P161*(1-capital_params!E$4)+T161</f>
        <v>89468.0139780061</v>
      </c>
      <c r="Q162">
        <f>Q161*(1-capital_params!F$4)+U161</f>
        <v>50469.034425691927</v>
      </c>
      <c r="R162">
        <f t="shared" si="43"/>
        <v>23501.822058269463</v>
      </c>
      <c r="S162">
        <f t="shared" si="44"/>
        <v>10164.370453448082</v>
      </c>
      <c r="T162">
        <f t="shared" si="45"/>
        <v>15817.176731042928</v>
      </c>
      <c r="U162">
        <f t="shared" si="46"/>
        <v>2416.8937605895012</v>
      </c>
      <c r="V162">
        <f>(N162/N161-E162/E161)*capital_params!C$6</f>
        <v>0</v>
      </c>
      <c r="W162">
        <f>(O162/O161-F162/F161)*capital_params!D$6</f>
        <v>0</v>
      </c>
      <c r="X162">
        <f>(P162/P161-G162/G161)*capital_params!E$6</f>
        <v>0</v>
      </c>
      <c r="Y162">
        <f>(Q162/Q161-H162/H161)*capital_params!F$6</f>
        <v>0</v>
      </c>
      <c r="Z162">
        <f t="shared" si="49"/>
        <v>0</v>
      </c>
      <c r="AA162">
        <f t="shared" si="36"/>
        <v>78094.048617716617</v>
      </c>
      <c r="AB162">
        <f t="shared" si="37"/>
        <v>320304.43109696434</v>
      </c>
      <c r="AC162">
        <f t="shared" si="39"/>
        <v>320304.43109696533</v>
      </c>
      <c r="AD162">
        <f t="shared" si="40"/>
        <v>398398.47971468198</v>
      </c>
      <c r="AE162">
        <f t="shared" si="41"/>
        <v>1.0000000000000024</v>
      </c>
    </row>
    <row r="163" spans="1:31" x14ac:dyDescent="0.25">
      <c r="A163">
        <f t="shared" si="42"/>
        <v>2171</v>
      </c>
      <c r="B163">
        <v>0.02</v>
      </c>
      <c r="C163">
        <f t="shared" si="47"/>
        <v>406764.84778868925</v>
      </c>
      <c r="D163">
        <f t="shared" si="48"/>
        <v>0.19601994634528935</v>
      </c>
      <c r="E163">
        <f>E162*(1-capital_params!C$4)+I162</f>
        <v>220015.82200481344</v>
      </c>
      <c r="F163">
        <f>F162*(1-capital_params!D$4)+J162</f>
        <v>252612.49065553991</v>
      </c>
      <c r="G163">
        <f>G162*(1-capital_params!E$4)+K162</f>
        <v>91346.842271544185</v>
      </c>
      <c r="H163">
        <f>H162*(1-capital_params!F$4)+L162</f>
        <v>51528.326077829588</v>
      </c>
      <c r="I163">
        <f t="shared" si="50"/>
        <v>23995.360321493121</v>
      </c>
      <c r="J163">
        <f t="shared" si="50"/>
        <v>10377.822232970491</v>
      </c>
      <c r="K163">
        <f t="shared" si="50"/>
        <v>16149.337442394828</v>
      </c>
      <c r="L163">
        <f t="shared" si="50"/>
        <v>2467.6485295618804</v>
      </c>
      <c r="N163">
        <f>N162*(1-capital_params!C$4)+R162</f>
        <v>220015.82200481344</v>
      </c>
      <c r="O163">
        <f>O162*(1-capital_params!D$4)+S162</f>
        <v>252612.49065553991</v>
      </c>
      <c r="P163">
        <f>P162*(1-capital_params!E$4)+T162</f>
        <v>91346.842271544185</v>
      </c>
      <c r="Q163">
        <f>Q162*(1-capital_params!F$4)+U162</f>
        <v>51528.326077829588</v>
      </c>
      <c r="R163">
        <f t="shared" si="43"/>
        <v>23995.360321493121</v>
      </c>
      <c r="S163">
        <f t="shared" si="44"/>
        <v>10377.822232970491</v>
      </c>
      <c r="T163">
        <f t="shared" si="45"/>
        <v>16149.337442394828</v>
      </c>
      <c r="U163">
        <f t="shared" si="46"/>
        <v>2467.6485295618804</v>
      </c>
      <c r="V163">
        <f>(N163/N162-E163/E162)*capital_params!C$6</f>
        <v>0</v>
      </c>
      <c r="W163">
        <f>(O163/O162-F163/F162)*capital_params!D$6</f>
        <v>0</v>
      </c>
      <c r="X163">
        <f>(P163/P162-G163/G162)*capital_params!E$6</f>
        <v>0</v>
      </c>
      <c r="Y163">
        <f>(Q163/Q162-H163/H162)*capital_params!F$6</f>
        <v>0</v>
      </c>
      <c r="Z163">
        <f t="shared" si="49"/>
        <v>0</v>
      </c>
      <c r="AA163">
        <f t="shared" si="36"/>
        <v>79734.023638688654</v>
      </c>
      <c r="AB163">
        <f t="shared" si="37"/>
        <v>327030.82415000058</v>
      </c>
      <c r="AC163">
        <f t="shared" si="39"/>
        <v>327030.82415000157</v>
      </c>
      <c r="AD163">
        <f t="shared" si="40"/>
        <v>406764.84778869024</v>
      </c>
      <c r="AE163">
        <f t="shared" si="41"/>
        <v>1.0000000000000024</v>
      </c>
    </row>
    <row r="164" spans="1:31" x14ac:dyDescent="0.25">
      <c r="A164">
        <f t="shared" si="42"/>
        <v>2172</v>
      </c>
      <c r="B164">
        <v>0.02</v>
      </c>
      <c r="C164">
        <f t="shared" si="47"/>
        <v>415306.9095922517</v>
      </c>
      <c r="D164">
        <f t="shared" si="48"/>
        <v>0.19601994634528935</v>
      </c>
      <c r="E164">
        <f>E163*(1-capital_params!C$4)+I163</f>
        <v>224636.15430078298</v>
      </c>
      <c r="F164">
        <f>F163*(1-capital_params!D$4)+J163</f>
        <v>257910.33858132295</v>
      </c>
      <c r="G164">
        <f>G163*(1-capital_params!E$4)+K163</f>
        <v>93265.125959246565</v>
      </c>
      <c r="H164">
        <f>H163*(1-capital_params!F$4)+L163</f>
        <v>52609.877866601761</v>
      </c>
      <c r="I164">
        <f t="shared" si="50"/>
        <v>24499.262888244473</v>
      </c>
      <c r="J164">
        <f t="shared" si="50"/>
        <v>10595.756499862871</v>
      </c>
      <c r="K164">
        <f t="shared" si="50"/>
        <v>16488.473528685117</v>
      </c>
      <c r="L164">
        <f t="shared" si="50"/>
        <v>2519.4691486826796</v>
      </c>
      <c r="N164">
        <f>N163*(1-capital_params!C$4)+R163</f>
        <v>224636.15430078298</v>
      </c>
      <c r="O164">
        <f>O163*(1-capital_params!D$4)+S163</f>
        <v>257910.33858132295</v>
      </c>
      <c r="P164">
        <f>P163*(1-capital_params!E$4)+T163</f>
        <v>93265.125959246565</v>
      </c>
      <c r="Q164">
        <f>Q163*(1-capital_params!F$4)+U163</f>
        <v>52609.877866601761</v>
      </c>
      <c r="R164">
        <f t="shared" si="43"/>
        <v>24499.262888244473</v>
      </c>
      <c r="S164">
        <f t="shared" si="44"/>
        <v>10595.756499862871</v>
      </c>
      <c r="T164">
        <f t="shared" si="45"/>
        <v>16488.473528685117</v>
      </c>
      <c r="U164">
        <f t="shared" si="46"/>
        <v>2519.4691486826796</v>
      </c>
      <c r="V164">
        <f>(N164/N163-E164/E163)*capital_params!C$6</f>
        <v>0</v>
      </c>
      <c r="W164">
        <f>(O164/O163-F164/F163)*capital_params!D$6</f>
        <v>0</v>
      </c>
      <c r="X164">
        <f>(P164/P163-G164/G163)*capital_params!E$6</f>
        <v>0</v>
      </c>
      <c r="Y164">
        <f>(Q164/Q163-H164/H163)*capital_params!F$6</f>
        <v>0</v>
      </c>
      <c r="Z164">
        <f t="shared" si="49"/>
        <v>0</v>
      </c>
      <c r="AA164">
        <f t="shared" si="36"/>
        <v>81408.438135101111</v>
      </c>
      <c r="AB164">
        <f t="shared" si="37"/>
        <v>333898.47145715059</v>
      </c>
      <c r="AC164">
        <f t="shared" si="39"/>
        <v>333898.47145715158</v>
      </c>
      <c r="AD164">
        <f t="shared" si="40"/>
        <v>415306.90959225269</v>
      </c>
      <c r="AE164">
        <f t="shared" si="41"/>
        <v>1.0000000000000024</v>
      </c>
    </row>
    <row r="165" spans="1:31" x14ac:dyDescent="0.25">
      <c r="A165">
        <f t="shared" si="42"/>
        <v>2173</v>
      </c>
      <c r="B165">
        <v>0.02</v>
      </c>
      <c r="C165">
        <f t="shared" si="47"/>
        <v>424028.35469368898</v>
      </c>
      <c r="D165">
        <f t="shared" si="48"/>
        <v>0.19601994634528935</v>
      </c>
      <c r="E165">
        <f>E164*(1-capital_params!C$4)+I164</f>
        <v>229353.51357198533</v>
      </c>
      <c r="F165">
        <f>F164*(1-capital_params!D$4)+J164</f>
        <v>263319.58237094269</v>
      </c>
      <c r="G165">
        <f>G164*(1-capital_params!E$4)+K164</f>
        <v>95223.693604390719</v>
      </c>
      <c r="H165">
        <f>H164*(1-capital_params!F$4)+L164</f>
        <v>53714.156851061023</v>
      </c>
      <c r="I165">
        <f t="shared" si="50"/>
        <v>25013.747408897609</v>
      </c>
      <c r="J165">
        <f t="shared" si="50"/>
        <v>10818.26738635999</v>
      </c>
      <c r="K165">
        <f t="shared" si="50"/>
        <v>16834.731472787505</v>
      </c>
      <c r="L165">
        <f t="shared" si="50"/>
        <v>2572.3780008050157</v>
      </c>
      <c r="N165">
        <f>N164*(1-capital_params!C$4)+R164</f>
        <v>229353.51357198533</v>
      </c>
      <c r="O165">
        <f>O164*(1-capital_params!D$4)+S164</f>
        <v>263319.58237094269</v>
      </c>
      <c r="P165">
        <f>P164*(1-capital_params!E$4)+T164</f>
        <v>95223.693604390719</v>
      </c>
      <c r="Q165">
        <f>Q164*(1-capital_params!F$4)+U164</f>
        <v>53714.156851061023</v>
      </c>
      <c r="R165">
        <f t="shared" si="43"/>
        <v>25013.747408897609</v>
      </c>
      <c r="S165">
        <f t="shared" si="44"/>
        <v>10818.26738635999</v>
      </c>
      <c r="T165">
        <f t="shared" si="45"/>
        <v>16834.731472787505</v>
      </c>
      <c r="U165">
        <f t="shared" si="46"/>
        <v>2572.3780008050157</v>
      </c>
      <c r="V165">
        <f>(N165/N164-E165/E164)*capital_params!C$6</f>
        <v>0</v>
      </c>
      <c r="W165">
        <f>(O165/O164-F165/F164)*capital_params!D$6</f>
        <v>0</v>
      </c>
      <c r="X165">
        <f>(P165/P164-G165/G164)*capital_params!E$6</f>
        <v>0</v>
      </c>
      <c r="Y165">
        <f>(Q165/Q164-H165/H164)*capital_params!F$6</f>
        <v>0</v>
      </c>
      <c r="Z165">
        <f t="shared" si="49"/>
        <v>0</v>
      </c>
      <c r="AA165">
        <f t="shared" si="36"/>
        <v>83118.015335938238</v>
      </c>
      <c r="AB165">
        <f t="shared" si="37"/>
        <v>340910.33935775072</v>
      </c>
      <c r="AC165">
        <f t="shared" si="39"/>
        <v>340910.33935775171</v>
      </c>
      <c r="AD165">
        <f t="shared" si="40"/>
        <v>424028.35469368997</v>
      </c>
      <c r="AE165">
        <f t="shared" si="41"/>
        <v>1.0000000000000024</v>
      </c>
    </row>
    <row r="166" spans="1:31" x14ac:dyDescent="0.25">
      <c r="A166">
        <f t="shared" si="42"/>
        <v>2174</v>
      </c>
      <c r="B166">
        <v>0.02</v>
      </c>
      <c r="C166">
        <f t="shared" si="47"/>
        <v>432932.95014225639</v>
      </c>
      <c r="D166">
        <f t="shared" si="48"/>
        <v>0.19601994634528935</v>
      </c>
      <c r="E166">
        <f>E165*(1-capital_params!C$4)+I165</f>
        <v>234169.93738516307</v>
      </c>
      <c r="F166">
        <f>F165*(1-capital_params!D$4)+J165</f>
        <v>268842.55850091059</v>
      </c>
      <c r="G166">
        <f>G165*(1-capital_params!E$4)+K165</f>
        <v>97223.39117008289</v>
      </c>
      <c r="H166">
        <f>H165*(1-capital_params!F$4)+L165</f>
        <v>54841.639909362617</v>
      </c>
      <c r="I166">
        <f t="shared" si="50"/>
        <v>25539.036104484454</v>
      </c>
      <c r="J166">
        <f t="shared" si="50"/>
        <v>11045.45100147355</v>
      </c>
      <c r="K166">
        <f t="shared" si="50"/>
        <v>17188.260833716042</v>
      </c>
      <c r="L166">
        <f t="shared" si="50"/>
        <v>2626.3979388219209</v>
      </c>
      <c r="N166">
        <f>N165*(1-capital_params!C$4)+R165</f>
        <v>234169.93738516307</v>
      </c>
      <c r="O166">
        <f>O165*(1-capital_params!D$4)+S165</f>
        <v>268842.55850091059</v>
      </c>
      <c r="P166">
        <f>P165*(1-capital_params!E$4)+T165</f>
        <v>97223.39117008289</v>
      </c>
      <c r="Q166">
        <f>Q165*(1-capital_params!F$4)+U165</f>
        <v>54841.639909362617</v>
      </c>
      <c r="R166">
        <f t="shared" si="43"/>
        <v>25539.036104484454</v>
      </c>
      <c r="S166">
        <f t="shared" si="44"/>
        <v>11045.45100147355</v>
      </c>
      <c r="T166">
        <f t="shared" si="45"/>
        <v>17188.260833716042</v>
      </c>
      <c r="U166">
        <f t="shared" si="46"/>
        <v>2626.3979388219209</v>
      </c>
      <c r="V166">
        <f>(N166/N165-E166/E165)*capital_params!C$6</f>
        <v>0</v>
      </c>
      <c r="W166">
        <f>(O166/O165-F166/F165)*capital_params!D$6</f>
        <v>0</v>
      </c>
      <c r="X166">
        <f>(P166/P165-G166/G165)*capital_params!E$6</f>
        <v>0</v>
      </c>
      <c r="Y166">
        <f>(Q166/Q165-H166/H165)*capital_params!F$6</f>
        <v>0</v>
      </c>
      <c r="Z166">
        <f t="shared" si="49"/>
        <v>0</v>
      </c>
      <c r="AA166">
        <f t="shared" si="36"/>
        <v>84863.493657992934</v>
      </c>
      <c r="AB166">
        <f t="shared" si="37"/>
        <v>348069.45648426341</v>
      </c>
      <c r="AC166">
        <f t="shared" si="39"/>
        <v>348069.4564842644</v>
      </c>
      <c r="AD166">
        <f t="shared" si="40"/>
        <v>432932.95014225732</v>
      </c>
      <c r="AE166">
        <f t="shared" si="41"/>
        <v>1.0000000000000022</v>
      </c>
    </row>
    <row r="167" spans="1:31" x14ac:dyDescent="0.25">
      <c r="A167">
        <f t="shared" si="42"/>
        <v>2175</v>
      </c>
      <c r="B167">
        <v>0.02</v>
      </c>
      <c r="C167">
        <f t="shared" si="47"/>
        <v>442024.54209524376</v>
      </c>
      <c r="D167">
        <f t="shared" si="48"/>
        <v>0.19601994634528935</v>
      </c>
      <c r="E167">
        <f>E166*(1-capital_params!C$4)+I166</f>
        <v>239087.50609593719</v>
      </c>
      <c r="F167">
        <f>F166*(1-capital_params!D$4)+J166</f>
        <v>274481.65257078869</v>
      </c>
      <c r="G167">
        <f>G166*(1-capital_params!E$4)+K166</f>
        <v>99265.082384654612</v>
      </c>
      <c r="H167">
        <f>H166*(1-capital_params!F$4)+L166</f>
        <v>55992.813944673399</v>
      </c>
      <c r="I167">
        <f t="shared" si="50"/>
        <v>26075.355862678629</v>
      </c>
      <c r="J167">
        <f t="shared" si="50"/>
        <v>11277.405472504493</v>
      </c>
      <c r="K167">
        <f t="shared" si="50"/>
        <v>17549.214311224077</v>
      </c>
      <c r="L167">
        <f t="shared" si="50"/>
        <v>2681.5522955371812</v>
      </c>
      <c r="N167">
        <f>N166*(1-capital_params!C$4)+R166</f>
        <v>239087.50609593719</v>
      </c>
      <c r="O167">
        <f>O166*(1-capital_params!D$4)+S166</f>
        <v>274481.65257078869</v>
      </c>
      <c r="P167">
        <f>P166*(1-capital_params!E$4)+T166</f>
        <v>99265.082384654612</v>
      </c>
      <c r="Q167">
        <f>Q166*(1-capital_params!F$4)+U166</f>
        <v>55992.813944673399</v>
      </c>
      <c r="R167">
        <f t="shared" si="43"/>
        <v>26075.355862678629</v>
      </c>
      <c r="S167">
        <f t="shared" si="44"/>
        <v>11277.405472504493</v>
      </c>
      <c r="T167">
        <f t="shared" si="45"/>
        <v>17549.214311224077</v>
      </c>
      <c r="U167">
        <f t="shared" si="46"/>
        <v>2681.5522955371812</v>
      </c>
      <c r="V167">
        <f>(N167/N166-E167/E166)*capital_params!C$6</f>
        <v>0</v>
      </c>
      <c r="W167">
        <f>(O167/O166-F167/F166)*capital_params!D$6</f>
        <v>0</v>
      </c>
      <c r="X167">
        <f>(P167/P166-G167/G166)*capital_params!E$6</f>
        <v>0</v>
      </c>
      <c r="Y167">
        <f>(Q167/Q166-H167/H166)*capital_params!F$6</f>
        <v>0</v>
      </c>
      <c r="Z167">
        <f t="shared" si="49"/>
        <v>0</v>
      </c>
      <c r="AA167">
        <f t="shared" si="36"/>
        <v>86645.627024810776</v>
      </c>
      <c r="AB167">
        <f t="shared" si="37"/>
        <v>355378.91507043294</v>
      </c>
      <c r="AC167">
        <f t="shared" si="39"/>
        <v>355378.91507043393</v>
      </c>
      <c r="AD167">
        <f t="shared" si="40"/>
        <v>442024.54209524469</v>
      </c>
      <c r="AE167">
        <f t="shared" si="41"/>
        <v>1.000000000000002</v>
      </c>
    </row>
    <row r="168" spans="1:31" x14ac:dyDescent="0.25">
      <c r="A168">
        <f t="shared" si="42"/>
        <v>2176</v>
      </c>
      <c r="B168">
        <v>0.02</v>
      </c>
      <c r="C168">
        <f t="shared" si="47"/>
        <v>451307.05747924384</v>
      </c>
      <c r="D168">
        <f t="shared" si="48"/>
        <v>0.19601994634528935</v>
      </c>
      <c r="E168">
        <f>E167*(1-capital_params!C$4)+I167</f>
        <v>244108.34374737565</v>
      </c>
      <c r="F168">
        <f>F167*(1-capital_params!D$4)+J167</f>
        <v>280239.30033362674</v>
      </c>
      <c r="G168">
        <f>G167*(1-capital_params!E$4)+K167</f>
        <v>101349.64911473232</v>
      </c>
      <c r="H168">
        <f>H167*(1-capital_params!F$4)+L167</f>
        <v>57168.176095412731</v>
      </c>
      <c r="I168">
        <f t="shared" ref="I168:L183" si="51">I167*$C168/$C167</f>
        <v>26622.938335794879</v>
      </c>
      <c r="J168">
        <f t="shared" si="51"/>
        <v>11514.230987427087</v>
      </c>
      <c r="K168">
        <f t="shared" si="51"/>
        <v>17917.747811759782</v>
      </c>
      <c r="L168">
        <f t="shared" si="51"/>
        <v>2737.8648937434618</v>
      </c>
      <c r="N168">
        <f>N167*(1-capital_params!C$4)+R167</f>
        <v>244108.34374737565</v>
      </c>
      <c r="O168">
        <f>O167*(1-capital_params!D$4)+S167</f>
        <v>280239.30033362674</v>
      </c>
      <c r="P168">
        <f>P167*(1-capital_params!E$4)+T167</f>
        <v>101349.64911473232</v>
      </c>
      <c r="Q168">
        <f>Q167*(1-capital_params!F$4)+U167</f>
        <v>57168.176095412731</v>
      </c>
      <c r="R168">
        <f t="shared" si="43"/>
        <v>26622.938335794879</v>
      </c>
      <c r="S168">
        <f t="shared" si="44"/>
        <v>11514.230987427087</v>
      </c>
      <c r="T168">
        <f t="shared" si="45"/>
        <v>17917.747811759782</v>
      </c>
      <c r="U168">
        <f t="shared" si="46"/>
        <v>2737.8648937434618</v>
      </c>
      <c r="V168">
        <f>(N168/N167-E168/E167)*capital_params!C$6</f>
        <v>0</v>
      </c>
      <c r="W168">
        <f>(O168/O167-F168/F167)*capital_params!D$6</f>
        <v>0</v>
      </c>
      <c r="X168">
        <f>(P168/P167-G168/G167)*capital_params!E$6</f>
        <v>0</v>
      </c>
      <c r="Y168">
        <f>(Q168/Q167-H168/H167)*capital_params!F$6</f>
        <v>0</v>
      </c>
      <c r="Z168">
        <f t="shared" si="49"/>
        <v>0</v>
      </c>
      <c r="AA168">
        <f t="shared" si="36"/>
        <v>88465.185192331803</v>
      </c>
      <c r="AB168">
        <f t="shared" si="37"/>
        <v>362841.872286912</v>
      </c>
      <c r="AC168">
        <f t="shared" si="39"/>
        <v>362841.87228691299</v>
      </c>
      <c r="AD168">
        <f t="shared" si="40"/>
        <v>451307.05747924477</v>
      </c>
      <c r="AE168">
        <f t="shared" si="41"/>
        <v>1.000000000000002</v>
      </c>
    </row>
    <row r="169" spans="1:31" x14ac:dyDescent="0.25">
      <c r="A169">
        <f t="shared" si="42"/>
        <v>2177</v>
      </c>
      <c r="B169">
        <v>0.02</v>
      </c>
      <c r="C169">
        <f t="shared" si="47"/>
        <v>460784.50568630791</v>
      </c>
      <c r="D169">
        <f t="shared" si="48"/>
        <v>0.19601994634528935</v>
      </c>
      <c r="E169">
        <f>E168*(1-capital_params!C$4)+I168</f>
        <v>249234.61898743155</v>
      </c>
      <c r="F169">
        <f>F168*(1-capital_params!D$4)+J168</f>
        <v>286117.98874806112</v>
      </c>
      <c r="G169">
        <f>G168*(1-capital_params!E$4)+K168</f>
        <v>103477.99174614168</v>
      </c>
      <c r="H169">
        <f>H168*(1-capital_params!F$4)+L168</f>
        <v>58368.233949916124</v>
      </c>
      <c r="I169">
        <f t="shared" si="51"/>
        <v>27182.020040846572</v>
      </c>
      <c r="J169">
        <f t="shared" si="51"/>
        <v>11756.029838163055</v>
      </c>
      <c r="K169">
        <f t="shared" si="51"/>
        <v>18294.020515806737</v>
      </c>
      <c r="L169">
        <f t="shared" si="51"/>
        <v>2795.3600565120742</v>
      </c>
      <c r="N169">
        <f>N168*(1-capital_params!C$4)+R168</f>
        <v>249234.61898743155</v>
      </c>
      <c r="O169">
        <f>O168*(1-capital_params!D$4)+S168</f>
        <v>286117.98874806112</v>
      </c>
      <c r="P169">
        <f>P168*(1-capital_params!E$4)+T168</f>
        <v>103477.99174614168</v>
      </c>
      <c r="Q169">
        <f>Q168*(1-capital_params!F$4)+U168</f>
        <v>58368.233949916124</v>
      </c>
      <c r="R169">
        <f t="shared" si="43"/>
        <v>27182.020040846572</v>
      </c>
      <c r="S169">
        <f t="shared" si="44"/>
        <v>11756.029838163055</v>
      </c>
      <c r="T169">
        <f t="shared" si="45"/>
        <v>18294.020515806737</v>
      </c>
      <c r="U169">
        <f t="shared" si="46"/>
        <v>2795.3600565120742</v>
      </c>
      <c r="V169">
        <f>(N169/N168-E169/E168)*capital_params!C$6</f>
        <v>0</v>
      </c>
      <c r="W169">
        <f>(O169/O168-F169/F168)*capital_params!D$6</f>
        <v>0</v>
      </c>
      <c r="X169">
        <f>(P169/P168-G169/G168)*capital_params!E$6</f>
        <v>0</v>
      </c>
      <c r="Y169">
        <f>(Q169/Q168-H169/H168)*capital_params!F$6</f>
        <v>0</v>
      </c>
      <c r="Z169">
        <f t="shared" si="49"/>
        <v>0</v>
      </c>
      <c r="AA169">
        <f t="shared" si="36"/>
        <v>90322.954081370757</v>
      </c>
      <c r="AB169">
        <f t="shared" si="37"/>
        <v>370461.55160493712</v>
      </c>
      <c r="AC169">
        <f t="shared" si="39"/>
        <v>370461.55160493811</v>
      </c>
      <c r="AD169">
        <f t="shared" si="40"/>
        <v>460784.50568630884</v>
      </c>
      <c r="AE169">
        <f t="shared" si="41"/>
        <v>1.000000000000002</v>
      </c>
    </row>
    <row r="170" spans="1:31" x14ac:dyDescent="0.25">
      <c r="A170">
        <f t="shared" si="42"/>
        <v>2178</v>
      </c>
      <c r="B170">
        <v>0.02</v>
      </c>
      <c r="C170">
        <f t="shared" si="47"/>
        <v>470460.98030572035</v>
      </c>
      <c r="D170">
        <f t="shared" si="48"/>
        <v>0.19601994634528935</v>
      </c>
      <c r="E170">
        <f>E169*(1-capital_params!C$4)+I169</f>
        <v>254468.54600564754</v>
      </c>
      <c r="F170">
        <f>F169*(1-capital_params!D$4)+J169</f>
        <v>292120.25705253088</v>
      </c>
      <c r="G170">
        <f>G169*(1-capital_params!E$4)+K169</f>
        <v>105651.02957281064</v>
      </c>
      <c r="H170">
        <f>H169*(1-capital_params!F$4)+L169</f>
        <v>59593.505765614187</v>
      </c>
      <c r="I170">
        <f t="shared" si="51"/>
        <v>27752.842461704349</v>
      </c>
      <c r="J170">
        <f t="shared" si="51"/>
        <v>12002.906464764477</v>
      </c>
      <c r="K170">
        <f t="shared" si="51"/>
        <v>18678.19494663868</v>
      </c>
      <c r="L170">
        <f t="shared" si="51"/>
        <v>2854.0626176988276</v>
      </c>
      <c r="N170">
        <f>N169*(1-capital_params!C$4)+R169</f>
        <v>254468.54600564754</v>
      </c>
      <c r="O170">
        <f>O169*(1-capital_params!D$4)+S169</f>
        <v>292120.25705253088</v>
      </c>
      <c r="P170">
        <f>P169*(1-capital_params!E$4)+T169</f>
        <v>105651.02957281064</v>
      </c>
      <c r="Q170">
        <f>Q169*(1-capital_params!F$4)+U169</f>
        <v>59593.505765614187</v>
      </c>
      <c r="R170">
        <f t="shared" si="43"/>
        <v>27752.842461704349</v>
      </c>
      <c r="S170">
        <f t="shared" si="44"/>
        <v>12002.906464764477</v>
      </c>
      <c r="T170">
        <f t="shared" si="45"/>
        <v>18678.19494663868</v>
      </c>
      <c r="U170">
        <f t="shared" si="46"/>
        <v>2854.0626176988276</v>
      </c>
      <c r="V170">
        <f>(N170/N169-E170/E169)*capital_params!C$6</f>
        <v>0</v>
      </c>
      <c r="W170">
        <f>(O170/O169-F170/F169)*capital_params!D$6</f>
        <v>0</v>
      </c>
      <c r="X170">
        <f>(P170/P169-G170/G169)*capital_params!E$6</f>
        <v>0</v>
      </c>
      <c r="Y170">
        <f>(Q170/Q169-H170/H169)*capital_params!F$6</f>
        <v>0</v>
      </c>
      <c r="Z170">
        <f t="shared" si="49"/>
        <v>0</v>
      </c>
      <c r="AA170">
        <f t="shared" si="36"/>
        <v>92219.736117079534</v>
      </c>
      <c r="AB170">
        <f t="shared" si="37"/>
        <v>378241.24418864079</v>
      </c>
      <c r="AC170">
        <f t="shared" si="39"/>
        <v>378241.24418864178</v>
      </c>
      <c r="AD170">
        <f t="shared" si="40"/>
        <v>470460.98030572128</v>
      </c>
      <c r="AE170">
        <f t="shared" si="41"/>
        <v>1.000000000000002</v>
      </c>
    </row>
    <row r="171" spans="1:31" x14ac:dyDescent="0.25">
      <c r="A171">
        <f t="shared" si="42"/>
        <v>2179</v>
      </c>
      <c r="B171">
        <v>0.02</v>
      </c>
      <c r="C171">
        <f t="shared" si="47"/>
        <v>480340.66089214041</v>
      </c>
      <c r="D171">
        <f t="shared" si="48"/>
        <v>0.19601994634528935</v>
      </c>
      <c r="E171">
        <f>E170*(1-capital_params!C$4)+I170</f>
        <v>259812.38548953063</v>
      </c>
      <c r="F171">
        <f>F170*(1-capital_params!D$4)+J170</f>
        <v>298248.69786207419</v>
      </c>
      <c r="G171">
        <f>G170*(1-capital_params!E$4)+K170</f>
        <v>107869.70119383966</v>
      </c>
      <c r="H171">
        <f>H170*(1-capital_params!F$4)+L170</f>
        <v>60844.52069282165</v>
      </c>
      <c r="I171">
        <f t="shared" si="51"/>
        <v>28335.652153400137</v>
      </c>
      <c r="J171">
        <f t="shared" si="51"/>
        <v>12254.967500524528</v>
      </c>
      <c r="K171">
        <f t="shared" si="51"/>
        <v>19070.437040518089</v>
      </c>
      <c r="L171">
        <f t="shared" si="51"/>
        <v>2913.9979326705025</v>
      </c>
      <c r="N171">
        <f>N170*(1-capital_params!C$4)+R170</f>
        <v>259812.38548953063</v>
      </c>
      <c r="O171">
        <f>O170*(1-capital_params!D$4)+S170</f>
        <v>298248.69786207419</v>
      </c>
      <c r="P171">
        <f>P170*(1-capital_params!E$4)+T170</f>
        <v>107869.70119383966</v>
      </c>
      <c r="Q171">
        <f>Q170*(1-capital_params!F$4)+U170</f>
        <v>60844.52069282165</v>
      </c>
      <c r="R171">
        <f t="shared" si="43"/>
        <v>28335.652153400137</v>
      </c>
      <c r="S171">
        <f t="shared" si="44"/>
        <v>12254.967500524528</v>
      </c>
      <c r="T171">
        <f t="shared" si="45"/>
        <v>19070.437040518089</v>
      </c>
      <c r="U171">
        <f t="shared" si="46"/>
        <v>2913.9979326705025</v>
      </c>
      <c r="V171">
        <f>(N171/N170-E171/E170)*capital_params!C$6</f>
        <v>0</v>
      </c>
      <c r="W171">
        <f>(O171/O170-F171/F170)*capital_params!D$6</f>
        <v>0</v>
      </c>
      <c r="X171">
        <f>(P171/P170-G171/G170)*capital_params!E$6</f>
        <v>0</v>
      </c>
      <c r="Y171">
        <f>(Q171/Q170-H171/H170)*capital_params!F$6</f>
        <v>0</v>
      </c>
      <c r="Z171">
        <f t="shared" si="49"/>
        <v>0</v>
      </c>
      <c r="AA171">
        <f t="shared" si="36"/>
        <v>94156.350575538192</v>
      </c>
      <c r="AB171">
        <f t="shared" si="37"/>
        <v>386184.31031660218</v>
      </c>
      <c r="AC171">
        <f t="shared" si="39"/>
        <v>386184.31031660322</v>
      </c>
      <c r="AD171">
        <f t="shared" si="40"/>
        <v>480340.6608921414</v>
      </c>
      <c r="AE171">
        <f t="shared" si="41"/>
        <v>1.000000000000002</v>
      </c>
    </row>
    <row r="172" spans="1:31" x14ac:dyDescent="0.25">
      <c r="A172">
        <f t="shared" si="42"/>
        <v>2180</v>
      </c>
      <c r="B172">
        <v>0.02</v>
      </c>
      <c r="C172">
        <f t="shared" si="47"/>
        <v>490427.81477087532</v>
      </c>
      <c r="D172">
        <f t="shared" si="48"/>
        <v>0.19601994634528935</v>
      </c>
      <c r="E172">
        <f>E171*(1-capital_params!C$4)+I171</f>
        <v>265268.44560101087</v>
      </c>
      <c r="F172">
        <f>F171*(1-capital_params!D$4)+J171</f>
        <v>304505.9582881793</v>
      </c>
      <c r="G172">
        <f>G171*(1-capital_params!E$4)+K171</f>
        <v>110134.96491891026</v>
      </c>
      <c r="H172">
        <f>H171*(1-capital_params!F$4)+L171</f>
        <v>62121.819003232958</v>
      </c>
      <c r="I172">
        <f t="shared" si="51"/>
        <v>28930.700848621538</v>
      </c>
      <c r="J172">
        <f t="shared" si="51"/>
        <v>12512.321818035543</v>
      </c>
      <c r="K172">
        <f t="shared" si="51"/>
        <v>19470.91621836897</v>
      </c>
      <c r="L172">
        <f t="shared" si="51"/>
        <v>2975.1918892565832</v>
      </c>
      <c r="N172">
        <f>N171*(1-capital_params!C$4)+R171</f>
        <v>265268.44560101087</v>
      </c>
      <c r="O172">
        <f>O171*(1-capital_params!D$4)+S171</f>
        <v>304505.9582881793</v>
      </c>
      <c r="P172">
        <f>P171*(1-capital_params!E$4)+T171</f>
        <v>110134.96491891026</v>
      </c>
      <c r="Q172">
        <f>Q171*(1-capital_params!F$4)+U171</f>
        <v>62121.819003232958</v>
      </c>
      <c r="R172">
        <f t="shared" si="43"/>
        <v>28930.700848621538</v>
      </c>
      <c r="S172">
        <f t="shared" si="44"/>
        <v>12512.321818035543</v>
      </c>
      <c r="T172">
        <f t="shared" si="45"/>
        <v>19470.91621836897</v>
      </c>
      <c r="U172">
        <f t="shared" si="46"/>
        <v>2975.1918892565832</v>
      </c>
      <c r="V172">
        <f>(N172/N171-E172/E171)*capital_params!C$6</f>
        <v>0</v>
      </c>
      <c r="W172">
        <f>(O172/O171-F172/F171)*capital_params!D$6</f>
        <v>0</v>
      </c>
      <c r="X172">
        <f>(P172/P171-G172/G171)*capital_params!E$6</f>
        <v>0</v>
      </c>
      <c r="Y172">
        <f>(Q172/Q171-H172/H171)*capital_params!F$6</f>
        <v>0</v>
      </c>
      <c r="Z172">
        <f t="shared" si="49"/>
        <v>0</v>
      </c>
      <c r="AA172">
        <f t="shared" si="36"/>
        <v>96133.633937624487</v>
      </c>
      <c r="AB172">
        <f t="shared" si="37"/>
        <v>394294.18083325081</v>
      </c>
      <c r="AC172">
        <f t="shared" si="39"/>
        <v>394294.18083325186</v>
      </c>
      <c r="AD172">
        <f t="shared" si="40"/>
        <v>490427.81477087631</v>
      </c>
      <c r="AE172">
        <f t="shared" si="41"/>
        <v>1.000000000000002</v>
      </c>
    </row>
    <row r="173" spans="1:31" x14ac:dyDescent="0.25">
      <c r="A173">
        <f t="shared" si="42"/>
        <v>2181</v>
      </c>
      <c r="B173">
        <v>0.02</v>
      </c>
      <c r="C173">
        <f t="shared" si="47"/>
        <v>500726.79888106365</v>
      </c>
      <c r="D173">
        <f t="shared" si="48"/>
        <v>0.19601994634528935</v>
      </c>
      <c r="E173">
        <f>E172*(1-capital_params!C$4)+I172</f>
        <v>270839.0829734056</v>
      </c>
      <c r="F173">
        <f>F172*(1-capital_params!D$4)+J172</f>
        <v>310894.74108217366</v>
      </c>
      <c r="G173">
        <f>G172*(1-capital_params!E$4)+K172</f>
        <v>112447.79918220738</v>
      </c>
      <c r="H173">
        <f>H172*(1-capital_params!F$4)+L172</f>
        <v>63425.952323223159</v>
      </c>
      <c r="I173">
        <f t="shared" si="51"/>
        <v>29538.245566442587</v>
      </c>
      <c r="J173">
        <f t="shared" si="51"/>
        <v>12775.080576214288</v>
      </c>
      <c r="K173">
        <f t="shared" si="51"/>
        <v>19879.805458954714</v>
      </c>
      <c r="L173">
        <f t="shared" si="51"/>
        <v>3037.6709189309709</v>
      </c>
      <c r="N173">
        <f>N172*(1-capital_params!C$4)+R172</f>
        <v>270839.0829734056</v>
      </c>
      <c r="O173">
        <f>O172*(1-capital_params!D$4)+S172</f>
        <v>310894.74108217366</v>
      </c>
      <c r="P173">
        <f>P172*(1-capital_params!E$4)+T172</f>
        <v>112447.79918220738</v>
      </c>
      <c r="Q173">
        <f>Q172*(1-capital_params!F$4)+U172</f>
        <v>63425.952323223159</v>
      </c>
      <c r="R173">
        <f t="shared" si="43"/>
        <v>29538.245566442587</v>
      </c>
      <c r="S173">
        <f t="shared" si="44"/>
        <v>12775.080576214288</v>
      </c>
      <c r="T173">
        <f t="shared" si="45"/>
        <v>19879.805458954714</v>
      </c>
      <c r="U173">
        <f t="shared" si="46"/>
        <v>3037.6709189309709</v>
      </c>
      <c r="V173">
        <f>(N173/N172-E173/E172)*capital_params!C$6</f>
        <v>0</v>
      </c>
      <c r="W173">
        <f>(O173/O172-F173/F172)*capital_params!D$6</f>
        <v>0</v>
      </c>
      <c r="X173">
        <f>(P173/P172-G173/G172)*capital_params!E$6</f>
        <v>0</v>
      </c>
      <c r="Y173">
        <f>(Q173/Q172-H173/H172)*capital_params!F$6</f>
        <v>0</v>
      </c>
      <c r="Z173">
        <f t="shared" si="49"/>
        <v>0</v>
      </c>
      <c r="AA173">
        <f t="shared" si="36"/>
        <v>98152.440250314583</v>
      </c>
      <c r="AB173">
        <f t="shared" si="37"/>
        <v>402574.35863074905</v>
      </c>
      <c r="AC173">
        <f t="shared" si="39"/>
        <v>402574.3586307501</v>
      </c>
      <c r="AD173">
        <f t="shared" si="40"/>
        <v>500726.79888106469</v>
      </c>
      <c r="AE173">
        <f t="shared" si="41"/>
        <v>1.000000000000002</v>
      </c>
    </row>
    <row r="174" spans="1:31" x14ac:dyDescent="0.25">
      <c r="A174">
        <f t="shared" si="42"/>
        <v>2182</v>
      </c>
      <c r="B174">
        <v>0.02</v>
      </c>
      <c r="C174">
        <f t="shared" si="47"/>
        <v>511242.06165756594</v>
      </c>
      <c r="D174">
        <f t="shared" si="48"/>
        <v>0.19601994634528935</v>
      </c>
      <c r="E174">
        <f>E173*(1-capital_params!C$4)+I173</f>
        <v>276526.70372931962</v>
      </c>
      <c r="F174">
        <f>F173*(1-capital_params!D$4)+J173</f>
        <v>317417.8058026451</v>
      </c>
      <c r="G174">
        <f>G173*(1-capital_params!E$4)+K173</f>
        <v>114809.20296503372</v>
      </c>
      <c r="H174">
        <f>H173*(1-capital_params!F$4)+L173</f>
        <v>64757.483872054756</v>
      </c>
      <c r="I174">
        <f t="shared" si="51"/>
        <v>30158.548723337877</v>
      </c>
      <c r="J174">
        <f t="shared" si="51"/>
        <v>13043.357268314789</v>
      </c>
      <c r="K174">
        <f t="shared" si="51"/>
        <v>20297.281373592759</v>
      </c>
      <c r="L174">
        <f t="shared" si="51"/>
        <v>3101.462008228521</v>
      </c>
      <c r="N174">
        <f>N173*(1-capital_params!C$4)+R173</f>
        <v>276526.70372931962</v>
      </c>
      <c r="O174">
        <f>O173*(1-capital_params!D$4)+S173</f>
        <v>317417.8058026451</v>
      </c>
      <c r="P174">
        <f>P173*(1-capital_params!E$4)+T173</f>
        <v>114809.20296503372</v>
      </c>
      <c r="Q174">
        <f>Q173*(1-capital_params!F$4)+U173</f>
        <v>64757.483872054756</v>
      </c>
      <c r="R174">
        <f t="shared" si="43"/>
        <v>30158.548723337877</v>
      </c>
      <c r="S174">
        <f t="shared" si="44"/>
        <v>13043.357268314789</v>
      </c>
      <c r="T174">
        <f t="shared" si="45"/>
        <v>20297.281373592759</v>
      </c>
      <c r="U174">
        <f t="shared" si="46"/>
        <v>3101.462008228521</v>
      </c>
      <c r="V174">
        <f>(N174/N173-E174/E173)*capital_params!C$6</f>
        <v>0</v>
      </c>
      <c r="W174">
        <f>(O174/O173-F174/F173)*capital_params!D$6</f>
        <v>0</v>
      </c>
      <c r="X174">
        <f>(P174/P173-G174/G173)*capital_params!E$6</f>
        <v>0</v>
      </c>
      <c r="Y174">
        <f>(Q174/Q173-H174/H173)*capital_params!F$6</f>
        <v>0</v>
      </c>
      <c r="Z174">
        <f t="shared" si="49"/>
        <v>0</v>
      </c>
      <c r="AA174">
        <f t="shared" si="36"/>
        <v>100213.64149557118</v>
      </c>
      <c r="AB174">
        <f t="shared" si="37"/>
        <v>411028.4201619947</v>
      </c>
      <c r="AC174">
        <f t="shared" si="39"/>
        <v>411028.4201619958</v>
      </c>
      <c r="AD174">
        <f t="shared" si="40"/>
        <v>511242.06165756698</v>
      </c>
      <c r="AE174">
        <f t="shared" si="41"/>
        <v>1.000000000000002</v>
      </c>
    </row>
    <row r="175" spans="1:31" x14ac:dyDescent="0.25">
      <c r="A175">
        <f t="shared" si="42"/>
        <v>2183</v>
      </c>
      <c r="B175">
        <v>0.02</v>
      </c>
      <c r="C175">
        <f t="shared" si="47"/>
        <v>521978.1449523748</v>
      </c>
      <c r="D175">
        <f t="shared" si="48"/>
        <v>0.19601994634528935</v>
      </c>
      <c r="E175">
        <f>E174*(1-capital_params!C$4)+I174</f>
        <v>282333.76451992139</v>
      </c>
      <c r="F175">
        <f>F174*(1-capital_params!D$4)+J174</f>
        <v>324077.97000739916</v>
      </c>
      <c r="G175">
        <f>G174*(1-capital_params!E$4)+K174</f>
        <v>117220.19622729941</v>
      </c>
      <c r="H175">
        <f>H174*(1-capital_params!F$4)+L174</f>
        <v>66116.988705093434</v>
      </c>
      <c r="I175">
        <f t="shared" si="51"/>
        <v>30791.878246527973</v>
      </c>
      <c r="J175">
        <f t="shared" si="51"/>
        <v>13317.267770949398</v>
      </c>
      <c r="K175">
        <f t="shared" si="51"/>
        <v>20723.524282438208</v>
      </c>
      <c r="L175">
        <f t="shared" si="51"/>
        <v>3166.5927104013199</v>
      </c>
      <c r="N175">
        <f>N174*(1-capital_params!C$4)+R174</f>
        <v>282333.76451992139</v>
      </c>
      <c r="O175">
        <f>O174*(1-capital_params!D$4)+S174</f>
        <v>324077.97000739916</v>
      </c>
      <c r="P175">
        <f>P174*(1-capital_params!E$4)+T174</f>
        <v>117220.19622729941</v>
      </c>
      <c r="Q175">
        <f>Q174*(1-capital_params!F$4)+U174</f>
        <v>66116.988705093434</v>
      </c>
      <c r="R175">
        <f t="shared" si="43"/>
        <v>30791.878246527973</v>
      </c>
      <c r="S175">
        <f t="shared" si="44"/>
        <v>13317.267770949398</v>
      </c>
      <c r="T175">
        <f t="shared" si="45"/>
        <v>20723.524282438208</v>
      </c>
      <c r="U175">
        <f t="shared" si="46"/>
        <v>3166.5927104013199</v>
      </c>
      <c r="V175">
        <f>(N175/N174-E175/E174)*capital_params!C$6</f>
        <v>0</v>
      </c>
      <c r="W175">
        <f>(O175/O174-F175/F174)*capital_params!D$6</f>
        <v>0</v>
      </c>
      <c r="X175">
        <f>(P175/P174-G175/G174)*capital_params!E$6</f>
        <v>0</v>
      </c>
      <c r="Y175">
        <f>(Q175/Q174-H175/H174)*capital_params!F$6</f>
        <v>0</v>
      </c>
      <c r="Z175">
        <f t="shared" si="49"/>
        <v>0</v>
      </c>
      <c r="AA175">
        <f t="shared" si="36"/>
        <v>102318.12796697818</v>
      </c>
      <c r="AB175">
        <f t="shared" si="37"/>
        <v>419660.01698539662</v>
      </c>
      <c r="AC175">
        <f t="shared" si="39"/>
        <v>419660.01698539779</v>
      </c>
      <c r="AD175">
        <f t="shared" si="40"/>
        <v>521978.14495237597</v>
      </c>
      <c r="AE175">
        <f t="shared" si="41"/>
        <v>1.0000000000000022</v>
      </c>
    </row>
    <row r="176" spans="1:31" x14ac:dyDescent="0.25">
      <c r="A176">
        <f t="shared" si="42"/>
        <v>2184</v>
      </c>
      <c r="B176">
        <v>0.02</v>
      </c>
      <c r="C176">
        <f t="shared" si="47"/>
        <v>532939.68599637458</v>
      </c>
      <c r="D176">
        <f t="shared" si="48"/>
        <v>0.19601994634528935</v>
      </c>
      <c r="E176">
        <f>E175*(1-capital_params!C$4)+I175</f>
        <v>288262.77358604386</v>
      </c>
      <c r="F176">
        <f>F175*(1-capital_params!D$4)+J175</f>
        <v>330878.11047046754</v>
      </c>
      <c r="G176">
        <f>G175*(1-capital_params!E$4)+K175</f>
        <v>119681.82034807268</v>
      </c>
      <c r="H176">
        <f>H175*(1-capital_params!F$4)+L175</f>
        <v>67505.053962137579</v>
      </c>
      <c r="I176">
        <f t="shared" si="51"/>
        <v>31438.507689705053</v>
      </c>
      <c r="J176">
        <f t="shared" si="51"/>
        <v>13596.930394139334</v>
      </c>
      <c r="K176">
        <f t="shared" si="51"/>
        <v>21158.718292369405</v>
      </c>
      <c r="L176">
        <f t="shared" si="51"/>
        <v>3233.0911573197473</v>
      </c>
      <c r="N176">
        <f>N175*(1-capital_params!C$4)+R175</f>
        <v>288262.77358604386</v>
      </c>
      <c r="O176">
        <f>O175*(1-capital_params!D$4)+S175</f>
        <v>330878.11047046754</v>
      </c>
      <c r="P176">
        <f>P175*(1-capital_params!E$4)+T175</f>
        <v>119681.82034807268</v>
      </c>
      <c r="Q176">
        <f>Q175*(1-capital_params!F$4)+U175</f>
        <v>67505.053962137579</v>
      </c>
      <c r="R176">
        <f t="shared" si="43"/>
        <v>31438.507689705053</v>
      </c>
      <c r="S176">
        <f t="shared" si="44"/>
        <v>13596.930394139334</v>
      </c>
      <c r="T176">
        <f t="shared" si="45"/>
        <v>21158.718292369405</v>
      </c>
      <c r="U176">
        <f t="shared" si="46"/>
        <v>3233.0911573197473</v>
      </c>
      <c r="V176">
        <f>(N176/N175-E176/E175)*capital_params!C$6</f>
        <v>0</v>
      </c>
      <c r="W176">
        <f>(O176/O175-F176/F175)*capital_params!D$6</f>
        <v>0</v>
      </c>
      <c r="X176">
        <f>(P176/P175-G176/G175)*capital_params!E$6</f>
        <v>0</v>
      </c>
      <c r="Y176">
        <f>(Q176/Q175-H176/H175)*capital_params!F$6</f>
        <v>0</v>
      </c>
      <c r="Z176">
        <f t="shared" si="49"/>
        <v>0</v>
      </c>
      <c r="AA176">
        <f t="shared" si="36"/>
        <v>104466.8086542847</v>
      </c>
      <c r="AB176">
        <f t="shared" si="37"/>
        <v>428472.87734208984</v>
      </c>
      <c r="AC176">
        <f t="shared" si="39"/>
        <v>428472.877342091</v>
      </c>
      <c r="AD176">
        <f t="shared" si="40"/>
        <v>532939.68599637575</v>
      </c>
      <c r="AE176">
        <f t="shared" si="41"/>
        <v>1.0000000000000022</v>
      </c>
    </row>
    <row r="177" spans="1:31" x14ac:dyDescent="0.25">
      <c r="A177">
        <f t="shared" si="42"/>
        <v>2185</v>
      </c>
      <c r="B177">
        <v>0.02</v>
      </c>
      <c r="C177">
        <f t="shared" si="47"/>
        <v>544131.4194022984</v>
      </c>
      <c r="D177">
        <f t="shared" si="48"/>
        <v>0.19601994634528935</v>
      </c>
      <c r="E177">
        <f>E176*(1-capital_params!C$4)+I176</f>
        <v>294316.29184156825</v>
      </c>
      <c r="F177">
        <f>F176*(1-capital_params!D$4)+J176</f>
        <v>337821.16442469362</v>
      </c>
      <c r="G177">
        <f>G176*(1-capital_params!E$4)+K176</f>
        <v>122195.1385753822</v>
      </c>
      <c r="H177">
        <f>H176*(1-capital_params!F$4)+L176</f>
        <v>68922.27912096896</v>
      </c>
      <c r="I177">
        <f t="shared" si="51"/>
        <v>32098.716351188854</v>
      </c>
      <c r="J177">
        <f t="shared" si="51"/>
        <v>13882.465932416259</v>
      </c>
      <c r="K177">
        <f t="shared" si="51"/>
        <v>21603.05137650916</v>
      </c>
      <c r="L177">
        <f t="shared" si="51"/>
        <v>3300.9860716234616</v>
      </c>
      <c r="N177">
        <f>N176*(1-capital_params!C$4)+R176</f>
        <v>294316.29184156825</v>
      </c>
      <c r="O177">
        <f>O176*(1-capital_params!D$4)+S176</f>
        <v>337821.16442469362</v>
      </c>
      <c r="P177">
        <f>P176*(1-capital_params!E$4)+T176</f>
        <v>122195.1385753822</v>
      </c>
      <c r="Q177">
        <f>Q176*(1-capital_params!F$4)+U176</f>
        <v>68922.27912096896</v>
      </c>
      <c r="R177">
        <f t="shared" si="43"/>
        <v>32098.716351188854</v>
      </c>
      <c r="S177">
        <f t="shared" si="44"/>
        <v>13882.465932416259</v>
      </c>
      <c r="T177">
        <f t="shared" si="45"/>
        <v>21603.05137650916</v>
      </c>
      <c r="U177">
        <f t="shared" si="46"/>
        <v>3300.9860716234616</v>
      </c>
      <c r="V177">
        <f>(N177/N176-E177/E176)*capital_params!C$6</f>
        <v>0</v>
      </c>
      <c r="W177">
        <f>(O177/O176-F177/F176)*capital_params!D$6</f>
        <v>0</v>
      </c>
      <c r="X177">
        <f>(P177/P176-G177/G176)*capital_params!E$6</f>
        <v>0</v>
      </c>
      <c r="Y177">
        <f>(Q177/Q176-H177/H176)*capital_params!F$6</f>
        <v>0</v>
      </c>
      <c r="Z177">
        <f t="shared" si="49"/>
        <v>0</v>
      </c>
      <c r="AA177">
        <f t="shared" si="36"/>
        <v>106660.61163602467</v>
      </c>
      <c r="AB177">
        <f t="shared" si="37"/>
        <v>437470.80776627368</v>
      </c>
      <c r="AC177">
        <f t="shared" si="39"/>
        <v>437470.8077662749</v>
      </c>
      <c r="AD177">
        <f t="shared" si="40"/>
        <v>544131.41940229957</v>
      </c>
      <c r="AE177">
        <f t="shared" si="41"/>
        <v>1.0000000000000022</v>
      </c>
    </row>
    <row r="178" spans="1:31" x14ac:dyDescent="0.25">
      <c r="A178">
        <f t="shared" si="42"/>
        <v>2186</v>
      </c>
      <c r="B178">
        <v>0.02</v>
      </c>
      <c r="C178">
        <f t="shared" si="47"/>
        <v>555558.17920974665</v>
      </c>
      <c r="D178">
        <f t="shared" si="48"/>
        <v>0.19601994634528935</v>
      </c>
      <c r="E178">
        <f>E177*(1-capital_params!C$4)+I177</f>
        <v>300496.93397955887</v>
      </c>
      <c r="F178">
        <f>F177*(1-capital_params!D$4)+J177</f>
        <v>344910.13083043101</v>
      </c>
      <c r="G178">
        <f>G177*(1-capital_params!E$4)+K177</f>
        <v>124761.23648546521</v>
      </c>
      <c r="H178">
        <f>H177*(1-capital_params!F$4)+L177</f>
        <v>70369.276256233832</v>
      </c>
      <c r="I178">
        <f t="shared" si="51"/>
        <v>32772.789394563821</v>
      </c>
      <c r="J178">
        <f t="shared" si="51"/>
        <v>14173.997716996999</v>
      </c>
      <c r="K178">
        <f t="shared" si="51"/>
        <v>22056.715455415851</v>
      </c>
      <c r="L178">
        <f t="shared" si="51"/>
        <v>3370.3067791275544</v>
      </c>
      <c r="N178">
        <f>N177*(1-capital_params!C$4)+R177</f>
        <v>300496.93397955887</v>
      </c>
      <c r="O178">
        <f>O177*(1-capital_params!D$4)+S177</f>
        <v>344910.13083043101</v>
      </c>
      <c r="P178">
        <f>P177*(1-capital_params!E$4)+T177</f>
        <v>124761.23648546521</v>
      </c>
      <c r="Q178">
        <f>Q177*(1-capital_params!F$4)+U177</f>
        <v>70369.276256233832</v>
      </c>
      <c r="R178">
        <f t="shared" si="43"/>
        <v>32772.789394563821</v>
      </c>
      <c r="S178">
        <f t="shared" si="44"/>
        <v>14173.997716996999</v>
      </c>
      <c r="T178">
        <f t="shared" si="45"/>
        <v>22056.715455415851</v>
      </c>
      <c r="U178">
        <f t="shared" si="46"/>
        <v>3370.3067791275544</v>
      </c>
      <c r="V178">
        <f>(N178/N177-E178/E177)*capital_params!C$6</f>
        <v>0</v>
      </c>
      <c r="W178">
        <f>(O178/O177-F178/F177)*capital_params!D$6</f>
        <v>0</v>
      </c>
      <c r="X178">
        <f>(P178/P177-G178/G177)*capital_params!E$6</f>
        <v>0</v>
      </c>
      <c r="Y178">
        <f>(Q178/Q177-H178/H177)*capital_params!F$6</f>
        <v>0</v>
      </c>
      <c r="Z178">
        <f t="shared" si="49"/>
        <v>0</v>
      </c>
      <c r="AA178">
        <f t="shared" si="36"/>
        <v>108900.48448038119</v>
      </c>
      <c r="AB178">
        <f t="shared" si="37"/>
        <v>446657.69472936541</v>
      </c>
      <c r="AC178">
        <f t="shared" si="39"/>
        <v>446657.69472936663</v>
      </c>
      <c r="AD178">
        <f t="shared" si="40"/>
        <v>555558.17920974782</v>
      </c>
      <c r="AE178">
        <f t="shared" si="41"/>
        <v>1.000000000000002</v>
      </c>
    </row>
    <row r="179" spans="1:31" x14ac:dyDescent="0.25">
      <c r="A179">
        <f t="shared" si="42"/>
        <v>2187</v>
      </c>
      <c r="B179">
        <v>0.02</v>
      </c>
      <c r="C179">
        <f t="shared" si="47"/>
        <v>567224.90097315132</v>
      </c>
      <c r="D179">
        <f t="shared" si="48"/>
        <v>0.19601994634528935</v>
      </c>
      <c r="E179">
        <f>E178*(1-capital_params!C$4)+I178</f>
        <v>306807.36960162676</v>
      </c>
      <c r="F179">
        <f>F178*(1-capital_params!D$4)+J178</f>
        <v>352148.07167090382</v>
      </c>
      <c r="G179">
        <f>G178*(1-capital_params!E$4)+K178</f>
        <v>127381.22245165997</v>
      </c>
      <c r="H179">
        <f>H178*(1-capital_params!F$4)+L178</f>
        <v>71846.670303766499</v>
      </c>
      <c r="I179">
        <f t="shared" si="51"/>
        <v>33461.017971849658</v>
      </c>
      <c r="J179">
        <f t="shared" si="51"/>
        <v>14471.651669053936</v>
      </c>
      <c r="K179">
        <f t="shared" si="51"/>
        <v>22519.906479979581</v>
      </c>
      <c r="L179">
        <f t="shared" si="51"/>
        <v>3441.0832214892325</v>
      </c>
      <c r="N179">
        <f>N178*(1-capital_params!C$4)+R178</f>
        <v>306807.36960162676</v>
      </c>
      <c r="O179">
        <f>O178*(1-capital_params!D$4)+S178</f>
        <v>352148.07167090382</v>
      </c>
      <c r="P179">
        <f>P178*(1-capital_params!E$4)+T178</f>
        <v>127381.22245165997</v>
      </c>
      <c r="Q179">
        <f>Q178*(1-capital_params!F$4)+U178</f>
        <v>71846.670303766499</v>
      </c>
      <c r="R179">
        <f t="shared" si="43"/>
        <v>33461.017971849658</v>
      </c>
      <c r="S179">
        <f t="shared" si="44"/>
        <v>14471.651669053936</v>
      </c>
      <c r="T179">
        <f t="shared" si="45"/>
        <v>22519.906479979581</v>
      </c>
      <c r="U179">
        <f t="shared" si="46"/>
        <v>3441.0832214892325</v>
      </c>
      <c r="V179">
        <f>(N179/N178-E179/E178)*capital_params!C$6</f>
        <v>0</v>
      </c>
      <c r="W179">
        <f>(O179/O178-F179/F178)*capital_params!D$6</f>
        <v>0</v>
      </c>
      <c r="X179">
        <f>(P179/P178-G179/G178)*capital_params!E$6</f>
        <v>0</v>
      </c>
      <c r="Y179">
        <f>(Q179/Q178-H179/H178)*capital_params!F$6</f>
        <v>0</v>
      </c>
      <c r="Z179">
        <f t="shared" si="49"/>
        <v>0</v>
      </c>
      <c r="AA179">
        <f t="shared" si="36"/>
        <v>111187.39465446919</v>
      </c>
      <c r="AB179">
        <f t="shared" si="37"/>
        <v>456037.50631868211</v>
      </c>
      <c r="AC179">
        <f t="shared" si="39"/>
        <v>456037.50631868339</v>
      </c>
      <c r="AD179">
        <f t="shared" si="40"/>
        <v>567224.9009731526</v>
      </c>
      <c r="AE179">
        <f t="shared" si="41"/>
        <v>1.0000000000000022</v>
      </c>
    </row>
    <row r="180" spans="1:31" x14ac:dyDescent="0.25">
      <c r="A180">
        <f t="shared" si="42"/>
        <v>2188</v>
      </c>
      <c r="B180">
        <v>0.02</v>
      </c>
      <c r="C180">
        <f t="shared" si="47"/>
        <v>579136.6238935875</v>
      </c>
      <c r="D180">
        <f t="shared" si="48"/>
        <v>0.19601994634528935</v>
      </c>
      <c r="E180">
        <f>E179*(1-capital_params!C$4)+I179</f>
        <v>313250.32437100983</v>
      </c>
      <c r="F180">
        <f>F179*(1-capital_params!D$4)+J179</f>
        <v>359538.11327478831</v>
      </c>
      <c r="G180">
        <f>G179*(1-capital_params!E$4)+K179</f>
        <v>130056.2281231448</v>
      </c>
      <c r="H180">
        <f>H179*(1-capital_params!F$4)+L179</f>
        <v>73355.099330469238</v>
      </c>
      <c r="I180">
        <f t="shared" si="51"/>
        <v>34163.699349258502</v>
      </c>
      <c r="J180">
        <f t="shared" si="51"/>
        <v>14775.556354104068</v>
      </c>
      <c r="K180">
        <f t="shared" si="51"/>
        <v>22992.824516059154</v>
      </c>
      <c r="L180">
        <f t="shared" si="51"/>
        <v>3513.3459691405064</v>
      </c>
      <c r="N180">
        <f>N179*(1-capital_params!C$4)+R179</f>
        <v>313250.32437100983</v>
      </c>
      <c r="O180">
        <f>O179*(1-capital_params!D$4)+S179</f>
        <v>359538.11327478831</v>
      </c>
      <c r="P180">
        <f>P179*(1-capital_params!E$4)+T179</f>
        <v>130056.2281231448</v>
      </c>
      <c r="Q180">
        <f>Q179*(1-capital_params!F$4)+U179</f>
        <v>73355.099330469238</v>
      </c>
      <c r="R180">
        <f t="shared" si="43"/>
        <v>34163.699349258502</v>
      </c>
      <c r="S180">
        <f t="shared" si="44"/>
        <v>14775.556354104068</v>
      </c>
      <c r="T180">
        <f t="shared" si="45"/>
        <v>22992.824516059154</v>
      </c>
      <c r="U180">
        <f t="shared" si="46"/>
        <v>3513.3459691405064</v>
      </c>
      <c r="V180">
        <f>(N180/N179-E180/E179)*capital_params!C$6</f>
        <v>0</v>
      </c>
      <c r="W180">
        <f>(O180/O179-F180/F179)*capital_params!D$6</f>
        <v>0</v>
      </c>
      <c r="X180">
        <f>(P180/P179-G180/G179)*capital_params!E$6</f>
        <v>0</v>
      </c>
      <c r="Y180">
        <f>(Q180/Q179-H180/H179)*capital_params!F$6</f>
        <v>0</v>
      </c>
      <c r="Z180">
        <f t="shared" si="49"/>
        <v>0</v>
      </c>
      <c r="AA180">
        <f t="shared" si="36"/>
        <v>113522.32994221304</v>
      </c>
      <c r="AB180">
        <f t="shared" si="37"/>
        <v>465614.29395137442</v>
      </c>
      <c r="AC180">
        <f t="shared" si="39"/>
        <v>465614.2939513757</v>
      </c>
      <c r="AD180">
        <f t="shared" si="40"/>
        <v>579136.62389358878</v>
      </c>
      <c r="AE180">
        <f t="shared" si="41"/>
        <v>1.0000000000000022</v>
      </c>
    </row>
    <row r="181" spans="1:31" x14ac:dyDescent="0.25">
      <c r="A181">
        <f t="shared" si="42"/>
        <v>2189</v>
      </c>
      <c r="B181">
        <v>0.02</v>
      </c>
      <c r="C181">
        <f t="shared" si="47"/>
        <v>591298.49299535283</v>
      </c>
      <c r="D181">
        <f t="shared" si="48"/>
        <v>0.19601994634528935</v>
      </c>
      <c r="E181">
        <f>E180*(1-capital_params!C$4)+I180</f>
        <v>319828.58118986757</v>
      </c>
      <c r="F181">
        <f>F180*(1-capital_params!D$4)+J180</f>
        <v>367083.44766658609</v>
      </c>
      <c r="G181">
        <f>G180*(1-capital_params!E$4)+K180</f>
        <v>132787.40891373082</v>
      </c>
      <c r="H181">
        <f>H180*(1-capital_params!F$4)+L180</f>
        <v>74895.214809865254</v>
      </c>
      <c r="I181">
        <f t="shared" si="51"/>
        <v>34881.137035592932</v>
      </c>
      <c r="J181">
        <f t="shared" si="51"/>
        <v>15085.843037540253</v>
      </c>
      <c r="K181">
        <f t="shared" si="51"/>
        <v>23475.673830896398</v>
      </c>
      <c r="L181">
        <f t="shared" si="51"/>
        <v>3587.1262344924571</v>
      </c>
      <c r="N181">
        <f>N180*(1-capital_params!C$4)+R180</f>
        <v>319828.58118986757</v>
      </c>
      <c r="O181">
        <f>O180*(1-capital_params!D$4)+S180</f>
        <v>367083.44766658609</v>
      </c>
      <c r="P181">
        <f>P180*(1-capital_params!E$4)+T180</f>
        <v>132787.40891373082</v>
      </c>
      <c r="Q181">
        <f>Q180*(1-capital_params!F$4)+U180</f>
        <v>74895.214809865254</v>
      </c>
      <c r="R181">
        <f t="shared" si="43"/>
        <v>34881.137035592932</v>
      </c>
      <c r="S181">
        <f t="shared" si="44"/>
        <v>15085.843037540253</v>
      </c>
      <c r="T181">
        <f t="shared" si="45"/>
        <v>23475.673830896398</v>
      </c>
      <c r="U181">
        <f t="shared" si="46"/>
        <v>3587.1262344924571</v>
      </c>
      <c r="V181">
        <f>(N181/N180-E181/E180)*capital_params!C$6</f>
        <v>0</v>
      </c>
      <c r="W181">
        <f>(O181/O180-F181/F180)*capital_params!D$6</f>
        <v>0</v>
      </c>
      <c r="X181">
        <f>(P181/P180-G181/G180)*capital_params!E$6</f>
        <v>0</v>
      </c>
      <c r="Y181">
        <f>(Q181/Q180-H181/H180)*capital_params!F$6</f>
        <v>0</v>
      </c>
      <c r="Z181">
        <f t="shared" si="49"/>
        <v>0</v>
      </c>
      <c r="AA181">
        <f t="shared" si="36"/>
        <v>115906.29887099951</v>
      </c>
      <c r="AB181">
        <f t="shared" si="37"/>
        <v>475392.19412435329</v>
      </c>
      <c r="AC181">
        <f t="shared" si="39"/>
        <v>475392.19412435463</v>
      </c>
      <c r="AD181">
        <f t="shared" si="40"/>
        <v>591298.49299535411</v>
      </c>
      <c r="AE181">
        <f t="shared" si="41"/>
        <v>1.0000000000000022</v>
      </c>
    </row>
    <row r="182" spans="1:31" x14ac:dyDescent="0.25">
      <c r="A182">
        <f t="shared" si="42"/>
        <v>2190</v>
      </c>
      <c r="B182">
        <v>0.02</v>
      </c>
      <c r="C182">
        <f t="shared" si="47"/>
        <v>603715.76134825521</v>
      </c>
      <c r="D182">
        <f t="shared" si="48"/>
        <v>0.19601994634528935</v>
      </c>
      <c r="E182">
        <f>E181*(1-capital_params!C$4)+I181</f>
        <v>326544.98140129901</v>
      </c>
      <c r="F182">
        <f>F181*(1-capital_params!D$4)+J181</f>
        <v>374787.33394537354</v>
      </c>
      <c r="G182">
        <f>G181*(1-capital_params!E$4)+K181</f>
        <v>135575.94450091914</v>
      </c>
      <c r="H182">
        <f>H181*(1-capital_params!F$4)+L181</f>
        <v>76467.681903443663</v>
      </c>
      <c r="I182">
        <f t="shared" si="51"/>
        <v>35613.640913340379</v>
      </c>
      <c r="J182">
        <f t="shared" si="51"/>
        <v>15402.645741328599</v>
      </c>
      <c r="K182">
        <f t="shared" si="51"/>
        <v>23968.66298134522</v>
      </c>
      <c r="L182">
        <f t="shared" si="51"/>
        <v>3662.455885416799</v>
      </c>
      <c r="N182">
        <f>N181*(1-capital_params!C$4)+R181</f>
        <v>326544.98140129901</v>
      </c>
      <c r="O182">
        <f>O181*(1-capital_params!D$4)+S181</f>
        <v>374787.33394537354</v>
      </c>
      <c r="P182">
        <f>P181*(1-capital_params!E$4)+T181</f>
        <v>135575.94450091914</v>
      </c>
      <c r="Q182">
        <f>Q181*(1-capital_params!F$4)+U181</f>
        <v>76467.681903443663</v>
      </c>
      <c r="R182">
        <f t="shared" si="43"/>
        <v>35613.640913340379</v>
      </c>
      <c r="S182">
        <f t="shared" si="44"/>
        <v>15402.645741328599</v>
      </c>
      <c r="T182">
        <f t="shared" si="45"/>
        <v>23968.66298134522</v>
      </c>
      <c r="U182">
        <f t="shared" si="46"/>
        <v>3662.455885416799</v>
      </c>
      <c r="V182">
        <f>(N182/N181-E182/E181)*capital_params!C$6</f>
        <v>0</v>
      </c>
      <c r="W182">
        <f>(O182/O181-F182/F181)*capital_params!D$6</f>
        <v>0</v>
      </c>
      <c r="X182">
        <f>(P182/P181-G182/G181)*capital_params!E$6</f>
        <v>0</v>
      </c>
      <c r="Y182">
        <f>(Q182/Q181-H182/H181)*capital_params!F$6</f>
        <v>0</v>
      </c>
      <c r="Z182">
        <f t="shared" si="49"/>
        <v>0</v>
      </c>
      <c r="AA182">
        <f t="shared" si="36"/>
        <v>118340.3311472905</v>
      </c>
      <c r="AB182">
        <f t="shared" si="37"/>
        <v>485375.43020096468</v>
      </c>
      <c r="AC182">
        <f t="shared" si="39"/>
        <v>485375.43020096602</v>
      </c>
      <c r="AD182">
        <f t="shared" si="40"/>
        <v>603715.76134825649</v>
      </c>
      <c r="AE182">
        <f t="shared" si="41"/>
        <v>1.0000000000000022</v>
      </c>
    </row>
    <row r="183" spans="1:31" x14ac:dyDescent="0.25">
      <c r="A183">
        <f t="shared" si="42"/>
        <v>2191</v>
      </c>
      <c r="B183">
        <v>0.02</v>
      </c>
      <c r="C183">
        <f t="shared" si="47"/>
        <v>616393.79233656847</v>
      </c>
      <c r="D183">
        <f t="shared" si="48"/>
        <v>0.19601994634528935</v>
      </c>
      <c r="E183">
        <f>E182*(1-capital_params!C$4)+I182</f>
        <v>333402.42601660301</v>
      </c>
      <c r="F183">
        <f>F182*(1-capital_params!D$4)+J182</f>
        <v>382653.09969252191</v>
      </c>
      <c r="G183">
        <f>G182*(1-capital_params!E$4)+K182</f>
        <v>138423.03933543843</v>
      </c>
      <c r="H183">
        <f>H182*(1-capital_params!F$4)+L182</f>
        <v>78073.179747917791</v>
      </c>
      <c r="I183">
        <f t="shared" si="51"/>
        <v>36361.527372520519</v>
      </c>
      <c r="J183">
        <f t="shared" si="51"/>
        <v>15726.101301896497</v>
      </c>
      <c r="K183">
        <f t="shared" si="51"/>
        <v>24472.004903953468</v>
      </c>
      <c r="L183">
        <f t="shared" si="51"/>
        <v>3739.3674590105516</v>
      </c>
      <c r="N183">
        <f>N182*(1-capital_params!C$4)+R182</f>
        <v>333402.42601660301</v>
      </c>
      <c r="O183">
        <f>O182*(1-capital_params!D$4)+S182</f>
        <v>382653.09969252191</v>
      </c>
      <c r="P183">
        <f>P182*(1-capital_params!E$4)+T182</f>
        <v>138423.03933543843</v>
      </c>
      <c r="Q183">
        <f>Q182*(1-capital_params!F$4)+U182</f>
        <v>78073.179747917791</v>
      </c>
      <c r="R183">
        <f t="shared" si="43"/>
        <v>36361.527372520519</v>
      </c>
      <c r="S183">
        <f t="shared" si="44"/>
        <v>15726.101301896497</v>
      </c>
      <c r="T183">
        <f t="shared" si="45"/>
        <v>24472.004903953468</v>
      </c>
      <c r="U183">
        <f t="shared" si="46"/>
        <v>3739.3674590105516</v>
      </c>
      <c r="V183">
        <f>(N183/N182-E183/E182)*capital_params!C$6</f>
        <v>0</v>
      </c>
      <c r="W183">
        <f>(O183/O182-F183/F182)*capital_params!D$6</f>
        <v>0</v>
      </c>
      <c r="X183">
        <f>(P183/P182-G183/G182)*capital_params!E$6</f>
        <v>0</v>
      </c>
      <c r="Y183">
        <f>(Q183/Q182-H183/H182)*capital_params!F$6</f>
        <v>0</v>
      </c>
      <c r="Z183">
        <f t="shared" si="49"/>
        <v>0</v>
      </c>
      <c r="AA183">
        <f t="shared" si="36"/>
        <v>120825.47810138357</v>
      </c>
      <c r="AB183">
        <f t="shared" si="37"/>
        <v>495568.31423518487</v>
      </c>
      <c r="AC183">
        <f t="shared" si="39"/>
        <v>495568.31423518626</v>
      </c>
      <c r="AD183">
        <f t="shared" si="40"/>
        <v>616393.79233656987</v>
      </c>
      <c r="AE183">
        <f t="shared" si="41"/>
        <v>1.0000000000000022</v>
      </c>
    </row>
    <row r="184" spans="1:31" x14ac:dyDescent="0.25">
      <c r="A184">
        <f t="shared" si="42"/>
        <v>2192</v>
      </c>
      <c r="B184">
        <v>0.02</v>
      </c>
      <c r="C184">
        <f t="shared" si="47"/>
        <v>629338.0619756364</v>
      </c>
      <c r="D184">
        <f t="shared" si="48"/>
        <v>0.19601994634528935</v>
      </c>
      <c r="E184">
        <f>E183*(1-capital_params!C$4)+I183</f>
        <v>340403.87696831091</v>
      </c>
      <c r="F184">
        <f>F183*(1-capital_params!D$4)+J183</f>
        <v>390684.14240899682</v>
      </c>
      <c r="G184">
        <f>G183*(1-capital_params!E$4)+K183</f>
        <v>141329.92316148264</v>
      </c>
      <c r="H184">
        <f>H183*(1-capital_params!F$4)+L183</f>
        <v>79712.401748521166</v>
      </c>
      <c r="I184">
        <f t="shared" ref="I184:L199" si="52">I183*$C184/$C183</f>
        <v>37125.119447343452</v>
      </c>
      <c r="J184">
        <f t="shared" si="52"/>
        <v>16056.349429236323</v>
      </c>
      <c r="K184">
        <f t="shared" si="52"/>
        <v>24985.917006936492</v>
      </c>
      <c r="L184">
        <f t="shared" si="52"/>
        <v>3817.8941756497729</v>
      </c>
      <c r="N184">
        <f>N183*(1-capital_params!C$4)+R183</f>
        <v>340403.87696831091</v>
      </c>
      <c r="O184">
        <f>O183*(1-capital_params!D$4)+S183</f>
        <v>390684.14240899682</v>
      </c>
      <c r="P184">
        <f>P183*(1-capital_params!E$4)+T183</f>
        <v>141329.92316148264</v>
      </c>
      <c r="Q184">
        <f>Q183*(1-capital_params!F$4)+U183</f>
        <v>79712.401748521166</v>
      </c>
      <c r="R184">
        <f t="shared" si="43"/>
        <v>37125.119447343452</v>
      </c>
      <c r="S184">
        <f t="shared" si="44"/>
        <v>16056.349429236323</v>
      </c>
      <c r="T184">
        <f t="shared" si="45"/>
        <v>24985.917006936492</v>
      </c>
      <c r="U184">
        <f t="shared" si="46"/>
        <v>3817.8941756497729</v>
      </c>
      <c r="V184">
        <f>(N184/N183-E184/E183)*capital_params!C$6</f>
        <v>0</v>
      </c>
      <c r="W184">
        <f>(O184/O183-F184/F183)*capital_params!D$6</f>
        <v>0</v>
      </c>
      <c r="X184">
        <f>(P184/P183-G184/G183)*capital_params!E$6</f>
        <v>0</v>
      </c>
      <c r="Y184">
        <f>(Q184/Q183-H184/H183)*capital_params!F$6</f>
        <v>0</v>
      </c>
      <c r="Z184">
        <f t="shared" si="49"/>
        <v>0</v>
      </c>
      <c r="AA184">
        <f t="shared" si="36"/>
        <v>123362.81314151263</v>
      </c>
      <c r="AB184">
        <f t="shared" si="37"/>
        <v>505975.24883412372</v>
      </c>
      <c r="AC184">
        <f t="shared" si="39"/>
        <v>505975.24883412512</v>
      </c>
      <c r="AD184">
        <f t="shared" si="40"/>
        <v>629338.06197563768</v>
      </c>
      <c r="AE184">
        <f t="shared" si="41"/>
        <v>1.000000000000002</v>
      </c>
    </row>
    <row r="185" spans="1:31" x14ac:dyDescent="0.25">
      <c r="A185">
        <f t="shared" si="42"/>
        <v>2193</v>
      </c>
      <c r="B185">
        <v>0.02</v>
      </c>
      <c r="C185">
        <f t="shared" si="47"/>
        <v>642554.16127712466</v>
      </c>
      <c r="D185">
        <f t="shared" si="48"/>
        <v>0.19601994634528935</v>
      </c>
      <c r="E185">
        <f>E184*(1-capital_params!C$4)+I184</f>
        <v>347552.35838953272</v>
      </c>
      <c r="F185">
        <f>F184*(1-capital_params!D$4)+J184</f>
        <v>398883.93098285748</v>
      </c>
      <c r="G185">
        <f>G184*(1-capital_params!E$4)+K184</f>
        <v>144297.85154787375</v>
      </c>
      <c r="H185">
        <f>H184*(1-capital_params!F$4)+L184</f>
        <v>81386.055878467523</v>
      </c>
      <c r="I185">
        <f t="shared" si="52"/>
        <v>37904.746955737661</v>
      </c>
      <c r="J185">
        <f t="shared" si="52"/>
        <v>16393.532767250283</v>
      </c>
      <c r="K185">
        <f t="shared" si="52"/>
        <v>25510.621264082154</v>
      </c>
      <c r="L185">
        <f t="shared" si="52"/>
        <v>3898.0699533384172</v>
      </c>
      <c r="N185">
        <f>N184*(1-capital_params!C$4)+R184</f>
        <v>347552.35838953272</v>
      </c>
      <c r="O185">
        <f>O184*(1-capital_params!D$4)+S184</f>
        <v>398883.93098285748</v>
      </c>
      <c r="P185">
        <f>P184*(1-capital_params!E$4)+T184</f>
        <v>144297.85154787375</v>
      </c>
      <c r="Q185">
        <f>Q184*(1-capital_params!F$4)+U184</f>
        <v>81386.055878467523</v>
      </c>
      <c r="R185">
        <f t="shared" si="43"/>
        <v>37904.746955737661</v>
      </c>
      <c r="S185">
        <f t="shared" si="44"/>
        <v>16393.532767250283</v>
      </c>
      <c r="T185">
        <f t="shared" si="45"/>
        <v>25510.621264082154</v>
      </c>
      <c r="U185">
        <f t="shared" si="46"/>
        <v>3898.0699533384172</v>
      </c>
      <c r="V185">
        <f>(N185/N184-E185/E184)*capital_params!C$6</f>
        <v>0</v>
      </c>
      <c r="W185">
        <f>(O185/O184-F185/F184)*capital_params!D$6</f>
        <v>0</v>
      </c>
      <c r="X185">
        <f>(P185/P184-G185/G184)*capital_params!E$6</f>
        <v>0</v>
      </c>
      <c r="Y185">
        <f>(Q185/Q184-H185/H184)*capital_params!F$6</f>
        <v>0</v>
      </c>
      <c r="Z185">
        <f t="shared" si="49"/>
        <v>0</v>
      </c>
      <c r="AA185">
        <f t="shared" si="36"/>
        <v>125953.43221748438</v>
      </c>
      <c r="AB185">
        <f t="shared" si="37"/>
        <v>516600.72905964026</v>
      </c>
      <c r="AC185">
        <f t="shared" si="39"/>
        <v>516600.72905964172</v>
      </c>
      <c r="AD185">
        <f t="shared" si="40"/>
        <v>642554.16127712606</v>
      </c>
      <c r="AE185">
        <f t="shared" si="41"/>
        <v>1.0000000000000022</v>
      </c>
    </row>
    <row r="186" spans="1:31" x14ac:dyDescent="0.25">
      <c r="A186">
        <f t="shared" si="42"/>
        <v>2194</v>
      </c>
      <c r="B186">
        <v>0.02</v>
      </c>
      <c r="C186">
        <f t="shared" si="47"/>
        <v>656047.79866394424</v>
      </c>
      <c r="D186">
        <f t="shared" si="48"/>
        <v>0.19601994634528935</v>
      </c>
      <c r="E186">
        <f>E185*(1-capital_params!C$4)+I185</f>
        <v>354850.95792016975</v>
      </c>
      <c r="F186">
        <f>F185*(1-capital_params!D$4)+J185</f>
        <v>407256.00718758994</v>
      </c>
      <c r="G186">
        <f>G185*(1-capital_params!E$4)+K185</f>
        <v>147328.10643037909</v>
      </c>
      <c r="H186">
        <f>H185*(1-capital_params!F$4)+L185</f>
        <v>83094.864984704414</v>
      </c>
      <c r="I186">
        <f t="shared" si="52"/>
        <v>38700.746641808146</v>
      </c>
      <c r="J186">
        <f t="shared" si="52"/>
        <v>16737.796955362537</v>
      </c>
      <c r="K186">
        <f t="shared" si="52"/>
        <v>26046.344310627879</v>
      </c>
      <c r="L186">
        <f t="shared" si="52"/>
        <v>3979.9294223585239</v>
      </c>
      <c r="N186">
        <f>N185*(1-capital_params!C$4)+R185</f>
        <v>354850.95792016975</v>
      </c>
      <c r="O186">
        <f>O185*(1-capital_params!D$4)+S185</f>
        <v>407256.00718758994</v>
      </c>
      <c r="P186">
        <f>P185*(1-capital_params!E$4)+T185</f>
        <v>147328.10643037909</v>
      </c>
      <c r="Q186">
        <f>Q185*(1-capital_params!F$4)+U185</f>
        <v>83094.864984704414</v>
      </c>
      <c r="R186">
        <f t="shared" si="43"/>
        <v>38700.746641808146</v>
      </c>
      <c r="S186">
        <f t="shared" si="44"/>
        <v>16737.796955362537</v>
      </c>
      <c r="T186">
        <f t="shared" si="45"/>
        <v>26046.344310627879</v>
      </c>
      <c r="U186">
        <f t="shared" si="46"/>
        <v>3979.9294223585239</v>
      </c>
      <c r="V186">
        <f>(N186/N185-E186/E185)*capital_params!C$6</f>
        <v>0</v>
      </c>
      <c r="W186">
        <f>(O186/O185-F186/F185)*capital_params!D$6</f>
        <v>0</v>
      </c>
      <c r="X186">
        <f>(P186/P185-G186/G185)*capital_params!E$6</f>
        <v>0</v>
      </c>
      <c r="Y186">
        <f>(Q186/Q185-H186/H185)*capital_params!F$6</f>
        <v>0</v>
      </c>
      <c r="Z186">
        <f t="shared" si="49"/>
        <v>0</v>
      </c>
      <c r="AA186">
        <f t="shared" si="36"/>
        <v>128598.45429405154</v>
      </c>
      <c r="AB186">
        <f t="shared" si="37"/>
        <v>527449.34436989261</v>
      </c>
      <c r="AC186">
        <f t="shared" si="39"/>
        <v>527449.34436989413</v>
      </c>
      <c r="AD186">
        <f t="shared" si="40"/>
        <v>656047.79866394564</v>
      </c>
      <c r="AE186">
        <f t="shared" si="41"/>
        <v>1.0000000000000022</v>
      </c>
    </row>
    <row r="187" spans="1:31" x14ac:dyDescent="0.25">
      <c r="A187">
        <f t="shared" si="42"/>
        <v>2195</v>
      </c>
      <c r="B187">
        <v>0.02</v>
      </c>
      <c r="C187">
        <f t="shared" si="47"/>
        <v>669824.80243588705</v>
      </c>
      <c r="D187">
        <f t="shared" si="48"/>
        <v>0.19601994634528935</v>
      </c>
      <c r="E187">
        <f>E186*(1-capital_params!C$4)+I186</f>
        <v>362302.82804055768</v>
      </c>
      <c r="F187">
        <f>F186*(1-capital_params!D$4)+J186</f>
        <v>415803.98721192131</v>
      </c>
      <c r="G187">
        <f>G186*(1-capital_params!E$4)+K186</f>
        <v>150421.99666541704</v>
      </c>
      <c r="H187">
        <f>H186*(1-capital_params!F$4)+L186</f>
        <v>84839.567100092157</v>
      </c>
      <c r="I187">
        <f t="shared" si="52"/>
        <v>39513.462321286112</v>
      </c>
      <c r="J187">
        <f t="shared" si="52"/>
        <v>17089.290691425151</v>
      </c>
      <c r="K187">
        <f t="shared" si="52"/>
        <v>26593.317541151067</v>
      </c>
      <c r="L187">
        <f t="shared" si="52"/>
        <v>4063.507940228053</v>
      </c>
      <c r="N187">
        <f>N186*(1-capital_params!C$4)+R186</f>
        <v>362302.82804055768</v>
      </c>
      <c r="O187">
        <f>O186*(1-capital_params!D$4)+S186</f>
        <v>415803.98721192131</v>
      </c>
      <c r="P187">
        <f>P186*(1-capital_params!E$4)+T186</f>
        <v>150421.99666541704</v>
      </c>
      <c r="Q187">
        <f>Q186*(1-capital_params!F$4)+U186</f>
        <v>84839.567100092157</v>
      </c>
      <c r="R187">
        <f t="shared" si="43"/>
        <v>39513.462321286112</v>
      </c>
      <c r="S187">
        <f t="shared" si="44"/>
        <v>17089.290691425151</v>
      </c>
      <c r="T187">
        <f t="shared" si="45"/>
        <v>26593.317541151067</v>
      </c>
      <c r="U187">
        <f t="shared" si="46"/>
        <v>4063.507940228053</v>
      </c>
      <c r="V187">
        <f>(N187/N186-E187/E186)*capital_params!C$6</f>
        <v>0</v>
      </c>
      <c r="W187">
        <f>(O187/O186-F187/F186)*capital_params!D$6</f>
        <v>0</v>
      </c>
      <c r="X187">
        <f>(P187/P186-G187/G186)*capital_params!E$6</f>
        <v>0</v>
      </c>
      <c r="Y187">
        <f>(Q187/Q186-H187/H186)*capital_params!F$6</f>
        <v>0</v>
      </c>
      <c r="Z187">
        <f t="shared" si="49"/>
        <v>0</v>
      </c>
      <c r="AA187">
        <f t="shared" si="36"/>
        <v>131299.02183422662</v>
      </c>
      <c r="AB187">
        <f t="shared" si="37"/>
        <v>538525.78060166037</v>
      </c>
      <c r="AC187">
        <f t="shared" si="39"/>
        <v>538525.780601662</v>
      </c>
      <c r="AD187">
        <f t="shared" si="40"/>
        <v>669824.80243588868</v>
      </c>
      <c r="AE187">
        <f t="shared" si="41"/>
        <v>1.0000000000000024</v>
      </c>
    </row>
    <row r="188" spans="1:31" x14ac:dyDescent="0.25">
      <c r="A188">
        <f t="shared" si="42"/>
        <v>2196</v>
      </c>
      <c r="B188">
        <v>0.02</v>
      </c>
      <c r="C188">
        <f t="shared" si="47"/>
        <v>683891.12328704062</v>
      </c>
      <c r="D188">
        <f t="shared" si="48"/>
        <v>0.19601994634528935</v>
      </c>
      <c r="E188">
        <f>E187*(1-capital_params!C$4)+I187</f>
        <v>369911.18743311585</v>
      </c>
      <c r="F188">
        <f>F187*(1-capital_params!D$4)+J187</f>
        <v>424531.5632217754</v>
      </c>
      <c r="G188">
        <f>G187*(1-capital_params!E$4)+K187</f>
        <v>153580.8585953908</v>
      </c>
      <c r="H188">
        <f>H187*(1-capital_params!F$4)+L187</f>
        <v>86620.915762143224</v>
      </c>
      <c r="I188">
        <f t="shared" si="52"/>
        <v>40343.245030033118</v>
      </c>
      <c r="J188">
        <f t="shared" si="52"/>
        <v>17448.165795945079</v>
      </c>
      <c r="K188">
        <f t="shared" si="52"/>
        <v>27151.777209515236</v>
      </c>
      <c r="L188">
        <f t="shared" si="52"/>
        <v>4148.8416069728419</v>
      </c>
      <c r="N188">
        <f>N187*(1-capital_params!C$4)+R187</f>
        <v>369911.18743311585</v>
      </c>
      <c r="O188">
        <f>O187*(1-capital_params!D$4)+S187</f>
        <v>424531.5632217754</v>
      </c>
      <c r="P188">
        <f>P187*(1-capital_params!E$4)+T187</f>
        <v>153580.8585953908</v>
      </c>
      <c r="Q188">
        <f>Q187*(1-capital_params!F$4)+U187</f>
        <v>86620.915762143224</v>
      </c>
      <c r="R188">
        <f t="shared" si="43"/>
        <v>40343.245030033118</v>
      </c>
      <c r="S188">
        <f t="shared" si="44"/>
        <v>17448.165795945079</v>
      </c>
      <c r="T188">
        <f t="shared" si="45"/>
        <v>27151.777209515236</v>
      </c>
      <c r="U188">
        <f t="shared" si="46"/>
        <v>4148.8416069728419</v>
      </c>
      <c r="V188">
        <f>(N188/N187-E188/E187)*capital_params!C$6</f>
        <v>0</v>
      </c>
      <c r="W188">
        <f>(O188/O187-F188/F187)*capital_params!D$6</f>
        <v>0</v>
      </c>
      <c r="X188">
        <f>(P188/P187-G188/G187)*capital_params!E$6</f>
        <v>0</v>
      </c>
      <c r="Y188">
        <f>(Q188/Q187-H188/H187)*capital_params!F$6</f>
        <v>0</v>
      </c>
      <c r="Z188">
        <f t="shared" si="49"/>
        <v>0</v>
      </c>
      <c r="AA188">
        <f t="shared" si="36"/>
        <v>134056.30129274537</v>
      </c>
      <c r="AB188">
        <f t="shared" si="37"/>
        <v>549834.82199429523</v>
      </c>
      <c r="AC188">
        <f t="shared" si="39"/>
        <v>549834.82199429686</v>
      </c>
      <c r="AD188">
        <f t="shared" si="40"/>
        <v>683891.12328704225</v>
      </c>
      <c r="AE188">
        <f t="shared" si="41"/>
        <v>1.0000000000000024</v>
      </c>
    </row>
    <row r="189" spans="1:31" x14ac:dyDescent="0.25">
      <c r="A189">
        <f t="shared" si="42"/>
        <v>2197</v>
      </c>
      <c r="B189">
        <v>0.02</v>
      </c>
      <c r="C189">
        <f t="shared" si="47"/>
        <v>698252.83687606838</v>
      </c>
      <c r="D189">
        <f t="shared" si="48"/>
        <v>0.19601994634528935</v>
      </c>
      <c r="E189">
        <f>E188*(1-capital_params!C$4)+I188</f>
        <v>377679.32237259136</v>
      </c>
      <c r="F189">
        <f>F188*(1-capital_params!D$4)+J188</f>
        <v>433442.50495504547</v>
      </c>
      <c r="G189">
        <f>G188*(1-capital_params!E$4)+K188</f>
        <v>156806.05662589401</v>
      </c>
      <c r="H189">
        <f>H188*(1-capital_params!F$4)+L188</f>
        <v>88439.680338459613</v>
      </c>
      <c r="I189">
        <f t="shared" si="52"/>
        <v>41190.45317566381</v>
      </c>
      <c r="J189">
        <f t="shared" si="52"/>
        <v>17814.577277659922</v>
      </c>
      <c r="K189">
        <f t="shared" si="52"/>
        <v>27721.964530915051</v>
      </c>
      <c r="L189">
        <f t="shared" si="52"/>
        <v>4235.967280719271</v>
      </c>
      <c r="N189">
        <f>N188*(1-capital_params!C$4)+R188</f>
        <v>377679.32237259136</v>
      </c>
      <c r="O189">
        <f>O188*(1-capital_params!D$4)+S188</f>
        <v>433442.50495504547</v>
      </c>
      <c r="P189">
        <f>P188*(1-capital_params!E$4)+T188</f>
        <v>156806.05662589401</v>
      </c>
      <c r="Q189">
        <f>Q188*(1-capital_params!F$4)+U188</f>
        <v>88439.680338459613</v>
      </c>
      <c r="R189">
        <f t="shared" si="43"/>
        <v>41190.45317566381</v>
      </c>
      <c r="S189">
        <f t="shared" si="44"/>
        <v>17814.577277659922</v>
      </c>
      <c r="T189">
        <f t="shared" si="45"/>
        <v>27721.964530915051</v>
      </c>
      <c r="U189">
        <f t="shared" si="46"/>
        <v>4235.967280719271</v>
      </c>
      <c r="V189">
        <f>(N189/N188-E189/E188)*capital_params!C$6</f>
        <v>0</v>
      </c>
      <c r="W189">
        <f>(O189/O188-F189/F188)*capital_params!D$6</f>
        <v>0</v>
      </c>
      <c r="X189">
        <f>(P189/P188-G189/G188)*capital_params!E$6</f>
        <v>0</v>
      </c>
      <c r="Y189">
        <f>(Q189/Q188-H189/H188)*capital_params!F$6</f>
        <v>0</v>
      </c>
      <c r="Z189">
        <f t="shared" si="49"/>
        <v>0</v>
      </c>
      <c r="AA189">
        <f t="shared" si="36"/>
        <v>136871.483619893</v>
      </c>
      <c r="AB189">
        <f t="shared" si="37"/>
        <v>561381.35325617529</v>
      </c>
      <c r="AC189">
        <f t="shared" si="39"/>
        <v>561381.35325617692</v>
      </c>
      <c r="AD189">
        <f t="shared" si="40"/>
        <v>698252.83687606989</v>
      </c>
      <c r="AE189">
        <f t="shared" si="41"/>
        <v>1.0000000000000022</v>
      </c>
    </row>
    <row r="190" spans="1:31" x14ac:dyDescent="0.25">
      <c r="A190">
        <f t="shared" si="42"/>
        <v>2198</v>
      </c>
      <c r="B190">
        <v>0.02</v>
      </c>
      <c r="C190">
        <f t="shared" si="47"/>
        <v>712916.14645046578</v>
      </c>
      <c r="D190">
        <f t="shared" si="48"/>
        <v>0.19601994634528935</v>
      </c>
      <c r="E190">
        <f>E189*(1-capital_params!C$4)+I189</f>
        <v>385610.58814549819</v>
      </c>
      <c r="F190">
        <f>F189*(1-capital_params!D$4)+J189</f>
        <v>442540.6613498716</v>
      </c>
      <c r="G190">
        <f>G189*(1-capital_params!E$4)+K189</f>
        <v>160098.98381503779</v>
      </c>
      <c r="H190">
        <f>H189*(1-capital_params!F$4)+L189</f>
        <v>90296.646359008577</v>
      </c>
      <c r="I190">
        <f t="shared" si="52"/>
        <v>42055.452692352752</v>
      </c>
      <c r="J190">
        <f t="shared" si="52"/>
        <v>18188.68340049078</v>
      </c>
      <c r="K190">
        <f t="shared" si="52"/>
        <v>28304.125786064262</v>
      </c>
      <c r="L190">
        <f t="shared" si="52"/>
        <v>4324.9225936143757</v>
      </c>
      <c r="N190">
        <f>N189*(1-capital_params!C$4)+R189</f>
        <v>385610.58814549819</v>
      </c>
      <c r="O190">
        <f>O189*(1-capital_params!D$4)+S189</f>
        <v>442540.6613498716</v>
      </c>
      <c r="P190">
        <f>P189*(1-capital_params!E$4)+T189</f>
        <v>160098.98381503779</v>
      </c>
      <c r="Q190">
        <f>Q189*(1-capital_params!F$4)+U189</f>
        <v>90296.646359008577</v>
      </c>
      <c r="R190">
        <f t="shared" si="43"/>
        <v>42055.452692352752</v>
      </c>
      <c r="S190">
        <f t="shared" si="44"/>
        <v>18188.68340049078</v>
      </c>
      <c r="T190">
        <f t="shared" si="45"/>
        <v>28304.125786064262</v>
      </c>
      <c r="U190">
        <f t="shared" si="46"/>
        <v>4324.9225936143757</v>
      </c>
      <c r="V190">
        <f>(N190/N189-E190/E189)*capital_params!C$6</f>
        <v>0</v>
      </c>
      <c r="W190">
        <f>(O190/O189-F190/F189)*capital_params!D$6</f>
        <v>0</v>
      </c>
      <c r="X190">
        <f>(P190/P189-G190/G189)*capital_params!E$6</f>
        <v>0</v>
      </c>
      <c r="Y190">
        <f>(Q190/Q189-H190/H189)*capital_params!F$6</f>
        <v>0</v>
      </c>
      <c r="Z190">
        <f t="shared" si="49"/>
        <v>0</v>
      </c>
      <c r="AA190">
        <f t="shared" si="36"/>
        <v>139745.78477591075</v>
      </c>
      <c r="AB190">
        <f t="shared" si="37"/>
        <v>573170.361674555</v>
      </c>
      <c r="AC190">
        <f t="shared" si="39"/>
        <v>573170.36167455674</v>
      </c>
      <c r="AD190">
        <f t="shared" si="40"/>
        <v>712916.14645046752</v>
      </c>
      <c r="AE190">
        <f t="shared" si="41"/>
        <v>1.0000000000000024</v>
      </c>
    </row>
    <row r="191" spans="1:31" x14ac:dyDescent="0.25">
      <c r="A191">
        <f t="shared" si="42"/>
        <v>2199</v>
      </c>
      <c r="B191">
        <v>0.02</v>
      </c>
      <c r="C191">
        <f t="shared" si="47"/>
        <v>727887.38552592555</v>
      </c>
      <c r="D191">
        <f t="shared" si="48"/>
        <v>0.19601994634528935</v>
      </c>
      <c r="E191">
        <f>E190*(1-capital_params!C$4)+I190</f>
        <v>393708.4104993646</v>
      </c>
      <c r="F191">
        <f>F190*(1-capital_params!D$4)+J190</f>
        <v>451829.96220712713</v>
      </c>
      <c r="G191">
        <f>G190*(1-capital_params!E$4)+K190</f>
        <v>163461.06247515357</v>
      </c>
      <c r="H191">
        <f>H190*(1-capital_params!F$4)+L190</f>
        <v>92192.6158553805</v>
      </c>
      <c r="I191">
        <f t="shared" si="52"/>
        <v>42938.617198892156</v>
      </c>
      <c r="J191">
        <f t="shared" si="52"/>
        <v>18570.645751901084</v>
      </c>
      <c r="K191">
        <f t="shared" si="52"/>
        <v>28898.512427571612</v>
      </c>
      <c r="L191">
        <f t="shared" si="52"/>
        <v>4415.7459680802776</v>
      </c>
      <c r="N191">
        <f>N190*(1-capital_params!C$4)+R190</f>
        <v>393708.4104993646</v>
      </c>
      <c r="O191">
        <f>O190*(1-capital_params!D$4)+S190</f>
        <v>451829.96220712713</v>
      </c>
      <c r="P191">
        <f>P190*(1-capital_params!E$4)+T190</f>
        <v>163461.06247515357</v>
      </c>
      <c r="Q191">
        <f>Q190*(1-capital_params!F$4)+U190</f>
        <v>92192.6158553805</v>
      </c>
      <c r="R191">
        <f t="shared" si="43"/>
        <v>42938.617198892156</v>
      </c>
      <c r="S191">
        <f t="shared" si="44"/>
        <v>18570.645751901084</v>
      </c>
      <c r="T191">
        <f t="shared" si="45"/>
        <v>28898.512427571612</v>
      </c>
      <c r="U191">
        <f t="shared" si="46"/>
        <v>4415.7459680802776</v>
      </c>
      <c r="V191">
        <f>(N191/N190-E191/E190)*capital_params!C$6</f>
        <v>0</v>
      </c>
      <c r="W191">
        <f>(O191/O190-F191/F190)*capital_params!D$6</f>
        <v>0</v>
      </c>
      <c r="X191">
        <f>(P191/P190-G191/G190)*capital_params!E$6</f>
        <v>0</v>
      </c>
      <c r="Y191">
        <f>(Q191/Q190-H191/H190)*capital_params!F$6</f>
        <v>0</v>
      </c>
      <c r="Z191">
        <f t="shared" si="49"/>
        <v>0</v>
      </c>
      <c r="AA191">
        <f t="shared" si="36"/>
        <v>142680.44625620489</v>
      </c>
      <c r="AB191">
        <f t="shared" si="37"/>
        <v>585206.93926972069</v>
      </c>
      <c r="AC191">
        <f t="shared" si="39"/>
        <v>585206.93926972256</v>
      </c>
      <c r="AD191">
        <f t="shared" si="40"/>
        <v>727887.38552592741</v>
      </c>
      <c r="AE191">
        <f t="shared" si="41"/>
        <v>1.0000000000000027</v>
      </c>
    </row>
    <row r="192" spans="1:31" x14ac:dyDescent="0.25">
      <c r="A192">
        <f t="shared" si="42"/>
        <v>2200</v>
      </c>
      <c r="B192">
        <v>0.02</v>
      </c>
      <c r="C192">
        <f t="shared" si="47"/>
        <v>743173.02062196995</v>
      </c>
      <c r="D192">
        <f t="shared" si="48"/>
        <v>0.19601994634528935</v>
      </c>
      <c r="E192">
        <f>E191*(1-capital_params!C$4)+I191</f>
        <v>401976.28712241468</v>
      </c>
      <c r="F192">
        <f>F191*(1-capital_params!D$4)+J191</f>
        <v>461314.41988783143</v>
      </c>
      <c r="G192">
        <f>G191*(1-capital_params!E$4)+K191</f>
        <v>166893.74478713179</v>
      </c>
      <c r="H192">
        <f>H191*(1-capital_params!F$4)+L191</f>
        <v>94128.407707175153</v>
      </c>
      <c r="I192">
        <f t="shared" si="52"/>
        <v>43840.328160068893</v>
      </c>
      <c r="J192">
        <f t="shared" si="52"/>
        <v>18960.629312691006</v>
      </c>
      <c r="K192">
        <f t="shared" si="52"/>
        <v>29505.381188550615</v>
      </c>
      <c r="L192">
        <f t="shared" si="52"/>
        <v>4508.4766334099631</v>
      </c>
      <c r="N192">
        <f>N191*(1-capital_params!C$4)+R191</f>
        <v>401976.28712241468</v>
      </c>
      <c r="O192">
        <f>O191*(1-capital_params!D$4)+S191</f>
        <v>461314.41988783143</v>
      </c>
      <c r="P192">
        <f>P191*(1-capital_params!E$4)+T191</f>
        <v>166893.74478713179</v>
      </c>
      <c r="Q192">
        <f>Q191*(1-capital_params!F$4)+U191</f>
        <v>94128.407707175153</v>
      </c>
      <c r="R192">
        <f t="shared" si="43"/>
        <v>43840.328160068893</v>
      </c>
      <c r="S192">
        <f t="shared" si="44"/>
        <v>18960.629312691006</v>
      </c>
      <c r="T192">
        <f t="shared" si="45"/>
        <v>29505.381188550615</v>
      </c>
      <c r="U192">
        <f t="shared" si="46"/>
        <v>4508.4766334099631</v>
      </c>
      <c r="V192">
        <f>(N192/N191-E192/E191)*capital_params!C$6</f>
        <v>0</v>
      </c>
      <c r="W192">
        <f>(O192/O191-F192/F191)*capital_params!D$6</f>
        <v>0</v>
      </c>
      <c r="X192">
        <f>(P192/P191-G192/G191)*capital_params!E$6</f>
        <v>0</v>
      </c>
      <c r="Y192">
        <f>(Q192/Q191-H192/H191)*capital_params!F$6</f>
        <v>0</v>
      </c>
      <c r="Z192">
        <f t="shared" si="49"/>
        <v>0</v>
      </c>
      <c r="AA192">
        <f t="shared" si="36"/>
        <v>145676.73562758518</v>
      </c>
      <c r="AB192">
        <f t="shared" si="37"/>
        <v>597496.28499438474</v>
      </c>
      <c r="AC192">
        <f t="shared" si="39"/>
        <v>597496.28499438672</v>
      </c>
      <c r="AD192">
        <f t="shared" si="40"/>
        <v>743173.02062197193</v>
      </c>
      <c r="AE192">
        <f t="shared" si="41"/>
        <v>1.0000000000000027</v>
      </c>
    </row>
    <row r="193" spans="1:31" x14ac:dyDescent="0.25">
      <c r="A193">
        <f t="shared" si="42"/>
        <v>2201</v>
      </c>
      <c r="B193">
        <v>0.02</v>
      </c>
      <c r="C193">
        <f t="shared" si="47"/>
        <v>758779.65405503125</v>
      </c>
      <c r="D193">
        <f t="shared" si="48"/>
        <v>0.19601994634528935</v>
      </c>
      <c r="E193">
        <f>E192*(1-capital_params!C$4)+I192</f>
        <v>410417.78915432305</v>
      </c>
      <c r="F193">
        <f>F192*(1-capital_params!D$4)+J192</f>
        <v>470998.13104622264</v>
      </c>
      <c r="G193">
        <f>G192*(1-capital_params!E$4)+K192</f>
        <v>170398.51342766156</v>
      </c>
      <c r="H193">
        <f>H192*(1-capital_params!F$4)+L192</f>
        <v>96104.857995666127</v>
      </c>
      <c r="I193">
        <f t="shared" si="52"/>
        <v>44760.975051430338</v>
      </c>
      <c r="J193">
        <f t="shared" si="52"/>
        <v>19358.802528257514</v>
      </c>
      <c r="K193">
        <f t="shared" si="52"/>
        <v>30124.994193510174</v>
      </c>
      <c r="L193">
        <f t="shared" si="52"/>
        <v>4603.1546427115718</v>
      </c>
      <c r="N193">
        <f>N192*(1-capital_params!C$4)+R192</f>
        <v>410417.78915432305</v>
      </c>
      <c r="O193">
        <f>O192*(1-capital_params!D$4)+S192</f>
        <v>470998.13104622264</v>
      </c>
      <c r="P193">
        <f>P192*(1-capital_params!E$4)+T192</f>
        <v>170398.51342766156</v>
      </c>
      <c r="Q193">
        <f>Q192*(1-capital_params!F$4)+U192</f>
        <v>96104.857995666127</v>
      </c>
      <c r="R193">
        <f t="shared" si="43"/>
        <v>44760.975051430338</v>
      </c>
      <c r="S193">
        <f t="shared" si="44"/>
        <v>19358.802528257514</v>
      </c>
      <c r="T193">
        <f t="shared" si="45"/>
        <v>30124.994193510174</v>
      </c>
      <c r="U193">
        <f t="shared" si="46"/>
        <v>4603.1546427115718</v>
      </c>
      <c r="V193">
        <f>(N193/N192-E193/E192)*capital_params!C$6</f>
        <v>0</v>
      </c>
      <c r="W193">
        <f>(O193/O192-F193/F192)*capital_params!D$6</f>
        <v>0</v>
      </c>
      <c r="X193">
        <f>(P193/P192-G193/G192)*capital_params!E$6</f>
        <v>0</v>
      </c>
      <c r="Y193">
        <f>(Q193/Q192-H193/H192)*capital_params!F$6</f>
        <v>0</v>
      </c>
      <c r="Z193">
        <f t="shared" si="49"/>
        <v>0</v>
      </c>
      <c r="AA193">
        <f t="shared" si="36"/>
        <v>148735.94707576444</v>
      </c>
      <c r="AB193">
        <f t="shared" si="37"/>
        <v>610043.70697926672</v>
      </c>
      <c r="AC193">
        <f t="shared" si="39"/>
        <v>610043.70697926881</v>
      </c>
      <c r="AD193">
        <f t="shared" si="40"/>
        <v>758779.65405503323</v>
      </c>
      <c r="AE193">
        <f t="shared" si="41"/>
        <v>1.0000000000000027</v>
      </c>
    </row>
    <row r="194" spans="1:31" x14ac:dyDescent="0.25">
      <c r="A194">
        <f t="shared" si="42"/>
        <v>2202</v>
      </c>
      <c r="B194">
        <v>0.02</v>
      </c>
      <c r="C194">
        <f t="shared" si="47"/>
        <v>774714.02679018688</v>
      </c>
      <c r="D194">
        <f t="shared" si="48"/>
        <v>0.19601994634528935</v>
      </c>
      <c r="E194">
        <f>E193*(1-capital_params!C$4)+I193</f>
        <v>419036.56272869569</v>
      </c>
      <c r="F194">
        <f>F193*(1-capital_params!D$4)+J193</f>
        <v>480885.27839923894</v>
      </c>
      <c r="G194">
        <f>G193*(1-capital_params!E$4)+K193</f>
        <v>173976.88220964244</v>
      </c>
      <c r="H194">
        <f>H193*(1-capital_params!F$4)+L193</f>
        <v>98122.82036489599</v>
      </c>
      <c r="I194">
        <f t="shared" si="52"/>
        <v>45700.95552751037</v>
      </c>
      <c r="J194">
        <f t="shared" si="52"/>
        <v>19765.337381350921</v>
      </c>
      <c r="K194">
        <f t="shared" si="52"/>
        <v>30757.619071573885</v>
      </c>
      <c r="L194">
        <f t="shared" si="52"/>
        <v>4699.8208902085144</v>
      </c>
      <c r="N194">
        <f>N193*(1-capital_params!C$4)+R193</f>
        <v>419036.56272869569</v>
      </c>
      <c r="O194">
        <f>O193*(1-capital_params!D$4)+S193</f>
        <v>480885.27839923894</v>
      </c>
      <c r="P194">
        <f>P193*(1-capital_params!E$4)+T193</f>
        <v>173976.88220964244</v>
      </c>
      <c r="Q194">
        <f>Q193*(1-capital_params!F$4)+U193</f>
        <v>98122.82036489599</v>
      </c>
      <c r="R194">
        <f t="shared" si="43"/>
        <v>45700.95552751037</v>
      </c>
      <c r="S194">
        <f t="shared" si="44"/>
        <v>19765.337381350921</v>
      </c>
      <c r="T194">
        <f t="shared" si="45"/>
        <v>30757.619071573885</v>
      </c>
      <c r="U194">
        <f t="shared" si="46"/>
        <v>4699.8208902085144</v>
      </c>
      <c r="V194">
        <f>(N194/N193-E194/E193)*capital_params!C$6</f>
        <v>0</v>
      </c>
      <c r="W194">
        <f>(O194/O193-F194/F193)*capital_params!D$6</f>
        <v>0</v>
      </c>
      <c r="X194">
        <f>(P194/P193-G194/G193)*capital_params!E$6</f>
        <v>0</v>
      </c>
      <c r="Y194">
        <f>(Q194/Q193-H194/H193)*capital_params!F$6</f>
        <v>0</v>
      </c>
      <c r="Z194">
        <f t="shared" si="49"/>
        <v>0</v>
      </c>
      <c r="AA194">
        <f t="shared" si="36"/>
        <v>151859.40196435549</v>
      </c>
      <c r="AB194">
        <f t="shared" si="37"/>
        <v>622854.62482583139</v>
      </c>
      <c r="AC194">
        <f t="shared" si="39"/>
        <v>622854.62482583348</v>
      </c>
      <c r="AD194">
        <f t="shared" si="40"/>
        <v>774714.02679018897</v>
      </c>
      <c r="AE194">
        <f t="shared" si="41"/>
        <v>1.0000000000000027</v>
      </c>
    </row>
    <row r="195" spans="1:31" x14ac:dyDescent="0.25">
      <c r="A195">
        <f t="shared" si="42"/>
        <v>2203</v>
      </c>
      <c r="B195">
        <v>0.02</v>
      </c>
      <c r="C195">
        <f t="shared" si="47"/>
        <v>790983.02135278075</v>
      </c>
      <c r="D195">
        <f t="shared" si="48"/>
        <v>0.19601994634528935</v>
      </c>
      <c r="E195">
        <f>E194*(1-capital_params!C$4)+I194</f>
        <v>427836.33054794237</v>
      </c>
      <c r="F195">
        <f>F194*(1-capital_params!D$4)+J194</f>
        <v>490980.13253317232</v>
      </c>
      <c r="G195">
        <f>G194*(1-capital_params!E$4)+K194</f>
        <v>177630.39673604493</v>
      </c>
      <c r="H195">
        <f>H194*(1-capital_params!F$4)+L194</f>
        <v>100183.16639035832</v>
      </c>
      <c r="I195">
        <f t="shared" si="52"/>
        <v>46660.675593588086</v>
      </c>
      <c r="J195">
        <f t="shared" si="52"/>
        <v>20180.409466359291</v>
      </c>
      <c r="K195">
        <f t="shared" si="52"/>
        <v>31403.529072076934</v>
      </c>
      <c r="L195">
        <f t="shared" si="52"/>
        <v>4798.5171289028922</v>
      </c>
      <c r="N195">
        <f>N194*(1-capital_params!C$4)+R194</f>
        <v>427836.33054794237</v>
      </c>
      <c r="O195">
        <f>O194*(1-capital_params!D$4)+S194</f>
        <v>490980.13253317232</v>
      </c>
      <c r="P195">
        <f>P194*(1-capital_params!E$4)+T194</f>
        <v>177630.39673604493</v>
      </c>
      <c r="Q195">
        <f>Q194*(1-capital_params!F$4)+U194</f>
        <v>100183.16639035832</v>
      </c>
      <c r="R195">
        <f t="shared" si="43"/>
        <v>46660.675593588086</v>
      </c>
      <c r="S195">
        <f t="shared" si="44"/>
        <v>20180.409466359291</v>
      </c>
      <c r="T195">
        <f t="shared" si="45"/>
        <v>31403.529072076934</v>
      </c>
      <c r="U195">
        <f t="shared" si="46"/>
        <v>4798.5171289028922</v>
      </c>
      <c r="V195">
        <f>(N195/N194-E195/E194)*capital_params!C$6</f>
        <v>0</v>
      </c>
      <c r="W195">
        <f>(O195/O194-F195/F194)*capital_params!D$6</f>
        <v>0</v>
      </c>
      <c r="X195">
        <f>(P195/P194-G195/G194)*capital_params!E$6</f>
        <v>0</v>
      </c>
      <c r="Y195">
        <f>(Q195/Q194-H195/H194)*capital_params!F$6</f>
        <v>0</v>
      </c>
      <c r="Z195">
        <f t="shared" si="49"/>
        <v>0</v>
      </c>
      <c r="AA195">
        <f t="shared" si="36"/>
        <v>155048.44940560695</v>
      </c>
      <c r="AB195">
        <f t="shared" si="37"/>
        <v>635934.5719471738</v>
      </c>
      <c r="AC195">
        <f t="shared" si="39"/>
        <v>635934.57194717589</v>
      </c>
      <c r="AD195">
        <f t="shared" si="40"/>
        <v>790983.02135278285</v>
      </c>
      <c r="AE195">
        <f t="shared" si="41"/>
        <v>1.0000000000000027</v>
      </c>
    </row>
    <row r="196" spans="1:31" x14ac:dyDescent="0.25">
      <c r="A196">
        <f t="shared" si="42"/>
        <v>2204</v>
      </c>
      <c r="B196">
        <v>0.02</v>
      </c>
      <c r="C196">
        <f t="shared" si="47"/>
        <v>807593.66480118909</v>
      </c>
      <c r="D196">
        <f t="shared" si="48"/>
        <v>0.19601994634528935</v>
      </c>
      <c r="E196">
        <f>E195*(1-capital_params!C$4)+I195</f>
        <v>436820.89349122206</v>
      </c>
      <c r="F196">
        <f>F195*(1-capital_params!D$4)+J195</f>
        <v>501287.05374827556</v>
      </c>
      <c r="G196">
        <f>G195*(1-capital_params!E$4)+K195</f>
        <v>181360.63506750186</v>
      </c>
      <c r="H196">
        <f>H195*(1-capital_params!F$4)+L195</f>
        <v>102286.78595542563</v>
      </c>
      <c r="I196">
        <f t="shared" si="52"/>
        <v>47640.549781053436</v>
      </c>
      <c r="J196">
        <f t="shared" si="52"/>
        <v>20604.198065152836</v>
      </c>
      <c r="K196">
        <f t="shared" si="52"/>
        <v>32063.003182590546</v>
      </c>
      <c r="L196">
        <f t="shared" si="52"/>
        <v>4899.2859886098531</v>
      </c>
      <c r="N196">
        <f>N195*(1-capital_params!C$4)+R195</f>
        <v>436820.89349122206</v>
      </c>
      <c r="O196">
        <f>O195*(1-capital_params!D$4)+S195</f>
        <v>501287.05374827556</v>
      </c>
      <c r="P196">
        <f>P195*(1-capital_params!E$4)+T195</f>
        <v>181360.63506750186</v>
      </c>
      <c r="Q196">
        <f>Q195*(1-capital_params!F$4)+U195</f>
        <v>102286.78595542563</v>
      </c>
      <c r="R196">
        <f t="shared" si="43"/>
        <v>47640.549781053436</v>
      </c>
      <c r="S196">
        <f t="shared" si="44"/>
        <v>20604.198065152836</v>
      </c>
      <c r="T196">
        <f t="shared" si="45"/>
        <v>32063.003182590546</v>
      </c>
      <c r="U196">
        <f t="shared" si="46"/>
        <v>4899.2859886098531</v>
      </c>
      <c r="V196">
        <f>(N196/N195-E196/E195)*capital_params!C$6</f>
        <v>0</v>
      </c>
      <c r="W196">
        <f>(O196/O195-F196/F195)*capital_params!D$6</f>
        <v>0</v>
      </c>
      <c r="X196">
        <f>(P196/P195-G196/G195)*capital_params!E$6</f>
        <v>0</v>
      </c>
      <c r="Y196">
        <f>(Q196/Q195-H196/H195)*capital_params!F$6</f>
        <v>0</v>
      </c>
      <c r="Z196">
        <f t="shared" si="49"/>
        <v>0</v>
      </c>
      <c r="AA196">
        <f t="shared" si="36"/>
        <v>158304.46684312468</v>
      </c>
      <c r="AB196">
        <f t="shared" si="37"/>
        <v>649289.19795806438</v>
      </c>
      <c r="AC196">
        <f t="shared" si="39"/>
        <v>649289.19795806648</v>
      </c>
      <c r="AD196">
        <f t="shared" si="40"/>
        <v>807593.66480119119</v>
      </c>
      <c r="AE196">
        <f t="shared" si="41"/>
        <v>1.0000000000000027</v>
      </c>
    </row>
    <row r="197" spans="1:31" x14ac:dyDescent="0.25">
      <c r="A197">
        <f t="shared" si="42"/>
        <v>2205</v>
      </c>
      <c r="B197">
        <v>0.02</v>
      </c>
      <c r="C197">
        <f t="shared" si="47"/>
        <v>824553.131762014</v>
      </c>
      <c r="D197">
        <f t="shared" si="48"/>
        <v>0.19601994634528935</v>
      </c>
      <c r="E197">
        <f>E196*(1-capital_params!C$4)+I196</f>
        <v>445994.13225615449</v>
      </c>
      <c r="F197">
        <f>F196*(1-capital_params!D$4)+J196</f>
        <v>511810.49394211889</v>
      </c>
      <c r="G197">
        <f>G196*(1-capital_params!E$4)+K196</f>
        <v>185169.20840391936</v>
      </c>
      <c r="H197">
        <f>H196*(1-capital_params!F$4)+L196</f>
        <v>104434.58763568588</v>
      </c>
      <c r="I197">
        <f t="shared" si="52"/>
        <v>48641.001326455553</v>
      </c>
      <c r="J197">
        <f t="shared" si="52"/>
        <v>21036.886224521044</v>
      </c>
      <c r="K197">
        <f t="shared" si="52"/>
        <v>32736.326249424943</v>
      </c>
      <c r="L197">
        <f t="shared" si="52"/>
        <v>5002.1709943706601</v>
      </c>
      <c r="N197">
        <f>N196*(1-capital_params!C$4)+R196</f>
        <v>445994.13225615449</v>
      </c>
      <c r="O197">
        <f>O196*(1-capital_params!D$4)+S196</f>
        <v>511810.49394211889</v>
      </c>
      <c r="P197">
        <f>P196*(1-capital_params!E$4)+T196</f>
        <v>185169.20840391936</v>
      </c>
      <c r="Q197">
        <f>Q196*(1-capital_params!F$4)+U196</f>
        <v>104434.58763568588</v>
      </c>
      <c r="R197">
        <f t="shared" si="43"/>
        <v>48641.001326455553</v>
      </c>
      <c r="S197">
        <f t="shared" si="44"/>
        <v>21036.886224521044</v>
      </c>
      <c r="T197">
        <f t="shared" si="45"/>
        <v>32736.326249424943</v>
      </c>
      <c r="U197">
        <f t="shared" si="46"/>
        <v>5002.1709943706601</v>
      </c>
      <c r="V197">
        <f>(N197/N196-E197/E196)*capital_params!C$6</f>
        <v>0</v>
      </c>
      <c r="W197">
        <f>(O197/O196-F197/F196)*capital_params!D$6</f>
        <v>0</v>
      </c>
      <c r="X197">
        <f>(P197/P196-G197/G196)*capital_params!E$6</f>
        <v>0</v>
      </c>
      <c r="Y197">
        <f>(Q197/Q196-H197/H196)*capital_params!F$6</f>
        <v>0</v>
      </c>
      <c r="Z197">
        <f t="shared" si="49"/>
        <v>0</v>
      </c>
      <c r="AA197">
        <f t="shared" si="36"/>
        <v>161628.86064683029</v>
      </c>
      <c r="AB197">
        <f t="shared" si="37"/>
        <v>662924.27111518371</v>
      </c>
      <c r="AC197">
        <f t="shared" si="39"/>
        <v>662924.27111518581</v>
      </c>
      <c r="AD197">
        <f t="shared" si="40"/>
        <v>824553.1317620161</v>
      </c>
      <c r="AE197">
        <f t="shared" si="41"/>
        <v>1.0000000000000024</v>
      </c>
    </row>
    <row r="198" spans="1:31" x14ac:dyDescent="0.25">
      <c r="A198">
        <f t="shared" si="42"/>
        <v>2206</v>
      </c>
      <c r="B198">
        <v>0.02</v>
      </c>
      <c r="C198">
        <f t="shared" si="47"/>
        <v>841868.74752901623</v>
      </c>
      <c r="D198">
        <f t="shared" si="48"/>
        <v>0.19601994634528935</v>
      </c>
      <c r="E198">
        <f>E197*(1-capital_params!C$4)+I197</f>
        <v>455360.00903500814</v>
      </c>
      <c r="F198">
        <f>F197*(1-capital_params!D$4)+J197</f>
        <v>522554.99853251007</v>
      </c>
      <c r="G198">
        <f>G197*(1-capital_params!E$4)+K197</f>
        <v>189057.76178040166</v>
      </c>
      <c r="H198">
        <f>H197*(1-capital_params!F$4)+L197</f>
        <v>106627.49909135353</v>
      </c>
      <c r="I198">
        <f t="shared" si="52"/>
        <v>49662.462354311116</v>
      </c>
      <c r="J198">
        <f t="shared" si="52"/>
        <v>21478.660835235987</v>
      </c>
      <c r="K198">
        <f t="shared" si="52"/>
        <v>33423.789100662863</v>
      </c>
      <c r="L198">
        <f t="shared" si="52"/>
        <v>5107.216585252444</v>
      </c>
      <c r="N198">
        <f>N197*(1-capital_params!C$4)+R197</f>
        <v>455360.00903500814</v>
      </c>
      <c r="O198">
        <f>O197*(1-capital_params!D$4)+S197</f>
        <v>522554.99853251007</v>
      </c>
      <c r="P198">
        <f>P197*(1-capital_params!E$4)+T197</f>
        <v>189057.76178040166</v>
      </c>
      <c r="Q198">
        <f>Q197*(1-capital_params!F$4)+U197</f>
        <v>106627.49909135353</v>
      </c>
      <c r="R198">
        <f t="shared" si="43"/>
        <v>49662.462354311116</v>
      </c>
      <c r="S198">
        <f t="shared" si="44"/>
        <v>21478.660835235987</v>
      </c>
      <c r="T198">
        <f t="shared" si="45"/>
        <v>33423.789100662863</v>
      </c>
      <c r="U198">
        <f t="shared" si="46"/>
        <v>5107.216585252444</v>
      </c>
      <c r="V198">
        <f>(N198/N197-E198/E197)*capital_params!C$6</f>
        <v>0</v>
      </c>
      <c r="W198">
        <f>(O198/O197-F198/F197)*capital_params!D$6</f>
        <v>0</v>
      </c>
      <c r="X198">
        <f>(P198/P197-G198/G197)*capital_params!E$6</f>
        <v>0</v>
      </c>
      <c r="Y198">
        <f>(Q198/Q197-H198/H197)*capital_params!F$6</f>
        <v>0</v>
      </c>
      <c r="Z198">
        <f t="shared" si="49"/>
        <v>0</v>
      </c>
      <c r="AA198">
        <f t="shared" si="36"/>
        <v>165023.06672041371</v>
      </c>
      <c r="AB198">
        <f t="shared" si="37"/>
        <v>676845.68080860248</v>
      </c>
      <c r="AC198">
        <f t="shared" si="39"/>
        <v>676845.68080860469</v>
      </c>
      <c r="AD198">
        <f t="shared" si="40"/>
        <v>841868.74752901844</v>
      </c>
      <c r="AE198">
        <f t="shared" si="41"/>
        <v>1.0000000000000027</v>
      </c>
    </row>
    <row r="199" spans="1:31" x14ac:dyDescent="0.25">
      <c r="A199">
        <f t="shared" si="42"/>
        <v>2207</v>
      </c>
      <c r="B199">
        <v>0.02</v>
      </c>
      <c r="C199">
        <f t="shared" si="47"/>
        <v>859547.99122712552</v>
      </c>
      <c r="D199">
        <f t="shared" si="48"/>
        <v>0.19601994634528935</v>
      </c>
      <c r="E199">
        <f>E198*(1-capital_params!C$4)+I198</f>
        <v>464922.56922608789</v>
      </c>
      <c r="F199">
        <f>F198*(1-capital_params!D$4)+J198</f>
        <v>533525.20842080831</v>
      </c>
      <c r="G199">
        <f>G198*(1-capital_params!E$4)+K198</f>
        <v>193027.97477779008</v>
      </c>
      <c r="H199">
        <f>H198*(1-capital_params!F$4)+L198</f>
        <v>108866.46746792462</v>
      </c>
      <c r="I199">
        <f t="shared" si="52"/>
        <v>50705.374063751646</v>
      </c>
      <c r="J199">
        <f t="shared" si="52"/>
        <v>21929.712712775941</v>
      </c>
      <c r="K199">
        <f t="shared" si="52"/>
        <v>34125.688671776777</v>
      </c>
      <c r="L199">
        <f t="shared" si="52"/>
        <v>5214.4681335427449</v>
      </c>
      <c r="N199">
        <f>N198*(1-capital_params!C$4)+R198</f>
        <v>464922.56922608789</v>
      </c>
      <c r="O199">
        <f>O198*(1-capital_params!D$4)+S198</f>
        <v>533525.20842080831</v>
      </c>
      <c r="P199">
        <f>P198*(1-capital_params!E$4)+T198</f>
        <v>193027.97477779008</v>
      </c>
      <c r="Q199">
        <f>Q198*(1-capital_params!F$4)+U198</f>
        <v>108866.46746792462</v>
      </c>
      <c r="R199">
        <f t="shared" si="43"/>
        <v>50705.374063751646</v>
      </c>
      <c r="S199">
        <f t="shared" si="44"/>
        <v>21929.712712775941</v>
      </c>
      <c r="T199">
        <f t="shared" si="45"/>
        <v>34125.688671776777</v>
      </c>
      <c r="U199">
        <f t="shared" si="46"/>
        <v>5214.4681335427449</v>
      </c>
      <c r="V199">
        <f>(N199/N198-E199/E198)*capital_params!C$6</f>
        <v>0</v>
      </c>
      <c r="W199">
        <f>(O199/O198-F199/F198)*capital_params!D$6</f>
        <v>0</v>
      </c>
      <c r="X199">
        <f>(P199/P198-G199/G198)*capital_params!E$6</f>
        <v>0</v>
      </c>
      <c r="Y199">
        <f>(Q199/Q198-H199/H198)*capital_params!F$6</f>
        <v>0</v>
      </c>
      <c r="Z199">
        <f t="shared" si="49"/>
        <v>0</v>
      </c>
      <c r="AA199">
        <f t="shared" ref="AA199:AA255" si="53">D199*C199</f>
        <v>168488.55112154238</v>
      </c>
      <c r="AB199">
        <f t="shared" ref="AB199:AB255" si="54">(1-D199)*C199</f>
        <v>691059.44010558305</v>
      </c>
      <c r="AC199">
        <f t="shared" si="39"/>
        <v>691059.44010558538</v>
      </c>
      <c r="AD199">
        <f t="shared" si="40"/>
        <v>859547.99122712773</v>
      </c>
      <c r="AE199">
        <f t="shared" si="41"/>
        <v>1.0000000000000027</v>
      </c>
    </row>
    <row r="200" spans="1:31" x14ac:dyDescent="0.25">
      <c r="A200">
        <f t="shared" si="42"/>
        <v>2208</v>
      </c>
      <c r="B200">
        <v>0.02</v>
      </c>
      <c r="C200">
        <f t="shared" si="47"/>
        <v>877598.49904289504</v>
      </c>
      <c r="D200">
        <f t="shared" si="48"/>
        <v>0.19601994634528935</v>
      </c>
      <c r="E200">
        <f>E199*(1-capital_params!C$4)+I199</f>
        <v>474685.94318106188</v>
      </c>
      <c r="F200">
        <f>F199*(1-capital_params!D$4)+J199</f>
        <v>544725.8619964798</v>
      </c>
      <c r="G200">
        <f>G199*(1-capital_params!E$4)+K199</f>
        <v>197081.56224812364</v>
      </c>
      <c r="H200">
        <f>H199*(1-capital_params!F$4)+L199</f>
        <v>111152.45980524884</v>
      </c>
      <c r="I200">
        <f t="shared" ref="I200:L215" si="55">I199*$C200/$C199</f>
        <v>51770.186919090418</v>
      </c>
      <c r="J200">
        <f t="shared" si="55"/>
        <v>22390.236679744234</v>
      </c>
      <c r="K200">
        <f t="shared" si="55"/>
        <v>34842.328133884082</v>
      </c>
      <c r="L200">
        <f t="shared" si="55"/>
        <v>5323.9719643471417</v>
      </c>
      <c r="N200">
        <f>N199*(1-capital_params!C$4)+R199</f>
        <v>474685.94318106188</v>
      </c>
      <c r="O200">
        <f>O199*(1-capital_params!D$4)+S199</f>
        <v>544725.8619964798</v>
      </c>
      <c r="P200">
        <f>P199*(1-capital_params!E$4)+T199</f>
        <v>197081.56224812364</v>
      </c>
      <c r="Q200">
        <f>Q199*(1-capital_params!F$4)+U199</f>
        <v>111152.45980524884</v>
      </c>
      <c r="R200">
        <f t="shared" si="43"/>
        <v>51770.186919090418</v>
      </c>
      <c r="S200">
        <f t="shared" si="44"/>
        <v>22390.236679744234</v>
      </c>
      <c r="T200">
        <f t="shared" si="45"/>
        <v>34842.328133884082</v>
      </c>
      <c r="U200">
        <f t="shared" si="46"/>
        <v>5323.9719643471417</v>
      </c>
      <c r="V200">
        <f>(N200/N199-E200/E199)*capital_params!C$6</f>
        <v>0</v>
      </c>
      <c r="W200">
        <f>(O200/O199-F200/F199)*capital_params!D$6</f>
        <v>0</v>
      </c>
      <c r="X200">
        <f>(P200/P199-G200/G199)*capital_params!E$6</f>
        <v>0</v>
      </c>
      <c r="Y200">
        <f>(Q200/Q199-H200/H199)*capital_params!F$6</f>
        <v>0</v>
      </c>
      <c r="Z200">
        <f t="shared" si="49"/>
        <v>0</v>
      </c>
      <c r="AA200">
        <f t="shared" si="53"/>
        <v>172026.81069509475</v>
      </c>
      <c r="AB200">
        <f t="shared" si="54"/>
        <v>705571.68834780029</v>
      </c>
      <c r="AC200">
        <f t="shared" ref="AC200:AC255" si="56">AC199*(AB200/AB199+Z200)</f>
        <v>705571.68834780261</v>
      </c>
      <c r="AD200">
        <f t="shared" ref="AD200:AD255" si="57">AC200+AA200</f>
        <v>877598.49904289737</v>
      </c>
      <c r="AE200">
        <f t="shared" ref="AE200:AE255" si="58">AD200/C200</f>
        <v>1.0000000000000027</v>
      </c>
    </row>
    <row r="201" spans="1:31" x14ac:dyDescent="0.25">
      <c r="A201">
        <f t="shared" ref="A201:A255" si="59">A200+1</f>
        <v>2209</v>
      </c>
      <c r="B201">
        <v>0.02</v>
      </c>
      <c r="C201">
        <f t="shared" si="47"/>
        <v>896028.06752279575</v>
      </c>
      <c r="D201">
        <f t="shared" si="48"/>
        <v>0.19601994634528935</v>
      </c>
      <c r="E201">
        <f>E200*(1-capital_params!C$4)+I200</f>
        <v>484654.34798898228</v>
      </c>
      <c r="F201">
        <f>F200*(1-capital_params!D$4)+J200</f>
        <v>556161.79718376149</v>
      </c>
      <c r="G201">
        <f>G200*(1-capital_params!E$4)+K200</f>
        <v>201220.2750553342</v>
      </c>
      <c r="H201">
        <f>H200*(1-capital_params!F$4)+L200</f>
        <v>113486.46345519535</v>
      </c>
      <c r="I201">
        <f t="shared" si="55"/>
        <v>52857.360844391318</v>
      </c>
      <c r="J201">
        <f t="shared" si="55"/>
        <v>22860.431650018858</v>
      </c>
      <c r="K201">
        <f t="shared" si="55"/>
        <v>35574.017024695648</v>
      </c>
      <c r="L201">
        <f t="shared" si="55"/>
        <v>5435.7753755984304</v>
      </c>
      <c r="N201">
        <f>N200*(1-capital_params!C$4)+R200</f>
        <v>484654.34798898228</v>
      </c>
      <c r="O201">
        <f>O200*(1-capital_params!D$4)+S200</f>
        <v>556161.79718376149</v>
      </c>
      <c r="P201">
        <f>P200*(1-capital_params!E$4)+T200</f>
        <v>201220.2750553342</v>
      </c>
      <c r="Q201">
        <f>Q200*(1-capital_params!F$4)+U200</f>
        <v>113486.46345519535</v>
      </c>
      <c r="R201">
        <f t="shared" ref="R201:R255" si="60">IF($A201&lt;$Q$3,I201,I201*(1+R$2))</f>
        <v>52857.360844391318</v>
      </c>
      <c r="S201">
        <f t="shared" ref="S201:S255" si="61">IF($A201&lt;$Q$3,J201,J201*(1+S$2))</f>
        <v>22860.431650018858</v>
      </c>
      <c r="T201">
        <f t="shared" ref="T201:T255" si="62">IF($A201&lt;$Q$3,K201,K201*(1+T$2))</f>
        <v>35574.017024695648</v>
      </c>
      <c r="U201">
        <f t="shared" ref="U201:U255" si="63">IF($A201&lt;$Q$3,L201,L201*(1+U$2))</f>
        <v>5435.7753755984304</v>
      </c>
      <c r="V201">
        <f>(N201/N200-E201/E200)*capital_params!C$6</f>
        <v>0</v>
      </c>
      <c r="W201">
        <f>(O201/O200-F201/F200)*capital_params!D$6</f>
        <v>0</v>
      </c>
      <c r="X201">
        <f>(P201/P200-G201/G200)*capital_params!E$6</f>
        <v>0</v>
      </c>
      <c r="Y201">
        <f>(Q201/Q200-H201/H200)*capital_params!F$6</f>
        <v>0</v>
      </c>
      <c r="Z201">
        <f t="shared" si="49"/>
        <v>0</v>
      </c>
      <c r="AA201">
        <f t="shared" si="53"/>
        <v>175639.37371969174</v>
      </c>
      <c r="AB201">
        <f t="shared" si="54"/>
        <v>720388.69380310399</v>
      </c>
      <c r="AC201">
        <f t="shared" si="56"/>
        <v>720388.69380310643</v>
      </c>
      <c r="AD201">
        <f t="shared" si="57"/>
        <v>896028.0675227982</v>
      </c>
      <c r="AE201">
        <f t="shared" si="58"/>
        <v>1.0000000000000027</v>
      </c>
    </row>
    <row r="202" spans="1:31" x14ac:dyDescent="0.25">
      <c r="A202">
        <f t="shared" si="59"/>
        <v>2210</v>
      </c>
      <c r="B202">
        <v>0.02</v>
      </c>
      <c r="C202">
        <f t="shared" si="47"/>
        <v>914844.65694077441</v>
      </c>
      <c r="D202">
        <f t="shared" si="48"/>
        <v>0.19601994634528935</v>
      </c>
      <c r="E202">
        <f>E201*(1-capital_params!C$4)+I201</f>
        <v>494832.08929777058</v>
      </c>
      <c r="F202">
        <f>F201*(1-capital_params!D$4)+J201</f>
        <v>567837.95353131625</v>
      </c>
      <c r="G202">
        <f>G201*(1-capital_params!E$4)+K201</f>
        <v>205445.9008314962</v>
      </c>
      <c r="H202">
        <f>H201*(1-capital_params!F$4)+L201</f>
        <v>115869.48650809262</v>
      </c>
      <c r="I202">
        <f t="shared" si="55"/>
        <v>53967.365422123534</v>
      </c>
      <c r="J202">
        <f t="shared" si="55"/>
        <v>23340.500714669251</v>
      </c>
      <c r="K202">
        <f t="shared" si="55"/>
        <v>36321.071382214257</v>
      </c>
      <c r="L202">
        <f t="shared" si="55"/>
        <v>5549.926658485997</v>
      </c>
      <c r="N202">
        <f>N201*(1-capital_params!C$4)+R201</f>
        <v>494832.08929777058</v>
      </c>
      <c r="O202">
        <f>O201*(1-capital_params!D$4)+S201</f>
        <v>567837.95353131625</v>
      </c>
      <c r="P202">
        <f>P201*(1-capital_params!E$4)+T201</f>
        <v>205445.9008314962</v>
      </c>
      <c r="Q202">
        <f>Q201*(1-capital_params!F$4)+U201</f>
        <v>115869.48650809262</v>
      </c>
      <c r="R202">
        <f t="shared" si="60"/>
        <v>53967.365422123534</v>
      </c>
      <c r="S202">
        <f t="shared" si="61"/>
        <v>23340.500714669251</v>
      </c>
      <c r="T202">
        <f t="shared" si="62"/>
        <v>36321.071382214257</v>
      </c>
      <c r="U202">
        <f t="shared" si="63"/>
        <v>5549.926658485997</v>
      </c>
      <c r="V202">
        <f>(N202/N201-E202/E201)*capital_params!C$6</f>
        <v>0</v>
      </c>
      <c r="W202">
        <f>(O202/O201-F202/F201)*capital_params!D$6</f>
        <v>0</v>
      </c>
      <c r="X202">
        <f>(P202/P201-G202/G201)*capital_params!E$6</f>
        <v>0</v>
      </c>
      <c r="Y202">
        <f>(Q202/Q201-H202/H201)*capital_params!F$6</f>
        <v>0</v>
      </c>
      <c r="Z202">
        <f t="shared" si="49"/>
        <v>0</v>
      </c>
      <c r="AA202">
        <f t="shared" si="53"/>
        <v>179327.80056780524</v>
      </c>
      <c r="AB202">
        <f t="shared" si="54"/>
        <v>735516.85637296911</v>
      </c>
      <c r="AC202">
        <f t="shared" si="56"/>
        <v>735516.85637297155</v>
      </c>
      <c r="AD202">
        <f t="shared" si="57"/>
        <v>914844.65694077685</v>
      </c>
      <c r="AE202">
        <f t="shared" si="58"/>
        <v>1.0000000000000027</v>
      </c>
    </row>
    <row r="203" spans="1:31" x14ac:dyDescent="0.25">
      <c r="A203">
        <f t="shared" si="59"/>
        <v>2211</v>
      </c>
      <c r="B203">
        <v>0.02</v>
      </c>
      <c r="C203">
        <f t="shared" si="47"/>
        <v>934056.39473653061</v>
      </c>
      <c r="D203">
        <f t="shared" si="48"/>
        <v>0.19601994634528935</v>
      </c>
      <c r="E203">
        <f>E202*(1-capital_params!C$4)+I202</f>
        <v>505223.56317395362</v>
      </c>
      <c r="F203">
        <f>F202*(1-capital_params!D$4)+J202</f>
        <v>579759.3743457821</v>
      </c>
      <c r="G203">
        <f>G202*(1-capital_params!E$4)+K202</f>
        <v>209760.26474895759</v>
      </c>
      <c r="H203">
        <f>H202*(1-capital_params!F$4)+L202</f>
        <v>118302.5582281267</v>
      </c>
      <c r="I203">
        <f t="shared" si="55"/>
        <v>55100.680095988129</v>
      </c>
      <c r="J203">
        <f t="shared" si="55"/>
        <v>23830.651229677303</v>
      </c>
      <c r="K203">
        <f t="shared" si="55"/>
        <v>37083.813881240756</v>
      </c>
      <c r="L203">
        <f t="shared" si="55"/>
        <v>5666.4751183142025</v>
      </c>
      <c r="N203">
        <f>N202*(1-capital_params!C$4)+R202</f>
        <v>505223.56317395362</v>
      </c>
      <c r="O203">
        <f>O202*(1-capital_params!D$4)+S202</f>
        <v>579759.3743457821</v>
      </c>
      <c r="P203">
        <f>P202*(1-capital_params!E$4)+T202</f>
        <v>209760.26474895759</v>
      </c>
      <c r="Q203">
        <f>Q202*(1-capital_params!F$4)+U202</f>
        <v>118302.5582281267</v>
      </c>
      <c r="R203">
        <f t="shared" si="60"/>
        <v>55100.680095988129</v>
      </c>
      <c r="S203">
        <f t="shared" si="61"/>
        <v>23830.651229677303</v>
      </c>
      <c r="T203">
        <f t="shared" si="62"/>
        <v>37083.813881240756</v>
      </c>
      <c r="U203">
        <f t="shared" si="63"/>
        <v>5666.4751183142025</v>
      </c>
      <c r="V203">
        <f>(N203/N202-E203/E202)*capital_params!C$6</f>
        <v>0</v>
      </c>
      <c r="W203">
        <f>(O203/O202-F203/F202)*capital_params!D$6</f>
        <v>0</v>
      </c>
      <c r="X203">
        <f>(P203/P202-G203/G202)*capital_params!E$6</f>
        <v>0</v>
      </c>
      <c r="Y203">
        <f>(Q203/Q202-H203/H202)*capital_params!F$6</f>
        <v>0</v>
      </c>
      <c r="Z203">
        <f t="shared" si="49"/>
        <v>0</v>
      </c>
      <c r="AA203">
        <f t="shared" si="53"/>
        <v>183093.68437972915</v>
      </c>
      <c r="AB203">
        <f t="shared" si="54"/>
        <v>750962.7103568014</v>
      </c>
      <c r="AC203">
        <f t="shared" si="56"/>
        <v>750962.71035680384</v>
      </c>
      <c r="AD203">
        <f t="shared" si="57"/>
        <v>934056.39473653305</v>
      </c>
      <c r="AE203">
        <f t="shared" si="58"/>
        <v>1.0000000000000027</v>
      </c>
    </row>
    <row r="204" spans="1:31" x14ac:dyDescent="0.25">
      <c r="A204">
        <f t="shared" si="59"/>
        <v>2212</v>
      </c>
      <c r="B204">
        <v>0.02</v>
      </c>
      <c r="C204">
        <f t="shared" si="47"/>
        <v>953671.57902599766</v>
      </c>
      <c r="D204">
        <f t="shared" si="48"/>
        <v>0.19601994634528935</v>
      </c>
      <c r="E204">
        <f>E203*(1-capital_params!C$4)+I203</f>
        <v>515833.25800145464</v>
      </c>
      <c r="F204">
        <f>F203*(1-capital_params!D$4)+J203</f>
        <v>591931.20887013804</v>
      </c>
      <c r="G204">
        <f>G203*(1-capital_params!E$4)+K203</f>
        <v>214165.23030868568</v>
      </c>
      <c r="H204">
        <f>H203*(1-capital_params!F$4)+L203</f>
        <v>120786.72949788556</v>
      </c>
      <c r="I204">
        <f t="shared" si="55"/>
        <v>56257.794378003877</v>
      </c>
      <c r="J204">
        <f t="shared" si="55"/>
        <v>24331.094905500526</v>
      </c>
      <c r="K204">
        <f t="shared" si="55"/>
        <v>37862.57397274681</v>
      </c>
      <c r="L204">
        <f t="shared" si="55"/>
        <v>5785.4710957988</v>
      </c>
      <c r="N204">
        <f>N203*(1-capital_params!C$4)+R203</f>
        <v>515833.25800145464</v>
      </c>
      <c r="O204">
        <f>O203*(1-capital_params!D$4)+S203</f>
        <v>591931.20887013804</v>
      </c>
      <c r="P204">
        <f>P203*(1-capital_params!E$4)+T203</f>
        <v>214165.23030868568</v>
      </c>
      <c r="Q204">
        <f>Q203*(1-capital_params!F$4)+U203</f>
        <v>120786.72949788556</v>
      </c>
      <c r="R204">
        <f t="shared" si="60"/>
        <v>56257.794378003877</v>
      </c>
      <c r="S204">
        <f t="shared" si="61"/>
        <v>24331.094905500526</v>
      </c>
      <c r="T204">
        <f t="shared" si="62"/>
        <v>37862.57397274681</v>
      </c>
      <c r="U204">
        <f t="shared" si="63"/>
        <v>5785.4710957988</v>
      </c>
      <c r="V204">
        <f>(N204/N203-E204/E203)*capital_params!C$6</f>
        <v>0</v>
      </c>
      <c r="W204">
        <f>(O204/O203-F204/F203)*capital_params!D$6</f>
        <v>0</v>
      </c>
      <c r="X204">
        <f>(P204/P203-G204/G203)*capital_params!E$6</f>
        <v>0</v>
      </c>
      <c r="Y204">
        <f>(Q204/Q203-H204/H203)*capital_params!F$6</f>
        <v>0</v>
      </c>
      <c r="Z204">
        <f t="shared" si="49"/>
        <v>0</v>
      </c>
      <c r="AA204">
        <f t="shared" si="53"/>
        <v>186938.65175170344</v>
      </c>
      <c r="AB204">
        <f t="shared" si="54"/>
        <v>766732.9272742942</v>
      </c>
      <c r="AC204">
        <f t="shared" si="56"/>
        <v>766732.92727429664</v>
      </c>
      <c r="AD204">
        <f t="shared" si="57"/>
        <v>953671.57902600011</v>
      </c>
      <c r="AE204">
        <f t="shared" si="58"/>
        <v>1.0000000000000027</v>
      </c>
    </row>
    <row r="205" spans="1:31" x14ac:dyDescent="0.25">
      <c r="A205">
        <f t="shared" si="59"/>
        <v>2213</v>
      </c>
      <c r="B205">
        <v>0.02</v>
      </c>
      <c r="C205">
        <f t="shared" si="47"/>
        <v>973698.68218554358</v>
      </c>
      <c r="D205">
        <f t="shared" si="48"/>
        <v>0.19601994634528935</v>
      </c>
      <c r="E205">
        <f>E204*(1-capital_params!C$4)+I204</f>
        <v>526665.75642025855</v>
      </c>
      <c r="F205">
        <f>F204*(1-capital_params!D$4)+J204</f>
        <v>604358.71450782591</v>
      </c>
      <c r="G205">
        <f>G204*(1-capital_params!E$4)+K204</f>
        <v>218662.70014516808</v>
      </c>
      <c r="H205">
        <f>H204*(1-capital_params!F$4)+L204</f>
        <v>123323.07327224199</v>
      </c>
      <c r="I205">
        <f t="shared" si="55"/>
        <v>57439.208059941957</v>
      </c>
      <c r="J205">
        <f t="shared" si="55"/>
        <v>24842.047898516037</v>
      </c>
      <c r="K205">
        <f t="shared" si="55"/>
        <v>38657.688026174488</v>
      </c>
      <c r="L205">
        <f t="shared" si="55"/>
        <v>5906.9659888105753</v>
      </c>
      <c r="N205">
        <f>N204*(1-capital_params!C$4)+R204</f>
        <v>526665.75642025855</v>
      </c>
      <c r="O205">
        <f>O204*(1-capital_params!D$4)+S204</f>
        <v>604358.71450782591</v>
      </c>
      <c r="P205">
        <f>P204*(1-capital_params!E$4)+T204</f>
        <v>218662.70014516808</v>
      </c>
      <c r="Q205">
        <f>Q204*(1-capital_params!F$4)+U204</f>
        <v>123323.07327224199</v>
      </c>
      <c r="R205">
        <f t="shared" si="60"/>
        <v>57439.208059941957</v>
      </c>
      <c r="S205">
        <f t="shared" si="61"/>
        <v>24842.047898516037</v>
      </c>
      <c r="T205">
        <f t="shared" si="62"/>
        <v>38657.688026174488</v>
      </c>
      <c r="U205">
        <f t="shared" si="63"/>
        <v>5906.9659888105753</v>
      </c>
      <c r="V205">
        <f>(N205/N204-E205/E204)*capital_params!C$6</f>
        <v>0</v>
      </c>
      <c r="W205">
        <f>(O205/O204-F205/F204)*capital_params!D$6</f>
        <v>0</v>
      </c>
      <c r="X205">
        <f>(P205/P204-G205/G204)*capital_params!E$6</f>
        <v>0</v>
      </c>
      <c r="Y205">
        <f>(Q205/Q204-H205/H204)*capital_params!F$6</f>
        <v>0</v>
      </c>
      <c r="Z205">
        <f t="shared" si="49"/>
        <v>0</v>
      </c>
      <c r="AA205">
        <f t="shared" si="53"/>
        <v>190864.36343848921</v>
      </c>
      <c r="AB205">
        <f t="shared" si="54"/>
        <v>782834.31874705432</v>
      </c>
      <c r="AC205">
        <f t="shared" si="56"/>
        <v>782834.31874705676</v>
      </c>
      <c r="AD205">
        <f t="shared" si="57"/>
        <v>973698.68218554603</v>
      </c>
      <c r="AE205">
        <f t="shared" si="58"/>
        <v>1.0000000000000024</v>
      </c>
    </row>
    <row r="206" spans="1:31" x14ac:dyDescent="0.25">
      <c r="A206">
        <f t="shared" si="59"/>
        <v>2214</v>
      </c>
      <c r="B206">
        <v>0.02</v>
      </c>
      <c r="C206">
        <f t="shared" si="47"/>
        <v>994146.35451143992</v>
      </c>
      <c r="D206">
        <f t="shared" si="48"/>
        <v>0.19601994634528935</v>
      </c>
      <c r="E206">
        <f>E205*(1-capital_params!C$4)+I205</f>
        <v>537725.73730578914</v>
      </c>
      <c r="F206">
        <f>F205*(1-capital_params!D$4)+J205</f>
        <v>617047.2590935902</v>
      </c>
      <c r="G206">
        <f>G205*(1-capital_params!E$4)+K205</f>
        <v>223254.6168482166</v>
      </c>
      <c r="H206">
        <f>H205*(1-capital_params!F$4)+L205</f>
        <v>125912.6850417706</v>
      </c>
      <c r="I206">
        <f t="shared" si="55"/>
        <v>58645.431429200733</v>
      </c>
      <c r="J206">
        <f t="shared" si="55"/>
        <v>25363.730904384873</v>
      </c>
      <c r="K206">
        <f t="shared" si="55"/>
        <v>39469.499474724151</v>
      </c>
      <c r="L206">
        <f t="shared" si="55"/>
        <v>6031.0122745755962</v>
      </c>
      <c r="N206">
        <f>N205*(1-capital_params!C$4)+R205</f>
        <v>537725.73730578914</v>
      </c>
      <c r="O206">
        <f>O205*(1-capital_params!D$4)+S205</f>
        <v>617047.2590935902</v>
      </c>
      <c r="P206">
        <f>P205*(1-capital_params!E$4)+T205</f>
        <v>223254.6168482166</v>
      </c>
      <c r="Q206">
        <f>Q205*(1-capital_params!F$4)+U205</f>
        <v>125912.6850417706</v>
      </c>
      <c r="R206">
        <f t="shared" si="60"/>
        <v>58645.431429200733</v>
      </c>
      <c r="S206">
        <f t="shared" si="61"/>
        <v>25363.730904384873</v>
      </c>
      <c r="T206">
        <f t="shared" si="62"/>
        <v>39469.499474724151</v>
      </c>
      <c r="U206">
        <f t="shared" si="63"/>
        <v>6031.0122745755962</v>
      </c>
      <c r="V206">
        <f>(N206/N205-E206/E205)*capital_params!C$6</f>
        <v>0</v>
      </c>
      <c r="W206">
        <f>(O206/O205-F206/F205)*capital_params!D$6</f>
        <v>0</v>
      </c>
      <c r="X206">
        <f>(P206/P205-G206/G205)*capital_params!E$6</f>
        <v>0</v>
      </c>
      <c r="Y206">
        <f>(Q206/Q205-H206/H205)*capital_params!F$6</f>
        <v>0</v>
      </c>
      <c r="Z206">
        <f t="shared" si="49"/>
        <v>0</v>
      </c>
      <c r="AA206">
        <f t="shared" si="53"/>
        <v>194872.51507069747</v>
      </c>
      <c r="AB206">
        <f t="shared" si="54"/>
        <v>799273.83944074239</v>
      </c>
      <c r="AC206">
        <f t="shared" si="56"/>
        <v>799273.83944074484</v>
      </c>
      <c r="AD206">
        <f t="shared" si="57"/>
        <v>994146.35451144236</v>
      </c>
      <c r="AE206">
        <f t="shared" si="58"/>
        <v>1.0000000000000024</v>
      </c>
    </row>
    <row r="207" spans="1:31" x14ac:dyDescent="0.25">
      <c r="A207">
        <f t="shared" si="59"/>
        <v>2215</v>
      </c>
      <c r="B207">
        <v>0.02</v>
      </c>
      <c r="C207">
        <f t="shared" si="47"/>
        <v>1015023.4279561801</v>
      </c>
      <c r="D207">
        <f t="shared" si="48"/>
        <v>0.19601994634528935</v>
      </c>
      <c r="E207">
        <f>E206*(1-capital_params!C$4)+I206</f>
        <v>549017.97778985382</v>
      </c>
      <c r="F207">
        <f>F206*(1-capital_params!D$4)+J206</f>
        <v>630002.32321201568</v>
      </c>
      <c r="G207">
        <f>G206*(1-capital_params!E$4)+K206</f>
        <v>227942.96380202912</v>
      </c>
      <c r="H207">
        <f>H206*(1-capital_params!F$4)+L206</f>
        <v>128556.68330589939</v>
      </c>
      <c r="I207">
        <f t="shared" si="55"/>
        <v>59876.985489213941</v>
      </c>
      <c r="J207">
        <f t="shared" si="55"/>
        <v>25896.36925337695</v>
      </c>
      <c r="K207">
        <f t="shared" si="55"/>
        <v>40298.358963693354</v>
      </c>
      <c r="L207">
        <f t="shared" si="55"/>
        <v>6157.6635323416831</v>
      </c>
      <c r="N207">
        <f>N206*(1-capital_params!C$4)+R206</f>
        <v>549017.97778985382</v>
      </c>
      <c r="O207">
        <f>O206*(1-capital_params!D$4)+S206</f>
        <v>630002.32321201568</v>
      </c>
      <c r="P207">
        <f>P206*(1-capital_params!E$4)+T206</f>
        <v>227942.96380202912</v>
      </c>
      <c r="Q207">
        <f>Q206*(1-capital_params!F$4)+U206</f>
        <v>128556.68330589939</v>
      </c>
      <c r="R207">
        <f t="shared" si="60"/>
        <v>59876.985489213941</v>
      </c>
      <c r="S207">
        <f t="shared" si="61"/>
        <v>25896.36925337695</v>
      </c>
      <c r="T207">
        <f t="shared" si="62"/>
        <v>40298.358963693354</v>
      </c>
      <c r="U207">
        <f t="shared" si="63"/>
        <v>6157.6635323416831</v>
      </c>
      <c r="V207">
        <f>(N207/N206-E207/E206)*capital_params!C$6</f>
        <v>0</v>
      </c>
      <c r="W207">
        <f>(O207/O206-F207/F206)*capital_params!D$6</f>
        <v>0</v>
      </c>
      <c r="X207">
        <f>(P207/P206-G207/G206)*capital_params!E$6</f>
        <v>0</v>
      </c>
      <c r="Y207">
        <f>(Q207/Q206-H207/H206)*capital_params!F$6</f>
        <v>0</v>
      </c>
      <c r="Z207">
        <f t="shared" si="49"/>
        <v>0</v>
      </c>
      <c r="AA207">
        <f t="shared" si="53"/>
        <v>198964.83788718208</v>
      </c>
      <c r="AB207">
        <f t="shared" si="54"/>
        <v>816058.59006899793</v>
      </c>
      <c r="AC207">
        <f t="shared" si="56"/>
        <v>816058.59006900038</v>
      </c>
      <c r="AD207">
        <f t="shared" si="57"/>
        <v>1015023.4279561825</v>
      </c>
      <c r="AE207">
        <f t="shared" si="58"/>
        <v>1.0000000000000024</v>
      </c>
    </row>
    <row r="208" spans="1:31" x14ac:dyDescent="0.25">
      <c r="A208">
        <f t="shared" si="59"/>
        <v>2216</v>
      </c>
      <c r="B208">
        <v>0.02</v>
      </c>
      <c r="C208">
        <f t="shared" si="47"/>
        <v>1036338.9199432598</v>
      </c>
      <c r="D208">
        <f t="shared" si="48"/>
        <v>0.19601994634528935</v>
      </c>
      <c r="E208">
        <f>E207*(1-capital_params!C$4)+I207</f>
        <v>560547.35532402724</v>
      </c>
      <c r="F208">
        <f>F207*(1-capital_params!D$4)+J207</f>
        <v>643229.50256476551</v>
      </c>
      <c r="G208">
        <f>G207*(1-capital_params!E$4)+K207</f>
        <v>232729.76604187171</v>
      </c>
      <c r="H208">
        <f>H207*(1-capital_params!F$4)+L207</f>
        <v>131256.21005600024</v>
      </c>
      <c r="I208">
        <f t="shared" si="55"/>
        <v>61134.40218448743</v>
      </c>
      <c r="J208">
        <f t="shared" si="55"/>
        <v>26440.193007697864</v>
      </c>
      <c r="K208">
        <f t="shared" si="55"/>
        <v>41144.624501930914</v>
      </c>
      <c r="L208">
        <f t="shared" si="55"/>
        <v>6286.9744665208582</v>
      </c>
      <c r="N208">
        <f>N207*(1-capital_params!C$4)+R207</f>
        <v>560547.35532402724</v>
      </c>
      <c r="O208">
        <f>O207*(1-capital_params!D$4)+S207</f>
        <v>643229.50256476551</v>
      </c>
      <c r="P208">
        <f>P207*(1-capital_params!E$4)+T207</f>
        <v>232729.76604187171</v>
      </c>
      <c r="Q208">
        <f>Q207*(1-capital_params!F$4)+U207</f>
        <v>131256.21005600024</v>
      </c>
      <c r="R208">
        <f t="shared" si="60"/>
        <v>61134.40218448743</v>
      </c>
      <c r="S208">
        <f t="shared" si="61"/>
        <v>26440.193007697864</v>
      </c>
      <c r="T208">
        <f t="shared" si="62"/>
        <v>41144.624501930914</v>
      </c>
      <c r="U208">
        <f t="shared" si="63"/>
        <v>6286.9744665208582</v>
      </c>
      <c r="V208">
        <f>(N208/N207-E208/E207)*capital_params!C$6</f>
        <v>0</v>
      </c>
      <c r="W208">
        <f>(O208/O207-F208/F207)*capital_params!D$6</f>
        <v>0</v>
      </c>
      <c r="X208">
        <f>(P208/P207-G208/G207)*capital_params!E$6</f>
        <v>0</v>
      </c>
      <c r="Y208">
        <f>(Q208/Q207-H208/H207)*capital_params!F$6</f>
        <v>0</v>
      </c>
      <c r="Z208">
        <f t="shared" si="49"/>
        <v>0</v>
      </c>
      <c r="AA208">
        <f t="shared" si="53"/>
        <v>203143.09948281289</v>
      </c>
      <c r="AB208">
        <f t="shared" si="54"/>
        <v>833195.82046044688</v>
      </c>
      <c r="AC208">
        <f t="shared" si="56"/>
        <v>833195.82046044932</v>
      </c>
      <c r="AD208">
        <f t="shared" si="57"/>
        <v>1036338.9199432622</v>
      </c>
      <c r="AE208">
        <f t="shared" si="58"/>
        <v>1.0000000000000024</v>
      </c>
    </row>
    <row r="209" spans="1:31" x14ac:dyDescent="0.25">
      <c r="A209">
        <f t="shared" si="59"/>
        <v>2217</v>
      </c>
      <c r="B209">
        <v>0.02</v>
      </c>
      <c r="C209">
        <f t="shared" si="47"/>
        <v>1058102.0372620681</v>
      </c>
      <c r="D209">
        <f t="shared" si="48"/>
        <v>0.19601994634528935</v>
      </c>
      <c r="E209">
        <f>E208*(1-capital_params!C$4)+I208</f>
        <v>572318.84978636657</v>
      </c>
      <c r="F209">
        <f>F208*(1-capital_params!D$4)+J208</f>
        <v>656734.51038754056</v>
      </c>
      <c r="G209">
        <f>G208*(1-capital_params!E$4)+K208</f>
        <v>237617.091128751</v>
      </c>
      <c r="H209">
        <f>H208*(1-capital_params!F$4)+L208</f>
        <v>134012.43126862665</v>
      </c>
      <c r="I209">
        <f t="shared" si="55"/>
        <v>62418.224630361663</v>
      </c>
      <c r="J209">
        <f t="shared" si="55"/>
        <v>26995.437060859516</v>
      </c>
      <c r="K209">
        <f t="shared" si="55"/>
        <v>42008.661616471458</v>
      </c>
      <c r="L209">
        <f t="shared" si="55"/>
        <v>6419.0009303177958</v>
      </c>
      <c r="N209">
        <f>N208*(1-capital_params!C$4)+R208</f>
        <v>572318.84978636657</v>
      </c>
      <c r="O209">
        <f>O208*(1-capital_params!D$4)+S208</f>
        <v>656734.51038754056</v>
      </c>
      <c r="P209">
        <f>P208*(1-capital_params!E$4)+T208</f>
        <v>237617.091128751</v>
      </c>
      <c r="Q209">
        <f>Q208*(1-capital_params!F$4)+U208</f>
        <v>134012.43126862665</v>
      </c>
      <c r="R209">
        <f t="shared" si="60"/>
        <v>62418.224630361663</v>
      </c>
      <c r="S209">
        <f t="shared" si="61"/>
        <v>26995.437060859516</v>
      </c>
      <c r="T209">
        <f t="shared" si="62"/>
        <v>42008.661616471458</v>
      </c>
      <c r="U209">
        <f t="shared" si="63"/>
        <v>6419.0009303177958</v>
      </c>
      <c r="V209">
        <f>(N209/N208-E209/E208)*capital_params!C$6</f>
        <v>0</v>
      </c>
      <c r="W209">
        <f>(O209/O208-F209/F208)*capital_params!D$6</f>
        <v>0</v>
      </c>
      <c r="X209">
        <f>(P209/P208-G209/G208)*capital_params!E$6</f>
        <v>0</v>
      </c>
      <c r="Y209">
        <f>(Q209/Q208-H209/H208)*capital_params!F$6</f>
        <v>0</v>
      </c>
      <c r="Z209">
        <f t="shared" si="49"/>
        <v>0</v>
      </c>
      <c r="AA209">
        <f t="shared" si="53"/>
        <v>207409.10457195196</v>
      </c>
      <c r="AB209">
        <f t="shared" si="54"/>
        <v>850692.93269011611</v>
      </c>
      <c r="AC209">
        <f t="shared" si="56"/>
        <v>850692.93269011867</v>
      </c>
      <c r="AD209">
        <f t="shared" si="57"/>
        <v>1058102.0372620707</v>
      </c>
      <c r="AE209">
        <f t="shared" si="58"/>
        <v>1.0000000000000024</v>
      </c>
    </row>
    <row r="210" spans="1:31" x14ac:dyDescent="0.25">
      <c r="A210">
        <f t="shared" si="59"/>
        <v>2218</v>
      </c>
      <c r="B210">
        <v>0.02</v>
      </c>
      <c r="C210">
        <f t="shared" si="47"/>
        <v>1080322.1800445714</v>
      </c>
      <c r="D210">
        <f t="shared" si="48"/>
        <v>0.19601994634528935</v>
      </c>
      <c r="E210">
        <f>E209*(1-capital_params!C$4)+I209</f>
        <v>584337.54563236795</v>
      </c>
      <c r="F210">
        <f>F209*(1-capital_params!D$4)+J209</f>
        <v>670523.17991780618</v>
      </c>
      <c r="G210">
        <f>G209*(1-capital_params!E$4)+K209</f>
        <v>242607.05004245474</v>
      </c>
      <c r="H210">
        <f>H209*(1-capital_params!F$4)+L209</f>
        <v>136826.53740911212</v>
      </c>
      <c r="I210">
        <f t="shared" si="55"/>
        <v>63729.007347599247</v>
      </c>
      <c r="J210">
        <f t="shared" si="55"/>
        <v>27562.34123913756</v>
      </c>
      <c r="K210">
        <f t="shared" si="55"/>
        <v>42890.843510417355</v>
      </c>
      <c r="L210">
        <f t="shared" si="55"/>
        <v>6553.7999498544687</v>
      </c>
      <c r="N210">
        <f>N209*(1-capital_params!C$4)+R209</f>
        <v>584337.54563236795</v>
      </c>
      <c r="O210">
        <f>O209*(1-capital_params!D$4)+S209</f>
        <v>670523.17991780618</v>
      </c>
      <c r="P210">
        <f>P209*(1-capital_params!E$4)+T209</f>
        <v>242607.05004245474</v>
      </c>
      <c r="Q210">
        <f>Q209*(1-capital_params!F$4)+U209</f>
        <v>136826.53740911212</v>
      </c>
      <c r="R210">
        <f t="shared" si="60"/>
        <v>63729.007347599247</v>
      </c>
      <c r="S210">
        <f t="shared" si="61"/>
        <v>27562.34123913756</v>
      </c>
      <c r="T210">
        <f t="shared" si="62"/>
        <v>42890.843510417355</v>
      </c>
      <c r="U210">
        <f t="shared" si="63"/>
        <v>6553.7999498544687</v>
      </c>
      <c r="V210">
        <f>(N210/N209-E210/E209)*capital_params!C$6</f>
        <v>0</v>
      </c>
      <c r="W210">
        <f>(O210/O209-F210/F209)*capital_params!D$6</f>
        <v>0</v>
      </c>
      <c r="X210">
        <f>(P210/P209-G210/G209)*capital_params!E$6</f>
        <v>0</v>
      </c>
      <c r="Y210">
        <f>(Q210/Q209-H210/H209)*capital_params!F$6</f>
        <v>0</v>
      </c>
      <c r="Z210">
        <f t="shared" si="49"/>
        <v>0</v>
      </c>
      <c r="AA210">
        <f t="shared" si="53"/>
        <v>211764.6957679629</v>
      </c>
      <c r="AB210">
        <f t="shared" si="54"/>
        <v>868557.48427660845</v>
      </c>
      <c r="AC210">
        <f t="shared" si="56"/>
        <v>868557.48427661113</v>
      </c>
      <c r="AD210">
        <f t="shared" si="57"/>
        <v>1080322.180044574</v>
      </c>
      <c r="AE210">
        <f t="shared" si="58"/>
        <v>1.0000000000000024</v>
      </c>
    </row>
    <row r="211" spans="1:31" x14ac:dyDescent="0.25">
      <c r="A211">
        <f t="shared" si="59"/>
        <v>2219</v>
      </c>
      <c r="B211">
        <v>0.02</v>
      </c>
      <c r="C211">
        <f t="shared" si="47"/>
        <v>1103008.9458255074</v>
      </c>
      <c r="D211">
        <f t="shared" si="48"/>
        <v>0.19601994634528935</v>
      </c>
      <c r="E211">
        <f>E210*(1-capital_params!C$4)+I210</f>
        <v>596608.63409109239</v>
      </c>
      <c r="F211">
        <f>F210*(1-capital_params!D$4)+J210</f>
        <v>684601.4669143497</v>
      </c>
      <c r="G211">
        <f>G210*(1-capital_params!E$4)+K210</f>
        <v>247701.79809334627</v>
      </c>
      <c r="H211">
        <f>H210*(1-capital_params!F$4)+L210</f>
        <v>139699.7439457466</v>
      </c>
      <c r="I211">
        <f t="shared" si="55"/>
        <v>65067.316501898829</v>
      </c>
      <c r="J211">
        <f t="shared" si="55"/>
        <v>28141.150405159449</v>
      </c>
      <c r="K211">
        <f t="shared" si="55"/>
        <v>43791.551224136114</v>
      </c>
      <c r="L211">
        <f t="shared" si="55"/>
        <v>6691.4297488014126</v>
      </c>
      <c r="N211">
        <f>N210*(1-capital_params!C$4)+R210</f>
        <v>596608.63409109239</v>
      </c>
      <c r="O211">
        <f>O210*(1-capital_params!D$4)+S210</f>
        <v>684601.4669143497</v>
      </c>
      <c r="P211">
        <f>P210*(1-capital_params!E$4)+T210</f>
        <v>247701.79809334627</v>
      </c>
      <c r="Q211">
        <f>Q210*(1-capital_params!F$4)+U210</f>
        <v>139699.7439457466</v>
      </c>
      <c r="R211">
        <f t="shared" si="60"/>
        <v>65067.316501898829</v>
      </c>
      <c r="S211">
        <f t="shared" si="61"/>
        <v>28141.150405159449</v>
      </c>
      <c r="T211">
        <f t="shared" si="62"/>
        <v>43791.551224136114</v>
      </c>
      <c r="U211">
        <f t="shared" si="63"/>
        <v>6691.4297488014126</v>
      </c>
      <c r="V211">
        <f>(N211/N210-E211/E210)*capital_params!C$6</f>
        <v>0</v>
      </c>
      <c r="W211">
        <f>(O211/O210-F211/F210)*capital_params!D$6</f>
        <v>0</v>
      </c>
      <c r="X211">
        <f>(P211/P210-G211/G210)*capital_params!E$6</f>
        <v>0</v>
      </c>
      <c r="Y211">
        <f>(Q211/Q210-H211/H210)*capital_params!F$6</f>
        <v>0</v>
      </c>
      <c r="Z211">
        <f t="shared" si="49"/>
        <v>0</v>
      </c>
      <c r="AA211">
        <f t="shared" si="53"/>
        <v>216211.75437909013</v>
      </c>
      <c r="AB211">
        <f t="shared" si="54"/>
        <v>886797.19144641724</v>
      </c>
      <c r="AC211">
        <f t="shared" si="56"/>
        <v>886797.19144642004</v>
      </c>
      <c r="AD211">
        <f t="shared" si="57"/>
        <v>1103008.9458255102</v>
      </c>
      <c r="AE211">
        <f t="shared" si="58"/>
        <v>1.0000000000000024</v>
      </c>
    </row>
    <row r="212" spans="1:31" x14ac:dyDescent="0.25">
      <c r="A212">
        <f t="shared" si="59"/>
        <v>2220</v>
      </c>
      <c r="B212">
        <v>0.02</v>
      </c>
      <c r="C212">
        <f t="shared" si="47"/>
        <v>1126172.1336878429</v>
      </c>
      <c r="D212">
        <f t="shared" si="48"/>
        <v>0.19601994634528935</v>
      </c>
      <c r="E212">
        <f>E211*(1-capital_params!C$4)+I211</f>
        <v>609137.41540741094</v>
      </c>
      <c r="F212">
        <f>F211*(1-capital_params!D$4)+J211</f>
        <v>698975.45222975919</v>
      </c>
      <c r="G212">
        <f>G211*(1-capital_params!E$4)+K211</f>
        <v>252903.53585330653</v>
      </c>
      <c r="H212">
        <f>H211*(1-capital_params!F$4)+L211</f>
        <v>142633.29187475279</v>
      </c>
      <c r="I212">
        <f t="shared" si="55"/>
        <v>66433.730148438699</v>
      </c>
      <c r="J212">
        <f t="shared" si="55"/>
        <v>28732.11456366779</v>
      </c>
      <c r="K212">
        <f t="shared" si="55"/>
        <v>44711.173799842967</v>
      </c>
      <c r="L212">
        <f t="shared" si="55"/>
        <v>6831.9497735262412</v>
      </c>
      <c r="N212">
        <f>N211*(1-capital_params!C$4)+R211</f>
        <v>609137.41540741094</v>
      </c>
      <c r="O212">
        <f>O211*(1-capital_params!D$4)+S211</f>
        <v>698975.45222975919</v>
      </c>
      <c r="P212">
        <f>P211*(1-capital_params!E$4)+T211</f>
        <v>252903.53585330653</v>
      </c>
      <c r="Q212">
        <f>Q211*(1-capital_params!F$4)+U211</f>
        <v>142633.29187475279</v>
      </c>
      <c r="R212">
        <f t="shared" si="60"/>
        <v>66433.730148438699</v>
      </c>
      <c r="S212">
        <f t="shared" si="61"/>
        <v>28732.11456366779</v>
      </c>
      <c r="T212">
        <f t="shared" si="62"/>
        <v>44711.173799842967</v>
      </c>
      <c r="U212">
        <f t="shared" si="63"/>
        <v>6831.9497735262412</v>
      </c>
      <c r="V212">
        <f>(N212/N211-E212/E211)*capital_params!C$6</f>
        <v>0</v>
      </c>
      <c r="W212">
        <f>(O212/O211-F212/F211)*capital_params!D$6</f>
        <v>0</v>
      </c>
      <c r="X212">
        <f>(P212/P211-G212/G211)*capital_params!E$6</f>
        <v>0</v>
      </c>
      <c r="Y212">
        <f>(Q212/Q211-H212/H211)*capital_params!F$6</f>
        <v>0</v>
      </c>
      <c r="Z212">
        <f t="shared" si="49"/>
        <v>0</v>
      </c>
      <c r="AA212">
        <f t="shared" si="53"/>
        <v>220752.20122105099</v>
      </c>
      <c r="AB212">
        <f t="shared" si="54"/>
        <v>905419.93246679183</v>
      </c>
      <c r="AC212">
        <f t="shared" si="56"/>
        <v>905419.93246679474</v>
      </c>
      <c r="AD212">
        <f t="shared" si="57"/>
        <v>1126172.1336878457</v>
      </c>
      <c r="AE212">
        <f t="shared" si="58"/>
        <v>1.0000000000000024</v>
      </c>
    </row>
    <row r="213" spans="1:31" x14ac:dyDescent="0.25">
      <c r="A213">
        <f t="shared" si="59"/>
        <v>2221</v>
      </c>
      <c r="B213">
        <v>0.02</v>
      </c>
      <c r="C213">
        <f t="shared" ref="C213:C255" si="64">C212*1.021</f>
        <v>1149821.7484952875</v>
      </c>
      <c r="D213">
        <f t="shared" ref="D213:D255" si="65">D212</f>
        <v>0.19601994634528935</v>
      </c>
      <c r="E213">
        <f>E212*(1-capital_params!C$4)+I212</f>
        <v>621929.30113133648</v>
      </c>
      <c r="F213">
        <f>F212*(1-capital_params!D$4)+J212</f>
        <v>713651.34443693352</v>
      </c>
      <c r="G213">
        <f>G212*(1-capital_params!E$4)+K212</f>
        <v>258214.51010622596</v>
      </c>
      <c r="H213">
        <f>H212*(1-capital_params!F$4)+L212</f>
        <v>145628.44825628941</v>
      </c>
      <c r="I213">
        <f t="shared" si="55"/>
        <v>67828.838481555897</v>
      </c>
      <c r="J213">
        <f t="shared" si="55"/>
        <v>29335.488969504811</v>
      </c>
      <c r="K213">
        <f t="shared" si="55"/>
        <v>45650.108449639665</v>
      </c>
      <c r="L213">
        <f t="shared" si="55"/>
        <v>6975.4207187702923</v>
      </c>
      <c r="N213">
        <f>N212*(1-capital_params!C$4)+R212</f>
        <v>621929.30113133648</v>
      </c>
      <c r="O213">
        <f>O212*(1-capital_params!D$4)+S212</f>
        <v>713651.34443693352</v>
      </c>
      <c r="P213">
        <f>P212*(1-capital_params!E$4)+T212</f>
        <v>258214.51010622596</v>
      </c>
      <c r="Q213">
        <f>Q212*(1-capital_params!F$4)+U212</f>
        <v>145628.44825628941</v>
      </c>
      <c r="R213">
        <f t="shared" si="60"/>
        <v>67828.838481555897</v>
      </c>
      <c r="S213">
        <f t="shared" si="61"/>
        <v>29335.488969504811</v>
      </c>
      <c r="T213">
        <f t="shared" si="62"/>
        <v>45650.108449639665</v>
      </c>
      <c r="U213">
        <f t="shared" si="63"/>
        <v>6975.4207187702923</v>
      </c>
      <c r="V213">
        <f>(N213/N212-E213/E212)*capital_params!C$6</f>
        <v>0</v>
      </c>
      <c r="W213">
        <f>(O213/O212-F213/F212)*capital_params!D$6</f>
        <v>0</v>
      </c>
      <c r="X213">
        <f>(P213/P212-G213/G212)*capital_params!E$6</f>
        <v>0</v>
      </c>
      <c r="Y213">
        <f>(Q213/Q212-H213/H212)*capital_params!F$6</f>
        <v>0</v>
      </c>
      <c r="Z213">
        <f t="shared" ref="Z213:Z255" si="66">SUM(V213:Y213)</f>
        <v>0</v>
      </c>
      <c r="AA213">
        <f t="shared" si="53"/>
        <v>225387.99744669304</v>
      </c>
      <c r="AB213">
        <f t="shared" si="54"/>
        <v>924433.75104859436</v>
      </c>
      <c r="AC213">
        <f t="shared" si="56"/>
        <v>924433.75104859739</v>
      </c>
      <c r="AD213">
        <f t="shared" si="57"/>
        <v>1149821.7484952905</v>
      </c>
      <c r="AE213">
        <f t="shared" si="58"/>
        <v>1.0000000000000027</v>
      </c>
    </row>
    <row r="214" spans="1:31" x14ac:dyDescent="0.25">
      <c r="A214">
        <f t="shared" si="59"/>
        <v>2222</v>
      </c>
      <c r="B214">
        <v>0.02</v>
      </c>
      <c r="C214">
        <f t="shared" si="64"/>
        <v>1173968.0052136884</v>
      </c>
      <c r="D214">
        <f t="shared" si="65"/>
        <v>0.19601994634528935</v>
      </c>
      <c r="E214">
        <f>E213*(1-capital_params!C$4)+I213</f>
        <v>634989.81645543186</v>
      </c>
      <c r="F214">
        <f>F213*(1-capital_params!D$4)+J213</f>
        <v>728635.4825107581</v>
      </c>
      <c r="G214">
        <f>G213*(1-capital_params!E$4)+K213</f>
        <v>263637.01481845672</v>
      </c>
      <c r="H214">
        <f>H213*(1-capital_params!F$4)+L213</f>
        <v>148686.50676171284</v>
      </c>
      <c r="I214">
        <f t="shared" si="55"/>
        <v>69253.244089668558</v>
      </c>
      <c r="J214">
        <f t="shared" si="55"/>
        <v>29951.534237864405</v>
      </c>
      <c r="K214">
        <f t="shared" si="55"/>
        <v>46608.760727082088</v>
      </c>
      <c r="L214">
        <f t="shared" si="55"/>
        <v>7121.9045538644677</v>
      </c>
      <c r="N214">
        <f>N213*(1-capital_params!C$4)+R213</f>
        <v>634989.81645543186</v>
      </c>
      <c r="O214">
        <f>O213*(1-capital_params!D$4)+S213</f>
        <v>728635.4825107581</v>
      </c>
      <c r="P214">
        <f>P213*(1-capital_params!E$4)+T213</f>
        <v>263637.01481845672</v>
      </c>
      <c r="Q214">
        <f>Q213*(1-capital_params!F$4)+U213</f>
        <v>148686.50676171284</v>
      </c>
      <c r="R214">
        <f t="shared" si="60"/>
        <v>69253.244089668558</v>
      </c>
      <c r="S214">
        <f t="shared" si="61"/>
        <v>29951.534237864405</v>
      </c>
      <c r="T214">
        <f t="shared" si="62"/>
        <v>46608.760727082088</v>
      </c>
      <c r="U214">
        <f t="shared" si="63"/>
        <v>7121.9045538644677</v>
      </c>
      <c r="V214">
        <f>(N214/N213-E214/E213)*capital_params!C$6</f>
        <v>0</v>
      </c>
      <c r="W214">
        <f>(O214/O213-F214/F213)*capital_params!D$6</f>
        <v>0</v>
      </c>
      <c r="X214">
        <f>(P214/P213-G214/G213)*capital_params!E$6</f>
        <v>0</v>
      </c>
      <c r="Y214">
        <f>(Q214/Q213-H214/H213)*capital_params!F$6</f>
        <v>0</v>
      </c>
      <c r="Z214">
        <f t="shared" si="66"/>
        <v>0</v>
      </c>
      <c r="AA214">
        <f t="shared" si="53"/>
        <v>230121.14539307356</v>
      </c>
      <c r="AB214">
        <f t="shared" si="54"/>
        <v>943846.85982061469</v>
      </c>
      <c r="AC214">
        <f t="shared" si="56"/>
        <v>943846.85982061783</v>
      </c>
      <c r="AD214">
        <f t="shared" si="57"/>
        <v>1173968.0052136914</v>
      </c>
      <c r="AE214">
        <f t="shared" si="58"/>
        <v>1.0000000000000027</v>
      </c>
    </row>
    <row r="215" spans="1:31" x14ac:dyDescent="0.25">
      <c r="A215">
        <f t="shared" si="59"/>
        <v>2223</v>
      </c>
      <c r="B215">
        <v>0.02</v>
      </c>
      <c r="C215">
        <f t="shared" si="64"/>
        <v>1198621.3333231758</v>
      </c>
      <c r="D215">
        <f t="shared" si="65"/>
        <v>0.19601994634528935</v>
      </c>
      <c r="E215">
        <f>E214*(1-capital_params!C$4)+I214</f>
        <v>648324.60260130349</v>
      </c>
      <c r="F215">
        <f>F214*(1-capital_params!D$4)+J214</f>
        <v>743934.33856610523</v>
      </c>
      <c r="G215">
        <f>G214*(1-capital_params!E$4)+K214</f>
        <v>269173.39212964429</v>
      </c>
      <c r="H215">
        <f>H214*(1-capital_params!F$4)+L214</f>
        <v>151808.78823233317</v>
      </c>
      <c r="I215">
        <f t="shared" si="55"/>
        <v>70707.562215551588</v>
      </c>
      <c r="J215">
        <f t="shared" si="55"/>
        <v>30580.516456859561</v>
      </c>
      <c r="K215">
        <f t="shared" si="55"/>
        <v>47587.544702350817</v>
      </c>
      <c r="L215">
        <f t="shared" si="55"/>
        <v>7271.4645494956221</v>
      </c>
      <c r="N215">
        <f>N214*(1-capital_params!C$4)+R214</f>
        <v>648324.60260130349</v>
      </c>
      <c r="O215">
        <f>O214*(1-capital_params!D$4)+S214</f>
        <v>743934.33856610523</v>
      </c>
      <c r="P215">
        <f>P214*(1-capital_params!E$4)+T214</f>
        <v>269173.39212964429</v>
      </c>
      <c r="Q215">
        <f>Q214*(1-capital_params!F$4)+U214</f>
        <v>151808.78823233317</v>
      </c>
      <c r="R215">
        <f t="shared" si="60"/>
        <v>70707.562215551588</v>
      </c>
      <c r="S215">
        <f t="shared" si="61"/>
        <v>30580.516456859561</v>
      </c>
      <c r="T215">
        <f t="shared" si="62"/>
        <v>47587.544702350817</v>
      </c>
      <c r="U215">
        <f t="shared" si="63"/>
        <v>7271.4645494956221</v>
      </c>
      <c r="V215">
        <f>(N215/N214-E215/E214)*capital_params!C$6</f>
        <v>0</v>
      </c>
      <c r="W215">
        <f>(O215/O214-F215/F214)*capital_params!D$6</f>
        <v>0</v>
      </c>
      <c r="X215">
        <f>(P215/P214-G215/G214)*capital_params!E$6</f>
        <v>0</v>
      </c>
      <c r="Y215">
        <f>(Q215/Q214-H215/H214)*capital_params!F$6</f>
        <v>0</v>
      </c>
      <c r="Z215">
        <f t="shared" si="66"/>
        <v>0</v>
      </c>
      <c r="AA215">
        <f t="shared" si="53"/>
        <v>234953.68944632809</v>
      </c>
      <c r="AB215">
        <f t="shared" si="54"/>
        <v>963667.64387684758</v>
      </c>
      <c r="AC215">
        <f t="shared" si="56"/>
        <v>963667.64387685072</v>
      </c>
      <c r="AD215">
        <f t="shared" si="57"/>
        <v>1198621.3333231788</v>
      </c>
      <c r="AE215">
        <f t="shared" si="58"/>
        <v>1.0000000000000024</v>
      </c>
    </row>
    <row r="216" spans="1:31" x14ac:dyDescent="0.25">
      <c r="A216">
        <f t="shared" si="59"/>
        <v>2224</v>
      </c>
      <c r="B216">
        <v>0.02</v>
      </c>
      <c r="C216">
        <f t="shared" si="64"/>
        <v>1223792.3813229625</v>
      </c>
      <c r="D216">
        <f t="shared" si="65"/>
        <v>0.19601994634528935</v>
      </c>
      <c r="E216">
        <f>E215*(1-capital_params!C$4)+I215</f>
        <v>661939.41925621137</v>
      </c>
      <c r="F216">
        <f>F215*(1-capital_params!D$4)+J215</f>
        <v>759554.52065334108</v>
      </c>
      <c r="G216">
        <f>G215*(1-capital_params!E$4)+K215</f>
        <v>274826.0333643668</v>
      </c>
      <c r="H216">
        <f>H215*(1-capital_params!F$4)+L215</f>
        <v>154996.64124990659</v>
      </c>
      <c r="I216">
        <f t="shared" ref="I216:L231" si="67">I215*$C216/$C215</f>
        <v>72192.421022078168</v>
      </c>
      <c r="J216">
        <f t="shared" si="67"/>
        <v>31222.707302453608</v>
      </c>
      <c r="K216">
        <f t="shared" si="67"/>
        <v>48586.883141100188</v>
      </c>
      <c r="L216">
        <f t="shared" si="67"/>
        <v>7424.1653050350305</v>
      </c>
      <c r="N216">
        <f>N215*(1-capital_params!C$4)+R215</f>
        <v>661939.41925621137</v>
      </c>
      <c r="O216">
        <f>O215*(1-capital_params!D$4)+S215</f>
        <v>759554.52065334108</v>
      </c>
      <c r="P216">
        <f>P215*(1-capital_params!E$4)+T215</f>
        <v>274826.0333643668</v>
      </c>
      <c r="Q216">
        <f>Q215*(1-capital_params!F$4)+U215</f>
        <v>154996.64124990659</v>
      </c>
      <c r="R216">
        <f t="shared" si="60"/>
        <v>72192.421022078168</v>
      </c>
      <c r="S216">
        <f t="shared" si="61"/>
        <v>31222.707302453608</v>
      </c>
      <c r="T216">
        <f t="shared" si="62"/>
        <v>48586.883141100188</v>
      </c>
      <c r="U216">
        <f t="shared" si="63"/>
        <v>7424.1653050350305</v>
      </c>
      <c r="V216">
        <f>(N216/N215-E216/E215)*capital_params!C$6</f>
        <v>0</v>
      </c>
      <c r="W216">
        <f>(O216/O215-F216/F215)*capital_params!D$6</f>
        <v>0</v>
      </c>
      <c r="X216">
        <f>(P216/P215-G216/G215)*capital_params!E$6</f>
        <v>0</v>
      </c>
      <c r="Y216">
        <f>(Q216/Q215-H216/H215)*capital_params!F$6</f>
        <v>0</v>
      </c>
      <c r="Z216">
        <f t="shared" si="66"/>
        <v>0</v>
      </c>
      <c r="AA216">
        <f t="shared" si="53"/>
        <v>239887.716924701</v>
      </c>
      <c r="AB216">
        <f t="shared" si="54"/>
        <v>983904.66439826146</v>
      </c>
      <c r="AC216">
        <f t="shared" si="56"/>
        <v>983904.66439826472</v>
      </c>
      <c r="AD216">
        <f t="shared" si="57"/>
        <v>1223792.3813229657</v>
      </c>
      <c r="AE216">
        <f t="shared" si="58"/>
        <v>1.0000000000000027</v>
      </c>
    </row>
    <row r="217" spans="1:31" x14ac:dyDescent="0.25">
      <c r="A217">
        <f t="shared" si="59"/>
        <v>2225</v>
      </c>
      <c r="B217">
        <v>0.02</v>
      </c>
      <c r="C217">
        <f t="shared" si="64"/>
        <v>1249492.0213307445</v>
      </c>
      <c r="D217">
        <f t="shared" si="65"/>
        <v>0.19601994634528935</v>
      </c>
      <c r="E217">
        <f>E216*(1-capital_params!C$4)+I216</f>
        <v>675840.14706084749</v>
      </c>
      <c r="F217">
        <f>F216*(1-capital_params!D$4)+J216</f>
        <v>775502.77561254741</v>
      </c>
      <c r="G217">
        <f>G216*(1-capital_params!E$4)+K216</f>
        <v>280597.38006501849</v>
      </c>
      <c r="H217">
        <f>H216*(1-capital_params!F$4)+L216</f>
        <v>158251.44271910991</v>
      </c>
      <c r="I217">
        <f t="shared" si="67"/>
        <v>73708.461863541801</v>
      </c>
      <c r="J217">
        <f t="shared" si="67"/>
        <v>31878.384155805128</v>
      </c>
      <c r="K217">
        <f t="shared" si="67"/>
        <v>49607.207687063288</v>
      </c>
      <c r="L217">
        <f t="shared" si="67"/>
        <v>7580.0727764407648</v>
      </c>
      <c r="N217">
        <f>N216*(1-capital_params!C$4)+R216</f>
        <v>675840.14706084749</v>
      </c>
      <c r="O217">
        <f>O216*(1-capital_params!D$4)+S216</f>
        <v>775502.77561254741</v>
      </c>
      <c r="P217">
        <f>P216*(1-capital_params!E$4)+T216</f>
        <v>280597.38006501849</v>
      </c>
      <c r="Q217">
        <f>Q216*(1-capital_params!F$4)+U216</f>
        <v>158251.44271910991</v>
      </c>
      <c r="R217">
        <f t="shared" si="60"/>
        <v>73708.461863541801</v>
      </c>
      <c r="S217">
        <f t="shared" si="61"/>
        <v>31878.384155805128</v>
      </c>
      <c r="T217">
        <f t="shared" si="62"/>
        <v>49607.207687063288</v>
      </c>
      <c r="U217">
        <f t="shared" si="63"/>
        <v>7580.0727764407648</v>
      </c>
      <c r="V217">
        <f>(N217/N216-E217/E216)*capital_params!C$6</f>
        <v>0</v>
      </c>
      <c r="W217">
        <f>(O217/O216-F217/F216)*capital_params!D$6</f>
        <v>0</v>
      </c>
      <c r="X217">
        <f>(P217/P216-G217/G216)*capital_params!E$6</f>
        <v>0</v>
      </c>
      <c r="Y217">
        <f>(Q217/Q216-H217/H216)*capital_params!F$6</f>
        <v>0</v>
      </c>
      <c r="Z217">
        <f t="shared" si="66"/>
        <v>0</v>
      </c>
      <c r="AA217">
        <f t="shared" si="53"/>
        <v>244925.35898011966</v>
      </c>
      <c r="AB217">
        <f t="shared" si="54"/>
        <v>1004566.6623506248</v>
      </c>
      <c r="AC217">
        <f t="shared" si="56"/>
        <v>1004566.6623506282</v>
      </c>
      <c r="AD217">
        <f t="shared" si="57"/>
        <v>1249492.0213307478</v>
      </c>
      <c r="AE217">
        <f t="shared" si="58"/>
        <v>1.0000000000000027</v>
      </c>
    </row>
    <row r="218" spans="1:31" x14ac:dyDescent="0.25">
      <c r="A218">
        <f t="shared" si="59"/>
        <v>2226</v>
      </c>
      <c r="B218">
        <v>0.02</v>
      </c>
      <c r="C218">
        <f t="shared" si="64"/>
        <v>1275731.3537786901</v>
      </c>
      <c r="D218">
        <f t="shared" si="65"/>
        <v>0.19601994634528935</v>
      </c>
      <c r="E218">
        <f>E217*(1-capital_params!C$4)+I217</f>
        <v>690032.79014935857</v>
      </c>
      <c r="F218">
        <f>F217*(1-capital_params!D$4)+J217</f>
        <v>791785.99198768963</v>
      </c>
      <c r="G218">
        <f>G217*(1-capital_params!E$4)+K217</f>
        <v>286489.92504638387</v>
      </c>
      <c r="H218">
        <f>H217*(1-capital_params!F$4)+L217</f>
        <v>161574.59846224915</v>
      </c>
      <c r="I218">
        <f t="shared" si="67"/>
        <v>75256.339562676178</v>
      </c>
      <c r="J218">
        <f t="shared" si="67"/>
        <v>32547.830223077035</v>
      </c>
      <c r="K218">
        <f t="shared" si="67"/>
        <v>50648.959048491619</v>
      </c>
      <c r="L218">
        <f t="shared" si="67"/>
        <v>7739.2543047460204</v>
      </c>
      <c r="N218">
        <f>N217*(1-capital_params!C$4)+R217</f>
        <v>690032.79014935857</v>
      </c>
      <c r="O218">
        <f>O217*(1-capital_params!D$4)+S217</f>
        <v>791785.99198768963</v>
      </c>
      <c r="P218">
        <f>P217*(1-capital_params!E$4)+T217</f>
        <v>286489.92504638387</v>
      </c>
      <c r="Q218">
        <f>Q217*(1-capital_params!F$4)+U217</f>
        <v>161574.59846224915</v>
      </c>
      <c r="R218">
        <f t="shared" si="60"/>
        <v>75256.339562676178</v>
      </c>
      <c r="S218">
        <f t="shared" si="61"/>
        <v>32547.830223077035</v>
      </c>
      <c r="T218">
        <f t="shared" si="62"/>
        <v>50648.959048491619</v>
      </c>
      <c r="U218">
        <f t="shared" si="63"/>
        <v>7739.2543047460204</v>
      </c>
      <c r="V218">
        <f>(N218/N217-E218/E217)*capital_params!C$6</f>
        <v>0</v>
      </c>
      <c r="W218">
        <f>(O218/O217-F218/F217)*capital_params!D$6</f>
        <v>0</v>
      </c>
      <c r="X218">
        <f>(P218/P217-G218/G217)*capital_params!E$6</f>
        <v>0</v>
      </c>
      <c r="Y218">
        <f>(Q218/Q217-H218/H217)*capital_params!F$6</f>
        <v>0</v>
      </c>
      <c r="Z218">
        <f t="shared" si="66"/>
        <v>0</v>
      </c>
      <c r="AA218">
        <f t="shared" si="53"/>
        <v>250068.79151870217</v>
      </c>
      <c r="AB218">
        <f t="shared" si="54"/>
        <v>1025662.5622599878</v>
      </c>
      <c r="AC218">
        <f t="shared" si="56"/>
        <v>1025662.5622599913</v>
      </c>
      <c r="AD218">
        <f t="shared" si="57"/>
        <v>1275731.3537786934</v>
      </c>
      <c r="AE218">
        <f t="shared" si="58"/>
        <v>1.0000000000000027</v>
      </c>
    </row>
    <row r="219" spans="1:31" x14ac:dyDescent="0.25">
      <c r="A219">
        <f t="shared" si="59"/>
        <v>2227</v>
      </c>
      <c r="B219">
        <v>0.02</v>
      </c>
      <c r="C219">
        <f t="shared" si="64"/>
        <v>1302521.7122080424</v>
      </c>
      <c r="D219">
        <f t="shared" si="65"/>
        <v>0.19601994634528935</v>
      </c>
      <c r="E219">
        <f>E218*(1-capital_params!C$4)+I218</f>
        <v>704523.47874270775</v>
      </c>
      <c r="F219">
        <f>F218*(1-capital_params!D$4)+J218</f>
        <v>808411.20300199161</v>
      </c>
      <c r="G219">
        <f>G218*(1-capital_params!E$4)+K218</f>
        <v>292506.21347235789</v>
      </c>
      <c r="H219">
        <f>H218*(1-capital_params!F$4)+L218</f>
        <v>164967.54382645906</v>
      </c>
      <c r="I219">
        <f t="shared" si="67"/>
        <v>76836.722693492367</v>
      </c>
      <c r="J219">
        <f t="shared" si="67"/>
        <v>33231.334657761647</v>
      </c>
      <c r="K219">
        <f t="shared" si="67"/>
        <v>51712.587188509933</v>
      </c>
      <c r="L219">
        <f t="shared" si="67"/>
        <v>7901.778645145685</v>
      </c>
      <c r="N219">
        <f>N218*(1-capital_params!C$4)+R218</f>
        <v>704523.47874270775</v>
      </c>
      <c r="O219">
        <f>O218*(1-capital_params!D$4)+S218</f>
        <v>808411.20300199161</v>
      </c>
      <c r="P219">
        <f>P218*(1-capital_params!E$4)+T218</f>
        <v>292506.21347235789</v>
      </c>
      <c r="Q219">
        <f>Q218*(1-capital_params!F$4)+U218</f>
        <v>164967.54382645906</v>
      </c>
      <c r="R219">
        <f t="shared" si="60"/>
        <v>76836.722693492367</v>
      </c>
      <c r="S219">
        <f t="shared" si="61"/>
        <v>33231.334657761647</v>
      </c>
      <c r="T219">
        <f t="shared" si="62"/>
        <v>51712.587188509933</v>
      </c>
      <c r="U219">
        <f t="shared" si="63"/>
        <v>7901.778645145685</v>
      </c>
      <c r="V219">
        <f>(N219/N218-E219/E218)*capital_params!C$6</f>
        <v>0</v>
      </c>
      <c r="W219">
        <f>(O219/O218-F219/F218)*capital_params!D$6</f>
        <v>0</v>
      </c>
      <c r="X219">
        <f>(P219/P218-G219/G218)*capital_params!E$6</f>
        <v>0</v>
      </c>
      <c r="Y219">
        <f>(Q219/Q218-H219/H218)*capital_params!F$6</f>
        <v>0</v>
      </c>
      <c r="Z219">
        <f t="shared" si="66"/>
        <v>0</v>
      </c>
      <c r="AA219">
        <f t="shared" si="53"/>
        <v>255320.23614059488</v>
      </c>
      <c r="AB219">
        <f t="shared" si="54"/>
        <v>1047201.4760674475</v>
      </c>
      <c r="AC219">
        <f t="shared" si="56"/>
        <v>1047201.4760674511</v>
      </c>
      <c r="AD219">
        <f t="shared" si="57"/>
        <v>1302521.7122080459</v>
      </c>
      <c r="AE219">
        <f t="shared" si="58"/>
        <v>1.0000000000000027</v>
      </c>
    </row>
    <row r="220" spans="1:31" x14ac:dyDescent="0.25">
      <c r="A220">
        <f t="shared" si="59"/>
        <v>2228</v>
      </c>
      <c r="B220">
        <v>0.02</v>
      </c>
      <c r="C220">
        <f t="shared" si="64"/>
        <v>1329874.6681644111</v>
      </c>
      <c r="D220">
        <f t="shared" si="65"/>
        <v>0.19601994634528935</v>
      </c>
      <c r="E220">
        <f>E219*(1-capital_params!C$4)+I219</f>
        <v>719318.47179649863</v>
      </c>
      <c r="F220">
        <f>F219*(1-capital_params!D$4)+J219</f>
        <v>825385.58959580143</v>
      </c>
      <c r="G220">
        <f>G219*(1-capital_params!E$4)+K219</f>
        <v>298648.84395527735</v>
      </c>
      <c r="H220">
        <f>H219*(1-capital_params!F$4)+L219</f>
        <v>168431.74430365564</v>
      </c>
      <c r="I220">
        <f t="shared" si="67"/>
        <v>78450.293870055699</v>
      </c>
      <c r="J220">
        <f t="shared" si="67"/>
        <v>33929.192685574635</v>
      </c>
      <c r="K220">
        <f t="shared" si="67"/>
        <v>52798.551519468638</v>
      </c>
      <c r="L220">
        <f t="shared" si="67"/>
        <v>8067.7159966937434</v>
      </c>
      <c r="N220">
        <f>N219*(1-capital_params!C$4)+R219</f>
        <v>719318.47179649863</v>
      </c>
      <c r="O220">
        <f>O219*(1-capital_params!D$4)+S219</f>
        <v>825385.58959580143</v>
      </c>
      <c r="P220">
        <f>P219*(1-capital_params!E$4)+T219</f>
        <v>298648.84395527735</v>
      </c>
      <c r="Q220">
        <f>Q219*(1-capital_params!F$4)+U219</f>
        <v>168431.74430365564</v>
      </c>
      <c r="R220">
        <f t="shared" si="60"/>
        <v>78450.293870055699</v>
      </c>
      <c r="S220">
        <f t="shared" si="61"/>
        <v>33929.192685574635</v>
      </c>
      <c r="T220">
        <f t="shared" si="62"/>
        <v>52798.551519468638</v>
      </c>
      <c r="U220">
        <f t="shared" si="63"/>
        <v>8067.7159966937434</v>
      </c>
      <c r="V220">
        <f>(N220/N219-E220/E219)*capital_params!C$6</f>
        <v>0</v>
      </c>
      <c r="W220">
        <f>(O220/O219-F220/F219)*capital_params!D$6</f>
        <v>0</v>
      </c>
      <c r="X220">
        <f>(P220/P219-G220/G219)*capital_params!E$6</f>
        <v>0</v>
      </c>
      <c r="Y220">
        <f>(Q220/Q219-H220/H219)*capital_params!F$6</f>
        <v>0</v>
      </c>
      <c r="Z220">
        <f t="shared" si="66"/>
        <v>0</v>
      </c>
      <c r="AA220">
        <f t="shared" si="53"/>
        <v>260681.96109954733</v>
      </c>
      <c r="AB220">
        <f t="shared" si="54"/>
        <v>1069192.7070648638</v>
      </c>
      <c r="AC220">
        <f t="shared" si="56"/>
        <v>1069192.7070648675</v>
      </c>
      <c r="AD220">
        <f t="shared" si="57"/>
        <v>1329874.6681644148</v>
      </c>
      <c r="AE220">
        <f t="shared" si="58"/>
        <v>1.0000000000000029</v>
      </c>
    </row>
    <row r="221" spans="1:31" x14ac:dyDescent="0.25">
      <c r="A221">
        <f t="shared" si="59"/>
        <v>2229</v>
      </c>
      <c r="B221">
        <v>0.02</v>
      </c>
      <c r="C221">
        <f t="shared" si="64"/>
        <v>1357802.0361958635</v>
      </c>
      <c r="D221">
        <f t="shared" si="65"/>
        <v>0.19601994634528935</v>
      </c>
      <c r="E221">
        <f>E220*(1-capital_params!C$4)+I220</f>
        <v>734424.15970440197</v>
      </c>
      <c r="F221">
        <f>F220*(1-capital_params!D$4)+J220</f>
        <v>842716.48352825979</v>
      </c>
      <c r="G221">
        <f>G220*(1-capital_params!E$4)+K220</f>
        <v>304920.46967833815</v>
      </c>
      <c r="H221">
        <f>H220*(1-capital_params!F$4)+L220</f>
        <v>171968.69616350945</v>
      </c>
      <c r="I221">
        <f t="shared" si="67"/>
        <v>80097.750041326857</v>
      </c>
      <c r="J221">
        <f t="shared" si="67"/>
        <v>34641.705731971699</v>
      </c>
      <c r="K221">
        <f t="shared" si="67"/>
        <v>53907.321101377471</v>
      </c>
      <c r="L221">
        <f t="shared" si="67"/>
        <v>8237.1380326243107</v>
      </c>
      <c r="N221">
        <f>N220*(1-capital_params!C$4)+R220</f>
        <v>734424.15970440197</v>
      </c>
      <c r="O221">
        <f>O220*(1-capital_params!D$4)+S220</f>
        <v>842716.48352825979</v>
      </c>
      <c r="P221">
        <f>P220*(1-capital_params!E$4)+T220</f>
        <v>304920.46967833815</v>
      </c>
      <c r="Q221">
        <f>Q220*(1-capital_params!F$4)+U220</f>
        <v>171968.69616350945</v>
      </c>
      <c r="R221">
        <f t="shared" si="60"/>
        <v>80097.750041326857</v>
      </c>
      <c r="S221">
        <f t="shared" si="61"/>
        <v>34641.705731971699</v>
      </c>
      <c r="T221">
        <f t="shared" si="62"/>
        <v>53907.321101377471</v>
      </c>
      <c r="U221">
        <f t="shared" si="63"/>
        <v>8237.1380326243107</v>
      </c>
      <c r="V221">
        <f>(N221/N220-E221/E220)*capital_params!C$6</f>
        <v>0</v>
      </c>
      <c r="W221">
        <f>(O221/O220-F221/F220)*capital_params!D$6</f>
        <v>0</v>
      </c>
      <c r="X221">
        <f>(P221/P220-G221/G220)*capital_params!E$6</f>
        <v>0</v>
      </c>
      <c r="Y221">
        <f>(Q221/Q220-H221/H220)*capital_params!F$6</f>
        <v>0</v>
      </c>
      <c r="Z221">
        <f t="shared" si="66"/>
        <v>0</v>
      </c>
      <c r="AA221">
        <f t="shared" si="53"/>
        <v>266156.28228263778</v>
      </c>
      <c r="AB221">
        <f t="shared" si="54"/>
        <v>1091645.7539132256</v>
      </c>
      <c r="AC221">
        <f t="shared" si="56"/>
        <v>1091645.7539132293</v>
      </c>
      <c r="AD221">
        <f t="shared" si="57"/>
        <v>1357802.0361958672</v>
      </c>
      <c r="AE221">
        <f t="shared" si="58"/>
        <v>1.0000000000000027</v>
      </c>
    </row>
    <row r="222" spans="1:31" x14ac:dyDescent="0.25">
      <c r="A222">
        <f t="shared" si="59"/>
        <v>2230</v>
      </c>
      <c r="B222">
        <v>0.02</v>
      </c>
      <c r="C222">
        <f t="shared" si="64"/>
        <v>1386315.8789559766</v>
      </c>
      <c r="D222">
        <f t="shared" si="65"/>
        <v>0.19601994634528935</v>
      </c>
      <c r="E222">
        <f>E221*(1-capital_params!C$4)+I221</f>
        <v>749847.06705835566</v>
      </c>
      <c r="F222">
        <f>F221*(1-capital_params!D$4)+J221</f>
        <v>860411.37054411182</v>
      </c>
      <c r="G222">
        <f>G221*(1-capital_params!E$4)+K221</f>
        <v>311323.79954158323</v>
      </c>
      <c r="H222">
        <f>H221*(1-capital_params!F$4)+L221</f>
        <v>175579.92709971336</v>
      </c>
      <c r="I222">
        <f t="shared" si="67"/>
        <v>81779.802792194721</v>
      </c>
      <c r="J222">
        <f t="shared" si="67"/>
        <v>35369.181552343107</v>
      </c>
      <c r="K222">
        <f t="shared" si="67"/>
        <v>55039.374844506397</v>
      </c>
      <c r="L222">
        <f t="shared" si="67"/>
        <v>8410.1179313094199</v>
      </c>
      <c r="N222">
        <f>N221*(1-capital_params!C$4)+R221</f>
        <v>749847.06705835566</v>
      </c>
      <c r="O222">
        <f>O221*(1-capital_params!D$4)+S221</f>
        <v>860411.37054411182</v>
      </c>
      <c r="P222">
        <f>P221*(1-capital_params!E$4)+T221</f>
        <v>311323.79954158323</v>
      </c>
      <c r="Q222">
        <f>Q221*(1-capital_params!F$4)+U221</f>
        <v>175579.92709971336</v>
      </c>
      <c r="R222">
        <f t="shared" si="60"/>
        <v>81779.802792194721</v>
      </c>
      <c r="S222">
        <f t="shared" si="61"/>
        <v>35369.181552343107</v>
      </c>
      <c r="T222">
        <f t="shared" si="62"/>
        <v>55039.374844506397</v>
      </c>
      <c r="U222">
        <f t="shared" si="63"/>
        <v>8410.1179313094199</v>
      </c>
      <c r="V222">
        <f>(N222/N221-E222/E221)*capital_params!C$6</f>
        <v>0</v>
      </c>
      <c r="W222">
        <f>(O222/O221-F222/F221)*capital_params!D$6</f>
        <v>0</v>
      </c>
      <c r="X222">
        <f>(P222/P221-G222/G221)*capital_params!E$6</f>
        <v>0</v>
      </c>
      <c r="Y222">
        <f>(Q222/Q221-H222/H221)*capital_params!F$6</f>
        <v>0</v>
      </c>
      <c r="Z222">
        <f t="shared" si="66"/>
        <v>0</v>
      </c>
      <c r="AA222">
        <f t="shared" si="53"/>
        <v>271745.56421057315</v>
      </c>
      <c r="AB222">
        <f t="shared" si="54"/>
        <v>1114570.3147454034</v>
      </c>
      <c r="AC222">
        <f t="shared" si="56"/>
        <v>1114570.3147454071</v>
      </c>
      <c r="AD222">
        <f t="shared" si="57"/>
        <v>1386315.8789559803</v>
      </c>
      <c r="AE222">
        <f t="shared" si="58"/>
        <v>1.0000000000000027</v>
      </c>
    </row>
    <row r="223" spans="1:31" x14ac:dyDescent="0.25">
      <c r="A223">
        <f t="shared" si="59"/>
        <v>2231</v>
      </c>
      <c r="B223">
        <v>0.02</v>
      </c>
      <c r="C223">
        <f t="shared" si="64"/>
        <v>1415428.5124140519</v>
      </c>
      <c r="D223">
        <f t="shared" si="65"/>
        <v>0.19601994634528935</v>
      </c>
      <c r="E223">
        <f>E222*(1-capital_params!C$4)+I222</f>
        <v>765593.85546672822</v>
      </c>
      <c r="F223">
        <f>F222*(1-capital_params!D$4)+J222</f>
        <v>878477.89360702923</v>
      </c>
      <c r="G223">
        <f>G222*(1-capital_params!E$4)+K222</f>
        <v>317861.59933195641</v>
      </c>
      <c r="H223">
        <f>H222*(1-capital_params!F$4)+L222</f>
        <v>179266.99688982341</v>
      </c>
      <c r="I223">
        <f t="shared" si="67"/>
        <v>83497.1786508308</v>
      </c>
      <c r="J223">
        <f t="shared" si="67"/>
        <v>36111.93436494231</v>
      </c>
      <c r="K223">
        <f t="shared" si="67"/>
        <v>56195.201716241027</v>
      </c>
      <c r="L223">
        <f t="shared" si="67"/>
        <v>8586.7304078669167</v>
      </c>
      <c r="N223">
        <f>N222*(1-capital_params!C$4)+R222</f>
        <v>765593.85546672822</v>
      </c>
      <c r="O223">
        <f>O222*(1-capital_params!D$4)+S222</f>
        <v>878477.89360702923</v>
      </c>
      <c r="P223">
        <f>P222*(1-capital_params!E$4)+T222</f>
        <v>317861.59933195641</v>
      </c>
      <c r="Q223">
        <f>Q222*(1-capital_params!F$4)+U222</f>
        <v>179266.99688982341</v>
      </c>
      <c r="R223">
        <f t="shared" si="60"/>
        <v>83497.1786508308</v>
      </c>
      <c r="S223">
        <f t="shared" si="61"/>
        <v>36111.93436494231</v>
      </c>
      <c r="T223">
        <f t="shared" si="62"/>
        <v>56195.201716241027</v>
      </c>
      <c r="U223">
        <f t="shared" si="63"/>
        <v>8586.7304078669167</v>
      </c>
      <c r="V223">
        <f>(N223/N222-E223/E222)*capital_params!C$6</f>
        <v>0</v>
      </c>
      <c r="W223">
        <f>(O223/O222-F223/F222)*capital_params!D$6</f>
        <v>0</v>
      </c>
      <c r="X223">
        <f>(P223/P222-G223/G222)*capital_params!E$6</f>
        <v>0</v>
      </c>
      <c r="Y223">
        <f>(Q223/Q222-H223/H222)*capital_params!F$6</f>
        <v>0</v>
      </c>
      <c r="Z223">
        <f t="shared" si="66"/>
        <v>0</v>
      </c>
      <c r="AA223">
        <f t="shared" si="53"/>
        <v>277452.22105899517</v>
      </c>
      <c r="AB223">
        <f t="shared" si="54"/>
        <v>1137976.2913550567</v>
      </c>
      <c r="AC223">
        <f t="shared" si="56"/>
        <v>1137976.2913550606</v>
      </c>
      <c r="AD223">
        <f t="shared" si="57"/>
        <v>1415428.5124140559</v>
      </c>
      <c r="AE223">
        <f t="shared" si="58"/>
        <v>1.0000000000000029</v>
      </c>
    </row>
    <row r="224" spans="1:31" x14ac:dyDescent="0.25">
      <c r="A224">
        <f t="shared" si="59"/>
        <v>2232</v>
      </c>
      <c r="B224">
        <v>0.02</v>
      </c>
      <c r="C224">
        <f t="shared" si="64"/>
        <v>1445152.5111747468</v>
      </c>
      <c r="D224">
        <f t="shared" si="65"/>
        <v>0.19601994634528935</v>
      </c>
      <c r="E224">
        <f>E223*(1-capital_params!C$4)+I223</f>
        <v>781671.32643166359</v>
      </c>
      <c r="F224">
        <f>F223*(1-capital_params!D$4)+J223</f>
        <v>896923.85620084056</v>
      </c>
      <c r="G224">
        <f>G223*(1-capital_params!E$4)+K223</f>
        <v>324536.69291792746</v>
      </c>
      <c r="H224">
        <f>H223*(1-capital_params!F$4)+L223</f>
        <v>183031.49806895832</v>
      </c>
      <c r="I224">
        <f t="shared" si="67"/>
        <v>85250.61940249824</v>
      </c>
      <c r="J224">
        <f t="shared" si="67"/>
        <v>36870.284986606093</v>
      </c>
      <c r="K224">
        <f t="shared" si="67"/>
        <v>57375.300952282079</v>
      </c>
      <c r="L224">
        <f t="shared" si="67"/>
        <v>8767.0517464321201</v>
      </c>
      <c r="N224">
        <f>N223*(1-capital_params!C$4)+R223</f>
        <v>781671.32643166359</v>
      </c>
      <c r="O224">
        <f>O223*(1-capital_params!D$4)+S223</f>
        <v>896923.85620084056</v>
      </c>
      <c r="P224">
        <f>P223*(1-capital_params!E$4)+T223</f>
        <v>324536.69291792746</v>
      </c>
      <c r="Q224">
        <f>Q223*(1-capital_params!F$4)+U223</f>
        <v>183031.49806895832</v>
      </c>
      <c r="R224">
        <f t="shared" si="60"/>
        <v>85250.61940249824</v>
      </c>
      <c r="S224">
        <f t="shared" si="61"/>
        <v>36870.284986606093</v>
      </c>
      <c r="T224">
        <f t="shared" si="62"/>
        <v>57375.300952282079</v>
      </c>
      <c r="U224">
        <f t="shared" si="63"/>
        <v>8767.0517464321201</v>
      </c>
      <c r="V224">
        <f>(N224/N223-E224/E223)*capital_params!C$6</f>
        <v>0</v>
      </c>
      <c r="W224">
        <f>(O224/O223-F224/F223)*capital_params!D$6</f>
        <v>0</v>
      </c>
      <c r="X224">
        <f>(P224/P223-G224/G223)*capital_params!E$6</f>
        <v>0</v>
      </c>
      <c r="Y224">
        <f>(Q224/Q223-H224/H223)*capital_params!F$6</f>
        <v>0</v>
      </c>
      <c r="Z224">
        <f t="shared" si="66"/>
        <v>0</v>
      </c>
      <c r="AA224">
        <f t="shared" si="53"/>
        <v>283278.71770123404</v>
      </c>
      <c r="AB224">
        <f t="shared" si="54"/>
        <v>1161873.7934735126</v>
      </c>
      <c r="AC224">
        <f t="shared" si="56"/>
        <v>1161873.7934735166</v>
      </c>
      <c r="AD224">
        <f t="shared" si="57"/>
        <v>1445152.5111747505</v>
      </c>
      <c r="AE224">
        <f t="shared" si="58"/>
        <v>1.0000000000000027</v>
      </c>
    </row>
    <row r="225" spans="1:31" x14ac:dyDescent="0.25">
      <c r="A225">
        <f t="shared" si="59"/>
        <v>2233</v>
      </c>
      <c r="B225">
        <v>0.02</v>
      </c>
      <c r="C225">
        <f t="shared" si="64"/>
        <v>1475500.7139094162</v>
      </c>
      <c r="D225">
        <f t="shared" si="65"/>
        <v>0.19601994634528935</v>
      </c>
      <c r="E225">
        <f>E224*(1-capital_params!C$4)+I224</f>
        <v>798086.42428685084</v>
      </c>
      <c r="F225">
        <f>F224*(1-capital_params!D$4)+J224</f>
        <v>915757.22570009355</v>
      </c>
      <c r="G225">
        <f>G224*(1-capital_params!E$4)+K224</f>
        <v>331351.96346920391</v>
      </c>
      <c r="H225">
        <f>H224*(1-capital_params!F$4)+L224</f>
        <v>186875.05661764814</v>
      </c>
      <c r="I225">
        <f t="shared" si="67"/>
        <v>87040.882409950689</v>
      </c>
      <c r="J225">
        <f t="shared" si="67"/>
        <v>37644.560971324812</v>
      </c>
      <c r="K225">
        <f t="shared" si="67"/>
        <v>58580.182272279992</v>
      </c>
      <c r="L225">
        <f t="shared" si="67"/>
        <v>8951.1598331071946</v>
      </c>
      <c r="N225">
        <f>N224*(1-capital_params!C$4)+R224</f>
        <v>798086.42428685084</v>
      </c>
      <c r="O225">
        <f>O224*(1-capital_params!D$4)+S224</f>
        <v>915757.22570009355</v>
      </c>
      <c r="P225">
        <f>P224*(1-capital_params!E$4)+T224</f>
        <v>331351.96346920391</v>
      </c>
      <c r="Q225">
        <f>Q224*(1-capital_params!F$4)+U224</f>
        <v>186875.05661764814</v>
      </c>
      <c r="R225">
        <f t="shared" si="60"/>
        <v>87040.882409950689</v>
      </c>
      <c r="S225">
        <f t="shared" si="61"/>
        <v>37644.560971324812</v>
      </c>
      <c r="T225">
        <f t="shared" si="62"/>
        <v>58580.182272279992</v>
      </c>
      <c r="U225">
        <f t="shared" si="63"/>
        <v>8951.1598331071946</v>
      </c>
      <c r="V225">
        <f>(N225/N224-E225/E224)*capital_params!C$6</f>
        <v>0</v>
      </c>
      <c r="W225">
        <f>(O225/O224-F225/F224)*capital_params!D$6</f>
        <v>0</v>
      </c>
      <c r="X225">
        <f>(P225/P224-G225/G224)*capital_params!E$6</f>
        <v>0</v>
      </c>
      <c r="Y225">
        <f>(Q225/Q224-H225/H224)*capital_params!F$6</f>
        <v>0</v>
      </c>
      <c r="Z225">
        <f t="shared" si="66"/>
        <v>0</v>
      </c>
      <c r="AA225">
        <f t="shared" si="53"/>
        <v>289227.57077295991</v>
      </c>
      <c r="AB225">
        <f t="shared" si="54"/>
        <v>1186273.1431364561</v>
      </c>
      <c r="AC225">
        <f t="shared" si="56"/>
        <v>1186273.1431364601</v>
      </c>
      <c r="AD225">
        <f t="shared" si="57"/>
        <v>1475500.71390942</v>
      </c>
      <c r="AE225">
        <f t="shared" si="58"/>
        <v>1.0000000000000024</v>
      </c>
    </row>
    <row r="226" spans="1:31" x14ac:dyDescent="0.25">
      <c r="A226">
        <f t="shared" si="59"/>
        <v>2234</v>
      </c>
      <c r="B226">
        <v>0.02</v>
      </c>
      <c r="C226">
        <f t="shared" si="64"/>
        <v>1506486.2289015139</v>
      </c>
      <c r="D226">
        <f t="shared" si="65"/>
        <v>0.19601994634528935</v>
      </c>
      <c r="E226">
        <f>E225*(1-capital_params!C$4)+I225</f>
        <v>814846.23919698631</v>
      </c>
      <c r="F226">
        <f>F225*(1-capital_params!D$4)+J225</f>
        <v>934986.13681140728</v>
      </c>
      <c r="G226">
        <f>G225*(1-capital_params!E$4)+K225</f>
        <v>338310.35470205714</v>
      </c>
      <c r="H226">
        <f>H225*(1-capital_params!F$4)+L225</f>
        <v>190799.33266412941</v>
      </c>
      <c r="I226">
        <f t="shared" si="67"/>
        <v>88868.740940559641</v>
      </c>
      <c r="J226">
        <f t="shared" si="67"/>
        <v>38435.096751722631</v>
      </c>
      <c r="K226">
        <f t="shared" si="67"/>
        <v>59810.36609999786</v>
      </c>
      <c r="L226">
        <f t="shared" si="67"/>
        <v>9139.1341896024442</v>
      </c>
      <c r="N226">
        <f>N225*(1-capital_params!C$4)+R225</f>
        <v>814846.23919698631</v>
      </c>
      <c r="O226">
        <f>O225*(1-capital_params!D$4)+S225</f>
        <v>934986.13681140728</v>
      </c>
      <c r="P226">
        <f>P225*(1-capital_params!E$4)+T225</f>
        <v>338310.35470205714</v>
      </c>
      <c r="Q226">
        <f>Q225*(1-capital_params!F$4)+U225</f>
        <v>190799.33266412941</v>
      </c>
      <c r="R226">
        <f t="shared" si="60"/>
        <v>88868.740940559641</v>
      </c>
      <c r="S226">
        <f t="shared" si="61"/>
        <v>38435.096751722631</v>
      </c>
      <c r="T226">
        <f t="shared" si="62"/>
        <v>59810.36609999786</v>
      </c>
      <c r="U226">
        <f t="shared" si="63"/>
        <v>9139.1341896024442</v>
      </c>
      <c r="V226">
        <f>(N226/N225-E226/E225)*capital_params!C$6</f>
        <v>0</v>
      </c>
      <c r="W226">
        <f>(O226/O225-F226/F225)*capital_params!D$6</f>
        <v>0</v>
      </c>
      <c r="X226">
        <f>(P226/P225-G226/G225)*capital_params!E$6</f>
        <v>0</v>
      </c>
      <c r="Y226">
        <f>(Q226/Q225-H226/H225)*capital_params!F$6</f>
        <v>0</v>
      </c>
      <c r="Z226">
        <f t="shared" si="66"/>
        <v>0</v>
      </c>
      <c r="AA226">
        <f t="shared" si="53"/>
        <v>295301.34975919203</v>
      </c>
      <c r="AB226">
        <f t="shared" si="54"/>
        <v>1211184.8791423216</v>
      </c>
      <c r="AC226">
        <f t="shared" si="56"/>
        <v>1211184.8791423256</v>
      </c>
      <c r="AD226">
        <f t="shared" si="57"/>
        <v>1506486.2289015176</v>
      </c>
      <c r="AE226">
        <f t="shared" si="58"/>
        <v>1.0000000000000024</v>
      </c>
    </row>
    <row r="227" spans="1:31" x14ac:dyDescent="0.25">
      <c r="A227">
        <f t="shared" si="59"/>
        <v>2235</v>
      </c>
      <c r="B227">
        <v>0.02</v>
      </c>
      <c r="C227">
        <f t="shared" si="64"/>
        <v>1538122.4397084455</v>
      </c>
      <c r="D227">
        <f t="shared" si="65"/>
        <v>0.19601994634528935</v>
      </c>
      <c r="E227">
        <f>E226*(1-capital_params!C$4)+I226</f>
        <v>831958.01022022474</v>
      </c>
      <c r="F227">
        <f>F226*(1-capital_params!D$4)+J226</f>
        <v>954618.89508709998</v>
      </c>
      <c r="G227">
        <f>G226*(1-capital_params!E$4)+K226</f>
        <v>345414.87215080031</v>
      </c>
      <c r="H227">
        <f>H226*(1-capital_params!F$4)+L226</f>
        <v>194806.02120139016</v>
      </c>
      <c r="I227">
        <f t="shared" si="67"/>
        <v>90734.984500311373</v>
      </c>
      <c r="J227">
        <f t="shared" si="67"/>
        <v>39242.233783508804</v>
      </c>
      <c r="K227">
        <f t="shared" si="67"/>
        <v>61066.38378809781</v>
      </c>
      <c r="L227">
        <f t="shared" si="67"/>
        <v>9331.0560075840949</v>
      </c>
      <c r="N227">
        <f>N226*(1-capital_params!C$4)+R226</f>
        <v>831958.01022022474</v>
      </c>
      <c r="O227">
        <f>O226*(1-capital_params!D$4)+S226</f>
        <v>954618.89508709998</v>
      </c>
      <c r="P227">
        <f>P226*(1-capital_params!E$4)+T226</f>
        <v>345414.87215080031</v>
      </c>
      <c r="Q227">
        <f>Q226*(1-capital_params!F$4)+U226</f>
        <v>194806.02120139016</v>
      </c>
      <c r="R227">
        <f t="shared" si="60"/>
        <v>90734.984500311373</v>
      </c>
      <c r="S227">
        <f t="shared" si="61"/>
        <v>39242.233783508804</v>
      </c>
      <c r="T227">
        <f t="shared" si="62"/>
        <v>61066.38378809781</v>
      </c>
      <c r="U227">
        <f t="shared" si="63"/>
        <v>9331.0560075840949</v>
      </c>
      <c r="V227">
        <f>(N227/N226-E227/E226)*capital_params!C$6</f>
        <v>0</v>
      </c>
      <c r="W227">
        <f>(O227/O226-F227/F226)*capital_params!D$6</f>
        <v>0</v>
      </c>
      <c r="X227">
        <f>(P227/P226-G227/G226)*capital_params!E$6</f>
        <v>0</v>
      </c>
      <c r="Y227">
        <f>(Q227/Q226-H227/H226)*capital_params!F$6</f>
        <v>0</v>
      </c>
      <c r="Z227">
        <f t="shared" si="66"/>
        <v>0</v>
      </c>
      <c r="AA227">
        <f t="shared" si="53"/>
        <v>301502.67810413503</v>
      </c>
      <c r="AB227">
        <f t="shared" si="54"/>
        <v>1236619.7616043102</v>
      </c>
      <c r="AC227">
        <f t="shared" si="56"/>
        <v>1236619.7616043144</v>
      </c>
      <c r="AD227">
        <f t="shared" si="57"/>
        <v>1538122.4397084494</v>
      </c>
      <c r="AE227">
        <f t="shared" si="58"/>
        <v>1.0000000000000027</v>
      </c>
    </row>
    <row r="228" spans="1:31" x14ac:dyDescent="0.25">
      <c r="A228">
        <f t="shared" si="59"/>
        <v>2236</v>
      </c>
      <c r="B228">
        <v>0.02</v>
      </c>
      <c r="C228">
        <f t="shared" si="64"/>
        <v>1570423.0109423227</v>
      </c>
      <c r="D228">
        <f t="shared" si="65"/>
        <v>0.19601994634528935</v>
      </c>
      <c r="E228">
        <f>E227*(1-capital_params!C$4)+I227</f>
        <v>849429.1284349421</v>
      </c>
      <c r="F228">
        <f>F227*(1-capital_params!D$4)+J227</f>
        <v>974663.98051260936</v>
      </c>
      <c r="G228">
        <f>G227*(1-capital_params!E$4)+K227</f>
        <v>352668.58446596708</v>
      </c>
      <c r="H228">
        <f>H227*(1-capital_params!F$4)+L227</f>
        <v>198896.85281927424</v>
      </c>
      <c r="I228">
        <f t="shared" si="67"/>
        <v>92640.4191748179</v>
      </c>
      <c r="J228">
        <f t="shared" si="67"/>
        <v>40066.320692962487</v>
      </c>
      <c r="K228">
        <f t="shared" si="67"/>
        <v>62348.777847647856</v>
      </c>
      <c r="L228">
        <f t="shared" si="67"/>
        <v>9527.008183743359</v>
      </c>
      <c r="N228">
        <f>N227*(1-capital_params!C$4)+R227</f>
        <v>849429.1284349421</v>
      </c>
      <c r="O228">
        <f>O227*(1-capital_params!D$4)+S227</f>
        <v>974663.98051260936</v>
      </c>
      <c r="P228">
        <f>P227*(1-capital_params!E$4)+T227</f>
        <v>352668.58446596708</v>
      </c>
      <c r="Q228">
        <f>Q227*(1-capital_params!F$4)+U227</f>
        <v>198896.85281927424</v>
      </c>
      <c r="R228">
        <f t="shared" si="60"/>
        <v>92640.4191748179</v>
      </c>
      <c r="S228">
        <f t="shared" si="61"/>
        <v>40066.320692962487</v>
      </c>
      <c r="T228">
        <f t="shared" si="62"/>
        <v>62348.777847647856</v>
      </c>
      <c r="U228">
        <f t="shared" si="63"/>
        <v>9527.008183743359</v>
      </c>
      <c r="V228">
        <f>(N228/N227-E228/E227)*capital_params!C$6</f>
        <v>0</v>
      </c>
      <c r="W228">
        <f>(O228/O227-F228/F227)*capital_params!D$6</f>
        <v>0</v>
      </c>
      <c r="X228">
        <f>(P228/P227-G228/G227)*capital_params!E$6</f>
        <v>0</v>
      </c>
      <c r="Y228">
        <f>(Q228/Q227-H228/H227)*capital_params!F$6</f>
        <v>0</v>
      </c>
      <c r="Z228">
        <f t="shared" si="66"/>
        <v>0</v>
      </c>
      <c r="AA228">
        <f t="shared" si="53"/>
        <v>307834.23434432183</v>
      </c>
      <c r="AB228">
        <f t="shared" si="54"/>
        <v>1262588.7765980007</v>
      </c>
      <c r="AC228">
        <f t="shared" si="56"/>
        <v>1262588.7765980049</v>
      </c>
      <c r="AD228">
        <f t="shared" si="57"/>
        <v>1570423.0109423266</v>
      </c>
      <c r="AE228">
        <f t="shared" si="58"/>
        <v>1.0000000000000024</v>
      </c>
    </row>
    <row r="229" spans="1:31" x14ac:dyDescent="0.25">
      <c r="A229">
        <f t="shared" si="59"/>
        <v>2237</v>
      </c>
      <c r="B229">
        <v>0.02</v>
      </c>
      <c r="C229">
        <f t="shared" si="64"/>
        <v>1603401.8941721113</v>
      </c>
      <c r="D229">
        <f t="shared" si="65"/>
        <v>0.19601994634528935</v>
      </c>
      <c r="E229">
        <f>E228*(1-capital_params!C$4)+I228</f>
        <v>867267.14013216039</v>
      </c>
      <c r="F229">
        <f>F228*(1-capital_params!D$4)+J228</f>
        <v>995130.05116925598</v>
      </c>
      <c r="G229">
        <f>G228*(1-capital_params!E$4)+K228</f>
        <v>360074.62473975233</v>
      </c>
      <c r="H229">
        <f>H228*(1-capital_params!F$4)+L228</f>
        <v>203073.59445196143</v>
      </c>
      <c r="I229">
        <f t="shared" si="67"/>
        <v>94585.867977489062</v>
      </c>
      <c r="J229">
        <f t="shared" si="67"/>
        <v>40907.713427514696</v>
      </c>
      <c r="K229">
        <f t="shared" si="67"/>
        <v>63658.102182448456</v>
      </c>
      <c r="L229">
        <f t="shared" si="67"/>
        <v>9727.0753556019681</v>
      </c>
      <c r="N229">
        <f>N228*(1-capital_params!C$4)+R228</f>
        <v>867267.14013216039</v>
      </c>
      <c r="O229">
        <f>O228*(1-capital_params!D$4)+S228</f>
        <v>995130.05116925598</v>
      </c>
      <c r="P229">
        <f>P228*(1-capital_params!E$4)+T228</f>
        <v>360074.62473975233</v>
      </c>
      <c r="Q229">
        <f>Q228*(1-capital_params!F$4)+U228</f>
        <v>203073.59445196143</v>
      </c>
      <c r="R229">
        <f t="shared" si="60"/>
        <v>94585.867977489062</v>
      </c>
      <c r="S229">
        <f t="shared" si="61"/>
        <v>40907.713427514696</v>
      </c>
      <c r="T229">
        <f t="shared" si="62"/>
        <v>63658.102182448456</v>
      </c>
      <c r="U229">
        <f t="shared" si="63"/>
        <v>9727.0753556019681</v>
      </c>
      <c r="V229">
        <f>(N229/N228-E229/E228)*capital_params!C$6</f>
        <v>0</v>
      </c>
      <c r="W229">
        <f>(O229/O228-F229/F228)*capital_params!D$6</f>
        <v>0</v>
      </c>
      <c r="X229">
        <f>(P229/P228-G229/G228)*capital_params!E$6</f>
        <v>0</v>
      </c>
      <c r="Y229">
        <f>(Q229/Q228-H229/H228)*capital_params!F$6</f>
        <v>0</v>
      </c>
      <c r="Z229">
        <f t="shared" si="66"/>
        <v>0</v>
      </c>
      <c r="AA229">
        <f t="shared" si="53"/>
        <v>314298.75326555257</v>
      </c>
      <c r="AB229">
        <f t="shared" si="54"/>
        <v>1289103.1409065586</v>
      </c>
      <c r="AC229">
        <f t="shared" si="56"/>
        <v>1289103.1409065628</v>
      </c>
      <c r="AD229">
        <f t="shared" si="57"/>
        <v>1603401.8941721153</v>
      </c>
      <c r="AE229">
        <f t="shared" si="58"/>
        <v>1.0000000000000024</v>
      </c>
    </row>
    <row r="230" spans="1:31" x14ac:dyDescent="0.25">
      <c r="A230">
        <f t="shared" si="59"/>
        <v>2238</v>
      </c>
      <c r="B230">
        <v>0.02</v>
      </c>
      <c r="C230">
        <f t="shared" si="64"/>
        <v>1637073.3339497254</v>
      </c>
      <c r="D230">
        <f t="shared" si="65"/>
        <v>0.19601994634528935</v>
      </c>
      <c r="E230">
        <f>E229*(1-capital_params!C$4)+I229</f>
        <v>885479.75007501279</v>
      </c>
      <c r="F230">
        <f>F229*(1-capital_params!D$4)+J229</f>
        <v>1016025.946973931</v>
      </c>
      <c r="G230">
        <f>G229*(1-capital_params!E$4)+K229</f>
        <v>367636.19185928709</v>
      </c>
      <c r="H230">
        <f>H229*(1-capital_params!F$4)+L229</f>
        <v>207338.05014114609</v>
      </c>
      <c r="I230">
        <f t="shared" si="67"/>
        <v>96572.171205016319</v>
      </c>
      <c r="J230">
        <f t="shared" si="67"/>
        <v>41766.775409492504</v>
      </c>
      <c r="K230">
        <f t="shared" si="67"/>
        <v>64994.922328279863</v>
      </c>
      <c r="L230">
        <f t="shared" si="67"/>
        <v>9931.3439380696091</v>
      </c>
      <c r="N230">
        <f>N229*(1-capital_params!C$4)+R229</f>
        <v>885479.75007501279</v>
      </c>
      <c r="O230">
        <f>O229*(1-capital_params!D$4)+S229</f>
        <v>1016025.946973931</v>
      </c>
      <c r="P230">
        <f>P229*(1-capital_params!E$4)+T229</f>
        <v>367636.19185928709</v>
      </c>
      <c r="Q230">
        <f>Q229*(1-capital_params!F$4)+U229</f>
        <v>207338.05014114609</v>
      </c>
      <c r="R230">
        <f t="shared" si="60"/>
        <v>96572.171205016319</v>
      </c>
      <c r="S230">
        <f t="shared" si="61"/>
        <v>41766.775409492504</v>
      </c>
      <c r="T230">
        <f t="shared" si="62"/>
        <v>64994.922328279863</v>
      </c>
      <c r="U230">
        <f t="shared" si="63"/>
        <v>9931.3439380696091</v>
      </c>
      <c r="V230">
        <f>(N230/N229-E230/E229)*capital_params!C$6</f>
        <v>0</v>
      </c>
      <c r="W230">
        <f>(O230/O229-F230/F229)*capital_params!D$6</f>
        <v>0</v>
      </c>
      <c r="X230">
        <f>(P230/P229-G230/G229)*capital_params!E$6</f>
        <v>0</v>
      </c>
      <c r="Y230">
        <f>(Q230/Q229-H230/H229)*capital_params!F$6</f>
        <v>0</v>
      </c>
      <c r="Z230">
        <f t="shared" si="66"/>
        <v>0</v>
      </c>
      <c r="AA230">
        <f t="shared" si="53"/>
        <v>320899.02708412911</v>
      </c>
      <c r="AB230">
        <f t="shared" si="54"/>
        <v>1316174.3068655962</v>
      </c>
      <c r="AC230">
        <f t="shared" si="56"/>
        <v>1316174.3068656004</v>
      </c>
      <c r="AD230">
        <f t="shared" si="57"/>
        <v>1637073.3339497296</v>
      </c>
      <c r="AE230">
        <f t="shared" si="58"/>
        <v>1.0000000000000027</v>
      </c>
    </row>
    <row r="231" spans="1:31" x14ac:dyDescent="0.25">
      <c r="A231">
        <f t="shared" si="59"/>
        <v>2239</v>
      </c>
      <c r="B231">
        <v>0.02</v>
      </c>
      <c r="C231">
        <f t="shared" si="64"/>
        <v>1671451.8739626694</v>
      </c>
      <c r="D231">
        <f t="shared" si="65"/>
        <v>0.19601994634528935</v>
      </c>
      <c r="E231">
        <f>E230*(1-capital_params!C$4)+I230</f>
        <v>904074.82482665835</v>
      </c>
      <c r="F231">
        <f>F230*(1-capital_params!D$4)+J230</f>
        <v>1037360.6934973247</v>
      </c>
      <c r="G231">
        <f>G230*(1-capital_params!E$4)+K230</f>
        <v>375356.55188833212</v>
      </c>
      <c r="H231">
        <f>H230*(1-capital_params!F$4)+L230</f>
        <v>211692.06181524394</v>
      </c>
      <c r="I231">
        <f t="shared" si="67"/>
        <v>98600.186800321651</v>
      </c>
      <c r="J231">
        <f t="shared" si="67"/>
        <v>42643.877693091847</v>
      </c>
      <c r="K231">
        <f t="shared" si="67"/>
        <v>66359.815697173733</v>
      </c>
      <c r="L231">
        <f t="shared" si="67"/>
        <v>10139.90216076907</v>
      </c>
      <c r="N231">
        <f>N230*(1-capital_params!C$4)+R230</f>
        <v>904074.82482665835</v>
      </c>
      <c r="O231">
        <f>O230*(1-capital_params!D$4)+S230</f>
        <v>1037360.6934973247</v>
      </c>
      <c r="P231">
        <f>P230*(1-capital_params!E$4)+T230</f>
        <v>375356.55188833212</v>
      </c>
      <c r="Q231">
        <f>Q230*(1-capital_params!F$4)+U230</f>
        <v>211692.06181524394</v>
      </c>
      <c r="R231">
        <f t="shared" si="60"/>
        <v>98600.186800321651</v>
      </c>
      <c r="S231">
        <f t="shared" si="61"/>
        <v>42643.877693091847</v>
      </c>
      <c r="T231">
        <f t="shared" si="62"/>
        <v>66359.815697173733</v>
      </c>
      <c r="U231">
        <f t="shared" si="63"/>
        <v>10139.90216076907</v>
      </c>
      <c r="V231">
        <f>(N231/N230-E231/E230)*capital_params!C$6</f>
        <v>0</v>
      </c>
      <c r="W231">
        <f>(O231/O230-F231/F230)*capital_params!D$6</f>
        <v>0</v>
      </c>
      <c r="X231">
        <f>(P231/P230-G231/G230)*capital_params!E$6</f>
        <v>0</v>
      </c>
      <c r="Y231">
        <f>(Q231/Q230-H231/H230)*capital_params!F$6</f>
        <v>0</v>
      </c>
      <c r="Z231">
        <f t="shared" si="66"/>
        <v>0</v>
      </c>
      <c r="AA231">
        <f t="shared" si="53"/>
        <v>327637.90665289579</v>
      </c>
      <c r="AB231">
        <f t="shared" si="54"/>
        <v>1343813.9673097734</v>
      </c>
      <c r="AC231">
        <f t="shared" si="56"/>
        <v>1343813.9673097776</v>
      </c>
      <c r="AD231">
        <f t="shared" si="57"/>
        <v>1671451.8739626734</v>
      </c>
      <c r="AE231">
        <f t="shared" si="58"/>
        <v>1.0000000000000024</v>
      </c>
    </row>
    <row r="232" spans="1:31" x14ac:dyDescent="0.25">
      <c r="A232">
        <f t="shared" si="59"/>
        <v>2240</v>
      </c>
      <c r="B232">
        <v>0.02</v>
      </c>
      <c r="C232">
        <f t="shared" si="64"/>
        <v>1706552.3633158852</v>
      </c>
      <c r="D232">
        <f t="shared" si="65"/>
        <v>0.19601994634528935</v>
      </c>
      <c r="E232">
        <f>E231*(1-capital_params!C$4)+I231</f>
        <v>923060.39614808233</v>
      </c>
      <c r="F232">
        <f>F231*(1-capital_params!D$4)+J231</f>
        <v>1059143.5058623431</v>
      </c>
      <c r="G232">
        <f>G231*(1-capital_params!E$4)+K231</f>
        <v>383239.0394779871</v>
      </c>
      <c r="H232">
        <f>H231*(1-capital_params!F$4)+L231</f>
        <v>216137.51008496352</v>
      </c>
      <c r="I232">
        <f t="shared" ref="I232:L247" si="68">I231*$C232/$C231</f>
        <v>100670.79072312839</v>
      </c>
      <c r="J232">
        <f t="shared" si="68"/>
        <v>43539.399124646763</v>
      </c>
      <c r="K232">
        <f t="shared" si="68"/>
        <v>67753.371826814371</v>
      </c>
      <c r="L232">
        <f t="shared" si="68"/>
        <v>10352.840106145219</v>
      </c>
      <c r="N232">
        <f>N231*(1-capital_params!C$4)+R231</f>
        <v>923060.39614808233</v>
      </c>
      <c r="O232">
        <f>O231*(1-capital_params!D$4)+S231</f>
        <v>1059143.5058623431</v>
      </c>
      <c r="P232">
        <f>P231*(1-capital_params!E$4)+T231</f>
        <v>383239.0394779871</v>
      </c>
      <c r="Q232">
        <f>Q231*(1-capital_params!F$4)+U231</f>
        <v>216137.51008496352</v>
      </c>
      <c r="R232">
        <f t="shared" si="60"/>
        <v>100670.79072312839</v>
      </c>
      <c r="S232">
        <f t="shared" si="61"/>
        <v>43539.399124646763</v>
      </c>
      <c r="T232">
        <f t="shared" si="62"/>
        <v>67753.371826814371</v>
      </c>
      <c r="U232">
        <f t="shared" si="63"/>
        <v>10352.840106145219</v>
      </c>
      <c r="V232">
        <f>(N232/N231-E232/E231)*capital_params!C$6</f>
        <v>0</v>
      </c>
      <c r="W232">
        <f>(O232/O231-F232/F231)*capital_params!D$6</f>
        <v>0</v>
      </c>
      <c r="X232">
        <f>(P232/P231-G232/G231)*capital_params!E$6</f>
        <v>0</v>
      </c>
      <c r="Y232">
        <f>(Q232/Q231-H232/H231)*capital_params!F$6</f>
        <v>0</v>
      </c>
      <c r="Z232">
        <f t="shared" si="66"/>
        <v>0</v>
      </c>
      <c r="AA232">
        <f t="shared" si="53"/>
        <v>334518.30269260658</v>
      </c>
      <c r="AB232">
        <f t="shared" si="54"/>
        <v>1372034.0606232786</v>
      </c>
      <c r="AC232">
        <f t="shared" si="56"/>
        <v>1372034.0606232828</v>
      </c>
      <c r="AD232">
        <f t="shared" si="57"/>
        <v>1706552.3633158894</v>
      </c>
      <c r="AE232">
        <f t="shared" si="58"/>
        <v>1.0000000000000024</v>
      </c>
    </row>
    <row r="233" spans="1:31" x14ac:dyDescent="0.25">
      <c r="A233">
        <f t="shared" si="59"/>
        <v>2241</v>
      </c>
      <c r="B233">
        <v>0.02</v>
      </c>
      <c r="C233">
        <f t="shared" si="64"/>
        <v>1742389.9629455185</v>
      </c>
      <c r="D233">
        <f t="shared" si="65"/>
        <v>0.19601994634528935</v>
      </c>
      <c r="E233">
        <f>E232*(1-capital_params!C$4)+I232</f>
        <v>942444.66446725046</v>
      </c>
      <c r="F233">
        <f>F232*(1-capital_params!D$4)+J232</f>
        <v>1081383.7927243987</v>
      </c>
      <c r="G233">
        <f>G232*(1-capital_params!E$4)+K232</f>
        <v>391287.05930702476</v>
      </c>
      <c r="H233">
        <f>H232*(1-capital_params!F$4)+L232</f>
        <v>220676.31505558605</v>
      </c>
      <c r="I233">
        <f t="shared" si="68"/>
        <v>102784.87732831408</v>
      </c>
      <c r="J233">
        <f t="shared" si="68"/>
        <v>44453.726506264335</v>
      </c>
      <c r="K233">
        <f t="shared" si="68"/>
        <v>69176.19263517746</v>
      </c>
      <c r="L233">
        <f t="shared" si="68"/>
        <v>10570.249748374266</v>
      </c>
      <c r="N233">
        <f>N232*(1-capital_params!C$4)+R232</f>
        <v>942444.66446725046</v>
      </c>
      <c r="O233">
        <f>O232*(1-capital_params!D$4)+S232</f>
        <v>1081383.7927243987</v>
      </c>
      <c r="P233">
        <f>P232*(1-capital_params!E$4)+T232</f>
        <v>391287.05930702476</v>
      </c>
      <c r="Q233">
        <f>Q232*(1-capital_params!F$4)+U232</f>
        <v>220676.31505558605</v>
      </c>
      <c r="R233">
        <f t="shared" si="60"/>
        <v>102784.87732831408</v>
      </c>
      <c r="S233">
        <f t="shared" si="61"/>
        <v>44453.726506264335</v>
      </c>
      <c r="T233">
        <f t="shared" si="62"/>
        <v>69176.19263517746</v>
      </c>
      <c r="U233">
        <f t="shared" si="63"/>
        <v>10570.249748374266</v>
      </c>
      <c r="V233">
        <f>(N233/N232-E233/E232)*capital_params!C$6</f>
        <v>0</v>
      </c>
      <c r="W233">
        <f>(O233/O232-F233/F232)*capital_params!D$6</f>
        <v>0</v>
      </c>
      <c r="X233">
        <f>(P233/P232-G233/G232)*capital_params!E$6</f>
        <v>0</v>
      </c>
      <c r="Y233">
        <f>(Q233/Q232-H233/H232)*capital_params!F$6</f>
        <v>0</v>
      </c>
      <c r="Z233">
        <f t="shared" si="66"/>
        <v>0</v>
      </c>
      <c r="AA233">
        <f t="shared" si="53"/>
        <v>341543.18704915122</v>
      </c>
      <c r="AB233">
        <f t="shared" si="54"/>
        <v>1400846.7758963672</v>
      </c>
      <c r="AC233">
        <f t="shared" si="56"/>
        <v>1400846.7758963713</v>
      </c>
      <c r="AD233">
        <f t="shared" si="57"/>
        <v>1742389.9629455225</v>
      </c>
      <c r="AE233">
        <f t="shared" si="58"/>
        <v>1.0000000000000022</v>
      </c>
    </row>
    <row r="234" spans="1:31" x14ac:dyDescent="0.25">
      <c r="A234">
        <f t="shared" si="59"/>
        <v>2242</v>
      </c>
      <c r="B234">
        <v>0.02</v>
      </c>
      <c r="C234">
        <f t="shared" si="64"/>
        <v>1778980.1521673743</v>
      </c>
      <c r="D234">
        <f t="shared" si="65"/>
        <v>0.19601994634528935</v>
      </c>
      <c r="E234">
        <f>E233*(1-capital_params!C$4)+I233</f>
        <v>962236.00242111599</v>
      </c>
      <c r="F234">
        <f>F233*(1-capital_params!D$4)+J233</f>
        <v>1104091.1603352923</v>
      </c>
      <c r="G234">
        <f>G233*(1-capital_params!E$4)+K233</f>
        <v>399504.08755247225</v>
      </c>
      <c r="H234">
        <f>H233*(1-capital_params!F$4)+L233</f>
        <v>225310.43715630446</v>
      </c>
      <c r="I234">
        <f t="shared" si="68"/>
        <v>104943.35975220866</v>
      </c>
      <c r="J234">
        <f t="shared" si="68"/>
        <v>45387.254762895878</v>
      </c>
      <c r="K234">
        <f t="shared" si="68"/>
        <v>70628.892680516175</v>
      </c>
      <c r="L234">
        <f t="shared" si="68"/>
        <v>10792.224993090125</v>
      </c>
      <c r="N234">
        <f>N233*(1-capital_params!C$4)+R233</f>
        <v>962236.00242111599</v>
      </c>
      <c r="O234">
        <f>O233*(1-capital_params!D$4)+S233</f>
        <v>1104091.1603352923</v>
      </c>
      <c r="P234">
        <f>P233*(1-capital_params!E$4)+T233</f>
        <v>399504.08755247225</v>
      </c>
      <c r="Q234">
        <f>Q233*(1-capital_params!F$4)+U233</f>
        <v>225310.43715630446</v>
      </c>
      <c r="R234">
        <f t="shared" si="60"/>
        <v>104943.35975220866</v>
      </c>
      <c r="S234">
        <f t="shared" si="61"/>
        <v>45387.254762895878</v>
      </c>
      <c r="T234">
        <f t="shared" si="62"/>
        <v>70628.892680516175</v>
      </c>
      <c r="U234">
        <f t="shared" si="63"/>
        <v>10792.224993090125</v>
      </c>
      <c r="V234">
        <f>(N234/N233-E234/E233)*capital_params!C$6</f>
        <v>0</v>
      </c>
      <c r="W234">
        <f>(O234/O233-F234/F233)*capital_params!D$6</f>
        <v>0</v>
      </c>
      <c r="X234">
        <f>(P234/P233-G234/G233)*capital_params!E$6</f>
        <v>0</v>
      </c>
      <c r="Y234">
        <f>(Q234/Q233-H234/H233)*capital_params!F$6</f>
        <v>0</v>
      </c>
      <c r="Z234">
        <f t="shared" si="66"/>
        <v>0</v>
      </c>
      <c r="AA234">
        <f t="shared" si="53"/>
        <v>348715.59397718339</v>
      </c>
      <c r="AB234">
        <f t="shared" si="54"/>
        <v>1430264.5581901907</v>
      </c>
      <c r="AC234">
        <f t="shared" si="56"/>
        <v>1430264.5581901951</v>
      </c>
      <c r="AD234">
        <f t="shared" si="57"/>
        <v>1778980.1521673785</v>
      </c>
      <c r="AE234">
        <f t="shared" si="58"/>
        <v>1.0000000000000024</v>
      </c>
    </row>
    <row r="235" spans="1:31" x14ac:dyDescent="0.25">
      <c r="A235">
        <f t="shared" si="59"/>
        <v>2243</v>
      </c>
      <c r="B235">
        <v>0.02</v>
      </c>
      <c r="C235">
        <f t="shared" si="64"/>
        <v>1816338.735362889</v>
      </c>
      <c r="D235">
        <f t="shared" si="65"/>
        <v>0.19601994634528935</v>
      </c>
      <c r="E235">
        <f>E234*(1-capital_params!C$4)+I234</f>
        <v>982442.958472008</v>
      </c>
      <c r="F235">
        <f>F234*(1-capital_params!D$4)+J234</f>
        <v>1127275.4166924439</v>
      </c>
      <c r="G235">
        <f>G234*(1-capital_params!E$4)+K234</f>
        <v>407893.67339107412</v>
      </c>
      <c r="H235">
        <f>H234*(1-capital_params!F$4)+L234</f>
        <v>230041.8779869797</v>
      </c>
      <c r="I235">
        <f t="shared" si="68"/>
        <v>107147.17030700504</v>
      </c>
      <c r="J235">
        <f t="shared" si="68"/>
        <v>46340.387112916687</v>
      </c>
      <c r="K235">
        <f t="shared" si="68"/>
        <v>72112.099426807006</v>
      </c>
      <c r="L235">
        <f t="shared" si="68"/>
        <v>11018.861717945016</v>
      </c>
      <c r="N235">
        <f>N234*(1-capital_params!C$4)+R234</f>
        <v>982442.958472008</v>
      </c>
      <c r="O235">
        <f>O234*(1-capital_params!D$4)+S234</f>
        <v>1127275.4166924439</v>
      </c>
      <c r="P235">
        <f>P234*(1-capital_params!E$4)+T234</f>
        <v>407893.67339107412</v>
      </c>
      <c r="Q235">
        <f>Q234*(1-capital_params!F$4)+U234</f>
        <v>230041.8779869797</v>
      </c>
      <c r="R235">
        <f t="shared" si="60"/>
        <v>107147.17030700504</v>
      </c>
      <c r="S235">
        <f t="shared" si="61"/>
        <v>46340.387112916687</v>
      </c>
      <c r="T235">
        <f t="shared" si="62"/>
        <v>72112.099426807006</v>
      </c>
      <c r="U235">
        <f t="shared" si="63"/>
        <v>11018.861717945016</v>
      </c>
      <c r="V235">
        <f>(N235/N234-E235/E234)*capital_params!C$6</f>
        <v>0</v>
      </c>
      <c r="W235">
        <f>(O235/O234-F235/F234)*capital_params!D$6</f>
        <v>0</v>
      </c>
      <c r="X235">
        <f>(P235/P234-G235/G234)*capital_params!E$6</f>
        <v>0</v>
      </c>
      <c r="Y235">
        <f>(Q235/Q234-H235/H234)*capital_params!F$6</f>
        <v>0</v>
      </c>
      <c r="Z235">
        <f t="shared" si="66"/>
        <v>0</v>
      </c>
      <c r="AA235">
        <f t="shared" si="53"/>
        <v>356038.62145070423</v>
      </c>
      <c r="AB235">
        <f t="shared" si="54"/>
        <v>1460300.1139121847</v>
      </c>
      <c r="AC235">
        <f t="shared" si="56"/>
        <v>1460300.1139121891</v>
      </c>
      <c r="AD235">
        <f t="shared" si="57"/>
        <v>1816338.7353628934</v>
      </c>
      <c r="AE235">
        <f t="shared" si="58"/>
        <v>1.0000000000000024</v>
      </c>
    </row>
    <row r="236" spans="1:31" x14ac:dyDescent="0.25">
      <c r="A236">
        <f t="shared" si="59"/>
        <v>2244</v>
      </c>
      <c r="B236">
        <v>0.02</v>
      </c>
      <c r="C236">
        <f t="shared" si="64"/>
        <v>1854481.8488055095</v>
      </c>
      <c r="D236">
        <f t="shared" si="65"/>
        <v>0.19601994634528935</v>
      </c>
      <c r="E236">
        <f>E235*(1-capital_params!C$4)+I235</f>
        <v>1003074.2605999644</v>
      </c>
      <c r="F236">
        <f>F235*(1-capital_params!D$4)+J235</f>
        <v>1150946.5757752617</v>
      </c>
      <c r="G236">
        <f>G235*(1-capital_params!E$4)+K235</f>
        <v>416459.44053228665</v>
      </c>
      <c r="H236">
        <f>H235*(1-capital_params!F$4)+L235</f>
        <v>234872.68118268042</v>
      </c>
      <c r="I236">
        <f t="shared" si="68"/>
        <v>109397.26088345214</v>
      </c>
      <c r="J236">
        <f t="shared" si="68"/>
        <v>47313.535242287937</v>
      </c>
      <c r="K236">
        <f t="shared" si="68"/>
        <v>73626.45351476995</v>
      </c>
      <c r="L236">
        <f t="shared" si="68"/>
        <v>11250.257814021859</v>
      </c>
      <c r="N236">
        <f>N235*(1-capital_params!C$4)+R235</f>
        <v>1003074.2605999644</v>
      </c>
      <c r="O236">
        <f>O235*(1-capital_params!D$4)+S235</f>
        <v>1150946.5757752617</v>
      </c>
      <c r="P236">
        <f>P235*(1-capital_params!E$4)+T235</f>
        <v>416459.44053228665</v>
      </c>
      <c r="Q236">
        <f>Q235*(1-capital_params!F$4)+U235</f>
        <v>234872.68118268042</v>
      </c>
      <c r="R236">
        <f t="shared" si="60"/>
        <v>109397.26088345214</v>
      </c>
      <c r="S236">
        <f t="shared" si="61"/>
        <v>47313.535242287937</v>
      </c>
      <c r="T236">
        <f t="shared" si="62"/>
        <v>73626.45351476995</v>
      </c>
      <c r="U236">
        <f t="shared" si="63"/>
        <v>11250.257814021859</v>
      </c>
      <c r="V236">
        <f>(N236/N235-E236/E235)*capital_params!C$6</f>
        <v>0</v>
      </c>
      <c r="W236">
        <f>(O236/O235-F236/F235)*capital_params!D$6</f>
        <v>0</v>
      </c>
      <c r="X236">
        <f>(P236/P235-G236/G235)*capital_params!E$6</f>
        <v>0</v>
      </c>
      <c r="Y236">
        <f>(Q236/Q235-H236/H235)*capital_params!F$6</f>
        <v>0</v>
      </c>
      <c r="Z236">
        <f t="shared" si="66"/>
        <v>0</v>
      </c>
      <c r="AA236">
        <f t="shared" si="53"/>
        <v>363515.43250116898</v>
      </c>
      <c r="AB236">
        <f t="shared" si="54"/>
        <v>1490966.4163043404</v>
      </c>
      <c r="AC236">
        <f t="shared" si="56"/>
        <v>1490966.416304345</v>
      </c>
      <c r="AD236">
        <f t="shared" si="57"/>
        <v>1854481.8488055139</v>
      </c>
      <c r="AE236">
        <f t="shared" si="58"/>
        <v>1.0000000000000024</v>
      </c>
    </row>
    <row r="237" spans="1:31" x14ac:dyDescent="0.25">
      <c r="A237">
        <f t="shared" si="59"/>
        <v>2245</v>
      </c>
      <c r="B237">
        <v>0.02</v>
      </c>
      <c r="C237">
        <f t="shared" si="64"/>
        <v>1893425.967630425</v>
      </c>
      <c r="D237">
        <f t="shared" si="65"/>
        <v>0.19601994634528935</v>
      </c>
      <c r="E237">
        <f>E236*(1-capital_params!C$4)+I236</f>
        <v>1024138.820072604</v>
      </c>
      <c r="F237">
        <f>F236*(1-capital_params!D$4)+J236</f>
        <v>1175114.8618704823</v>
      </c>
      <c r="G237">
        <f>G236*(1-capital_params!E$4)+K236</f>
        <v>425205.08878346463</v>
      </c>
      <c r="H237">
        <f>H236*(1-capital_params!F$4)+L236</f>
        <v>239804.93329637882</v>
      </c>
      <c r="I237">
        <f t="shared" si="68"/>
        <v>111694.60336200462</v>
      </c>
      <c r="J237">
        <f t="shared" si="68"/>
        <v>48307.11948237598</v>
      </c>
      <c r="K237">
        <f t="shared" si="68"/>
        <v>75172.609038580122</v>
      </c>
      <c r="L237">
        <f t="shared" si="68"/>
        <v>11486.513228116319</v>
      </c>
      <c r="N237">
        <f>N236*(1-capital_params!C$4)+R236</f>
        <v>1024138.820072604</v>
      </c>
      <c r="O237">
        <f>O236*(1-capital_params!D$4)+S236</f>
        <v>1175114.8618704823</v>
      </c>
      <c r="P237">
        <f>P236*(1-capital_params!E$4)+T236</f>
        <v>425205.08878346463</v>
      </c>
      <c r="Q237">
        <f>Q236*(1-capital_params!F$4)+U236</f>
        <v>239804.93329637882</v>
      </c>
      <c r="R237">
        <f t="shared" si="60"/>
        <v>111694.60336200462</v>
      </c>
      <c r="S237">
        <f t="shared" si="61"/>
        <v>48307.11948237598</v>
      </c>
      <c r="T237">
        <f t="shared" si="62"/>
        <v>75172.609038580122</v>
      </c>
      <c r="U237">
        <f t="shared" si="63"/>
        <v>11486.513228116319</v>
      </c>
      <c r="V237">
        <f>(N237/N236-E237/E236)*capital_params!C$6</f>
        <v>0</v>
      </c>
      <c r="W237">
        <f>(O237/O236-F237/F236)*capital_params!D$6</f>
        <v>0</v>
      </c>
      <c r="X237">
        <f>(P237/P236-G237/G236)*capital_params!E$6</f>
        <v>0</v>
      </c>
      <c r="Y237">
        <f>(Q237/Q236-H237/H236)*capital_params!F$6</f>
        <v>0</v>
      </c>
      <c r="Z237">
        <f t="shared" si="66"/>
        <v>0</v>
      </c>
      <c r="AA237">
        <f t="shared" si="53"/>
        <v>371149.2565836935</v>
      </c>
      <c r="AB237">
        <f t="shared" si="54"/>
        <v>1522276.7110467313</v>
      </c>
      <c r="AC237">
        <f t="shared" si="56"/>
        <v>1522276.7110467362</v>
      </c>
      <c r="AD237">
        <f t="shared" si="57"/>
        <v>1893425.9676304297</v>
      </c>
      <c r="AE237">
        <f t="shared" si="58"/>
        <v>1.0000000000000024</v>
      </c>
    </row>
    <row r="238" spans="1:31" x14ac:dyDescent="0.25">
      <c r="A238">
        <f t="shared" si="59"/>
        <v>2246</v>
      </c>
      <c r="B238">
        <v>0.02</v>
      </c>
      <c r="C238">
        <f t="shared" si="64"/>
        <v>1933187.9129506638</v>
      </c>
      <c r="D238">
        <f t="shared" si="65"/>
        <v>0.19601994634528935</v>
      </c>
      <c r="E238">
        <f>E237*(1-capital_params!C$4)+I237</f>
        <v>1045645.7352941654</v>
      </c>
      <c r="F238">
        <f>F237*(1-capital_params!D$4)+J237</f>
        <v>1199790.713988347</v>
      </c>
      <c r="G238">
        <f>G237*(1-capital_params!E$4)+K237</f>
        <v>434134.39564791729</v>
      </c>
      <c r="H238">
        <f>H237*(1-capital_params!F$4)+L237</f>
        <v>244840.76470018455</v>
      </c>
      <c r="I238">
        <f t="shared" si="68"/>
        <v>114040.19003260671</v>
      </c>
      <c r="J238">
        <f t="shared" si="68"/>
        <v>49321.568991505868</v>
      </c>
      <c r="K238">
        <f t="shared" si="68"/>
        <v>76751.233828390294</v>
      </c>
      <c r="L238">
        <f t="shared" si="68"/>
        <v>11727.73000590676</v>
      </c>
      <c r="N238">
        <f>N237*(1-capital_params!C$4)+R237</f>
        <v>1045645.7352941654</v>
      </c>
      <c r="O238">
        <f>O237*(1-capital_params!D$4)+S237</f>
        <v>1199790.713988347</v>
      </c>
      <c r="P238">
        <f>P237*(1-capital_params!E$4)+T237</f>
        <v>434134.39564791729</v>
      </c>
      <c r="Q238">
        <f>Q237*(1-capital_params!F$4)+U237</f>
        <v>244840.76470018455</v>
      </c>
      <c r="R238">
        <f t="shared" si="60"/>
        <v>114040.19003260671</v>
      </c>
      <c r="S238">
        <f t="shared" si="61"/>
        <v>49321.568991505868</v>
      </c>
      <c r="T238">
        <f t="shared" si="62"/>
        <v>76751.233828390294</v>
      </c>
      <c r="U238">
        <f t="shared" si="63"/>
        <v>11727.73000590676</v>
      </c>
      <c r="V238">
        <f>(N238/N237-E238/E237)*capital_params!C$6</f>
        <v>0</v>
      </c>
      <c r="W238">
        <f>(O238/O237-F238/F237)*capital_params!D$6</f>
        <v>0</v>
      </c>
      <c r="X238">
        <f>(P238/P237-G238/G237)*capital_params!E$6</f>
        <v>0</v>
      </c>
      <c r="Y238">
        <f>(Q238/Q237-H238/H237)*capital_params!F$6</f>
        <v>0</v>
      </c>
      <c r="Z238">
        <f t="shared" si="66"/>
        <v>0</v>
      </c>
      <c r="AA238">
        <f t="shared" si="53"/>
        <v>378943.39097195101</v>
      </c>
      <c r="AB238">
        <f t="shared" si="54"/>
        <v>1554244.5219787126</v>
      </c>
      <c r="AC238">
        <f t="shared" si="56"/>
        <v>1554244.5219787175</v>
      </c>
      <c r="AD238">
        <f t="shared" si="57"/>
        <v>1933187.9129506685</v>
      </c>
      <c r="AE238">
        <f t="shared" si="58"/>
        <v>1.0000000000000024</v>
      </c>
    </row>
    <row r="239" spans="1:31" x14ac:dyDescent="0.25">
      <c r="A239">
        <f t="shared" si="59"/>
        <v>2247</v>
      </c>
      <c r="B239">
        <v>0.02</v>
      </c>
      <c r="C239">
        <f t="shared" si="64"/>
        <v>1973784.8591226276</v>
      </c>
      <c r="D239">
        <f t="shared" si="65"/>
        <v>0.19601994634528935</v>
      </c>
      <c r="E239">
        <f>E238*(1-capital_params!C$4)+I238</f>
        <v>1067604.2957353764</v>
      </c>
      <c r="F239">
        <f>F238*(1-capital_params!D$4)+J238</f>
        <v>1224984.7903715246</v>
      </c>
      <c r="G239">
        <f>G238*(1-capital_params!E$4)+K238</f>
        <v>443251.21795652353</v>
      </c>
      <c r="H239">
        <f>H238*(1-capital_params!F$4)+L238</f>
        <v>249982.3505055056</v>
      </c>
      <c r="I239">
        <f t="shared" si="68"/>
        <v>116435.03402329145</v>
      </c>
      <c r="J239">
        <f t="shared" si="68"/>
        <v>50357.321940327485</v>
      </c>
      <c r="K239">
        <f t="shared" si="68"/>
        <v>78363.009738786481</v>
      </c>
      <c r="L239">
        <f t="shared" si="68"/>
        <v>11974.012336030801</v>
      </c>
      <c r="N239">
        <f>N238*(1-capital_params!C$4)+R238</f>
        <v>1067604.2957353764</v>
      </c>
      <c r="O239">
        <f>O238*(1-capital_params!D$4)+S238</f>
        <v>1224984.7903715246</v>
      </c>
      <c r="P239">
        <f>P238*(1-capital_params!E$4)+T238</f>
        <v>443251.21795652353</v>
      </c>
      <c r="Q239">
        <f>Q238*(1-capital_params!F$4)+U238</f>
        <v>249982.3505055056</v>
      </c>
      <c r="R239">
        <f t="shared" si="60"/>
        <v>116435.03402329145</v>
      </c>
      <c r="S239">
        <f t="shared" si="61"/>
        <v>50357.321940327485</v>
      </c>
      <c r="T239">
        <f t="shared" si="62"/>
        <v>78363.009738786481</v>
      </c>
      <c r="U239">
        <f t="shared" si="63"/>
        <v>11974.012336030801</v>
      </c>
      <c r="V239">
        <f>(N239/N238-E239/E238)*capital_params!C$6</f>
        <v>0</v>
      </c>
      <c r="W239">
        <f>(O239/O238-F239/F238)*capital_params!D$6</f>
        <v>0</v>
      </c>
      <c r="X239">
        <f>(P239/P238-G239/G238)*capital_params!E$6</f>
        <v>0</v>
      </c>
      <c r="Y239">
        <f>(Q239/Q238-H239/H238)*capital_params!F$6</f>
        <v>0</v>
      </c>
      <c r="Z239">
        <f t="shared" si="66"/>
        <v>0</v>
      </c>
      <c r="AA239">
        <f t="shared" si="53"/>
        <v>386901.20218236197</v>
      </c>
      <c r="AB239">
        <f t="shared" si="54"/>
        <v>1586883.6569402656</v>
      </c>
      <c r="AC239">
        <f t="shared" si="56"/>
        <v>1586883.6569402704</v>
      </c>
      <c r="AD239">
        <f t="shared" si="57"/>
        <v>1973784.8591226325</v>
      </c>
      <c r="AE239">
        <f t="shared" si="58"/>
        <v>1.0000000000000024</v>
      </c>
    </row>
    <row r="240" spans="1:31" x14ac:dyDescent="0.25">
      <c r="A240">
        <f t="shared" si="59"/>
        <v>2248</v>
      </c>
      <c r="B240">
        <v>0.02</v>
      </c>
      <c r="C240">
        <f t="shared" si="64"/>
        <v>2015234.3411642027</v>
      </c>
      <c r="D240">
        <f t="shared" si="65"/>
        <v>0.19601994634528935</v>
      </c>
      <c r="E240">
        <f>E239*(1-capital_params!C$4)+I239</f>
        <v>1090023.9859458499</v>
      </c>
      <c r="F240">
        <f>F239*(1-capital_params!D$4)+J239</f>
        <v>1250707.9730987274</v>
      </c>
      <c r="G240">
        <f>G239*(1-capital_params!E$4)+K239</f>
        <v>452559.49353361048</v>
      </c>
      <c r="H240">
        <f>H239*(1-capital_params!F$4)+L239</f>
        <v>255231.91150253362</v>
      </c>
      <c r="I240">
        <f t="shared" si="68"/>
        <v>118880.16973778055</v>
      </c>
      <c r="J240">
        <f t="shared" si="68"/>
        <v>51414.825701074355</v>
      </c>
      <c r="K240">
        <f t="shared" si="68"/>
        <v>80008.632943300996</v>
      </c>
      <c r="L240">
        <f t="shared" si="68"/>
        <v>12225.466595087448</v>
      </c>
      <c r="N240">
        <f>N239*(1-capital_params!C$4)+R239</f>
        <v>1090023.9859458499</v>
      </c>
      <c r="O240">
        <f>O239*(1-capital_params!D$4)+S239</f>
        <v>1250707.9730987274</v>
      </c>
      <c r="P240">
        <f>P239*(1-capital_params!E$4)+T239</f>
        <v>452559.49353361048</v>
      </c>
      <c r="Q240">
        <f>Q239*(1-capital_params!F$4)+U239</f>
        <v>255231.91150253362</v>
      </c>
      <c r="R240">
        <f t="shared" si="60"/>
        <v>118880.16973778055</v>
      </c>
      <c r="S240">
        <f t="shared" si="61"/>
        <v>51414.825701074355</v>
      </c>
      <c r="T240">
        <f t="shared" si="62"/>
        <v>80008.632943300996</v>
      </c>
      <c r="U240">
        <f t="shared" si="63"/>
        <v>12225.466595087448</v>
      </c>
      <c r="V240">
        <f>(N240/N239-E240/E239)*capital_params!C$6</f>
        <v>0</v>
      </c>
      <c r="W240">
        <f>(O240/O239-F240/F239)*capital_params!D$6</f>
        <v>0</v>
      </c>
      <c r="X240">
        <f>(P240/P239-G240/G239)*capital_params!E$6</f>
        <v>0</v>
      </c>
      <c r="Y240">
        <f>(Q240/Q239-H240/H239)*capital_params!F$6</f>
        <v>0</v>
      </c>
      <c r="Z240">
        <f t="shared" si="66"/>
        <v>0</v>
      </c>
      <c r="AA240">
        <f t="shared" si="53"/>
        <v>395026.12742819154</v>
      </c>
      <c r="AB240">
        <f t="shared" si="54"/>
        <v>1620208.2137360109</v>
      </c>
      <c r="AC240">
        <f t="shared" si="56"/>
        <v>1620208.2137360161</v>
      </c>
      <c r="AD240">
        <f t="shared" si="57"/>
        <v>2015234.3411642076</v>
      </c>
      <c r="AE240">
        <f t="shared" si="58"/>
        <v>1.0000000000000024</v>
      </c>
    </row>
    <row r="241" spans="1:31" x14ac:dyDescent="0.25">
      <c r="A241">
        <f t="shared" si="59"/>
        <v>2249</v>
      </c>
      <c r="B241">
        <v>0.02</v>
      </c>
      <c r="C241">
        <f t="shared" si="64"/>
        <v>2057554.2623286508</v>
      </c>
      <c r="D241">
        <f t="shared" si="65"/>
        <v>0.19601994634528935</v>
      </c>
      <c r="E241">
        <f>E240*(1-capital_params!C$4)+I240</f>
        <v>1112914.4896507405</v>
      </c>
      <c r="F241">
        <f>F240*(1-capital_params!D$4)+J240</f>
        <v>1276971.3727850064</v>
      </c>
      <c r="G241">
        <f>G240*(1-capital_params!E$4)+K240</f>
        <v>462063.24289781624</v>
      </c>
      <c r="H241">
        <f>H240*(1-capital_params!F$4)+L240</f>
        <v>260591.71511945955</v>
      </c>
      <c r="I241">
        <f t="shared" si="68"/>
        <v>121376.65330227393</v>
      </c>
      <c r="J241">
        <f t="shared" si="68"/>
        <v>52494.537040796917</v>
      </c>
      <c r="K241">
        <f t="shared" si="68"/>
        <v>81688.814235110316</v>
      </c>
      <c r="L241">
        <f t="shared" si="68"/>
        <v>12482.201393584282</v>
      </c>
      <c r="N241">
        <f>N240*(1-capital_params!C$4)+R240</f>
        <v>1112914.4896507405</v>
      </c>
      <c r="O241">
        <f>O240*(1-capital_params!D$4)+S240</f>
        <v>1276971.3727850064</v>
      </c>
      <c r="P241">
        <f>P240*(1-capital_params!E$4)+T240</f>
        <v>462063.24289781624</v>
      </c>
      <c r="Q241">
        <f>Q240*(1-capital_params!F$4)+U240</f>
        <v>260591.71511945955</v>
      </c>
      <c r="R241">
        <f t="shared" si="60"/>
        <v>121376.65330227393</v>
      </c>
      <c r="S241">
        <f t="shared" si="61"/>
        <v>52494.537040796917</v>
      </c>
      <c r="T241">
        <f t="shared" si="62"/>
        <v>81688.814235110316</v>
      </c>
      <c r="U241">
        <f t="shared" si="63"/>
        <v>12482.201393584282</v>
      </c>
      <c r="V241">
        <f>(N241/N240-E241/E240)*capital_params!C$6</f>
        <v>0</v>
      </c>
      <c r="W241">
        <f>(O241/O240-F241/F240)*capital_params!D$6</f>
        <v>0</v>
      </c>
      <c r="X241">
        <f>(P241/P240-G241/G240)*capital_params!E$6</f>
        <v>0</v>
      </c>
      <c r="Y241">
        <f>(Q241/Q240-H241/H240)*capital_params!F$6</f>
        <v>0</v>
      </c>
      <c r="Z241">
        <f t="shared" si="66"/>
        <v>0</v>
      </c>
      <c r="AA241">
        <f t="shared" si="53"/>
        <v>403321.67610418354</v>
      </c>
      <c r="AB241">
        <f t="shared" si="54"/>
        <v>1654232.586224467</v>
      </c>
      <c r="AC241">
        <f t="shared" si="56"/>
        <v>1654232.5862244722</v>
      </c>
      <c r="AD241">
        <f t="shared" si="57"/>
        <v>2057554.2623286557</v>
      </c>
      <c r="AE241">
        <f t="shared" si="58"/>
        <v>1.0000000000000024</v>
      </c>
    </row>
    <row r="242" spans="1:31" x14ac:dyDescent="0.25">
      <c r="A242">
        <f t="shared" si="59"/>
        <v>2250</v>
      </c>
      <c r="B242">
        <v>0.02</v>
      </c>
      <c r="C242">
        <f t="shared" si="64"/>
        <v>2100762.9018375524</v>
      </c>
      <c r="D242">
        <f t="shared" si="65"/>
        <v>0.19601994634528935</v>
      </c>
      <c r="E242">
        <f>E241*(1-capital_params!C$4)+I241</f>
        <v>1136285.6939334315</v>
      </c>
      <c r="F242">
        <f>F241*(1-capital_params!D$4)+J241</f>
        <v>1303786.3333807599</v>
      </c>
      <c r="G242">
        <f>G241*(1-capital_params!E$4)+K241</f>
        <v>471766.5709986703</v>
      </c>
      <c r="H242">
        <f>H241*(1-capital_params!F$4)+L241</f>
        <v>266064.07640183368</v>
      </c>
      <c r="I242">
        <f t="shared" si="68"/>
        <v>123925.5630216217</v>
      </c>
      <c r="J242">
        <f t="shared" si="68"/>
        <v>53596.922318653655</v>
      </c>
      <c r="K242">
        <f t="shared" si="68"/>
        <v>83404.279334047635</v>
      </c>
      <c r="L242">
        <f t="shared" si="68"/>
        <v>12744.327622849551</v>
      </c>
      <c r="N242">
        <f>N241*(1-capital_params!C$4)+R241</f>
        <v>1136285.6939334315</v>
      </c>
      <c r="O242">
        <f>O241*(1-capital_params!D$4)+S241</f>
        <v>1303786.3333807599</v>
      </c>
      <c r="P242">
        <f>P241*(1-capital_params!E$4)+T241</f>
        <v>471766.5709986703</v>
      </c>
      <c r="Q242">
        <f>Q241*(1-capital_params!F$4)+U241</f>
        <v>266064.07640183368</v>
      </c>
      <c r="R242">
        <f t="shared" si="60"/>
        <v>123925.5630216217</v>
      </c>
      <c r="S242">
        <f t="shared" si="61"/>
        <v>53596.922318653655</v>
      </c>
      <c r="T242">
        <f t="shared" si="62"/>
        <v>83404.279334047635</v>
      </c>
      <c r="U242">
        <f t="shared" si="63"/>
        <v>12744.327622849551</v>
      </c>
      <c r="V242">
        <f>(N242/N241-E242/E241)*capital_params!C$6</f>
        <v>0</v>
      </c>
      <c r="W242">
        <f>(O242/O241-F242/F241)*capital_params!D$6</f>
        <v>0</v>
      </c>
      <c r="X242">
        <f>(P242/P241-G242/G241)*capital_params!E$6</f>
        <v>0</v>
      </c>
      <c r="Y242">
        <f>(Q242/Q241-H242/H241)*capital_params!F$6</f>
        <v>0</v>
      </c>
      <c r="Z242">
        <f t="shared" si="66"/>
        <v>0</v>
      </c>
      <c r="AA242">
        <f t="shared" si="53"/>
        <v>411791.43130237138</v>
      </c>
      <c r="AB242">
        <f t="shared" si="54"/>
        <v>1688971.470535181</v>
      </c>
      <c r="AC242">
        <f t="shared" si="56"/>
        <v>1688971.4705351864</v>
      </c>
      <c r="AD242">
        <f t="shared" si="57"/>
        <v>2100762.9018375576</v>
      </c>
      <c r="AE242">
        <f t="shared" si="58"/>
        <v>1.0000000000000024</v>
      </c>
    </row>
    <row r="243" spans="1:31" x14ac:dyDescent="0.25">
      <c r="A243">
        <f t="shared" si="59"/>
        <v>2251</v>
      </c>
      <c r="B243">
        <v>0.02</v>
      </c>
      <c r="C243">
        <f t="shared" si="64"/>
        <v>2144878.9227761407</v>
      </c>
      <c r="D243">
        <f t="shared" si="65"/>
        <v>0.19601994634528935</v>
      </c>
      <c r="E243">
        <f>E242*(1-capital_params!C$4)+I242</f>
        <v>1160147.6935060569</v>
      </c>
      <c r="F243">
        <f>F242*(1-capital_params!D$4)+J242</f>
        <v>1331164.4370715267</v>
      </c>
      <c r="G243">
        <f>G242*(1-capital_params!E$4)+K242</f>
        <v>481673.66898964235</v>
      </c>
      <c r="H243">
        <f>H242*(1-capital_params!F$4)+L242</f>
        <v>271651.35901249369</v>
      </c>
      <c r="I243">
        <f t="shared" si="68"/>
        <v>126527.99984507573</v>
      </c>
      <c r="J243">
        <f t="shared" si="68"/>
        <v>54722.457687345377</v>
      </c>
      <c r="K243">
        <f t="shared" si="68"/>
        <v>85155.769200062627</v>
      </c>
      <c r="L243">
        <f t="shared" si="68"/>
        <v>13011.958502929388</v>
      </c>
      <c r="N243">
        <f>N242*(1-capital_params!C$4)+R242</f>
        <v>1160147.6935060569</v>
      </c>
      <c r="O243">
        <f>O242*(1-capital_params!D$4)+S242</f>
        <v>1331164.4370715267</v>
      </c>
      <c r="P243">
        <f>P242*(1-capital_params!E$4)+T242</f>
        <v>481673.66898964235</v>
      </c>
      <c r="Q243">
        <f>Q242*(1-capital_params!F$4)+U242</f>
        <v>271651.35901249369</v>
      </c>
      <c r="R243">
        <f t="shared" si="60"/>
        <v>126527.99984507573</v>
      </c>
      <c r="S243">
        <f t="shared" si="61"/>
        <v>54722.457687345377</v>
      </c>
      <c r="T243">
        <f t="shared" si="62"/>
        <v>85155.769200062627</v>
      </c>
      <c r="U243">
        <f t="shared" si="63"/>
        <v>13011.958502929388</v>
      </c>
      <c r="V243">
        <f>(N243/N242-E243/E242)*capital_params!C$6</f>
        <v>0</v>
      </c>
      <c r="W243">
        <f>(O243/O242-F243/F242)*capital_params!D$6</f>
        <v>0</v>
      </c>
      <c r="X243">
        <f>(P243/P242-G243/G242)*capital_params!E$6</f>
        <v>0</v>
      </c>
      <c r="Y243">
        <f>(Q243/Q242-H243/H242)*capital_params!F$6</f>
        <v>0</v>
      </c>
      <c r="Z243">
        <f t="shared" si="66"/>
        <v>0</v>
      </c>
      <c r="AA243">
        <f t="shared" si="53"/>
        <v>420439.05135972111</v>
      </c>
      <c r="AB243">
        <f t="shared" si="54"/>
        <v>1724439.8714164195</v>
      </c>
      <c r="AC243">
        <f t="shared" si="56"/>
        <v>1724439.8714164251</v>
      </c>
      <c r="AD243">
        <f t="shared" si="57"/>
        <v>2144878.9227761463</v>
      </c>
      <c r="AE243">
        <f t="shared" si="58"/>
        <v>1.0000000000000027</v>
      </c>
    </row>
    <row r="244" spans="1:31" x14ac:dyDescent="0.25">
      <c r="A244">
        <f t="shared" si="59"/>
        <v>2252</v>
      </c>
      <c r="B244">
        <v>0.02</v>
      </c>
      <c r="C244">
        <f t="shared" si="64"/>
        <v>2189921.3801544397</v>
      </c>
      <c r="D244">
        <f t="shared" si="65"/>
        <v>0.19601994634528935</v>
      </c>
      <c r="E244">
        <f>E243*(1-capital_params!C$4)+I243</f>
        <v>1184510.7950697052</v>
      </c>
      <c r="F244">
        <f>F243*(1-capital_params!D$4)+J243</f>
        <v>1359117.5092806774</v>
      </c>
      <c r="G244">
        <f>G243*(1-capital_params!E$4)+K243</f>
        <v>491788.81603842479</v>
      </c>
      <c r="H244">
        <f>H243*(1-capital_params!F$4)+L243</f>
        <v>277355.97625249153</v>
      </c>
      <c r="I244">
        <f t="shared" si="68"/>
        <v>129185.08784182233</v>
      </c>
      <c r="J244">
        <f t="shared" si="68"/>
        <v>55871.629298779633</v>
      </c>
      <c r="K244">
        <f t="shared" si="68"/>
        <v>86944.040353263947</v>
      </c>
      <c r="L244">
        <f t="shared" si="68"/>
        <v>13285.209631490907</v>
      </c>
      <c r="N244">
        <f>N243*(1-capital_params!C$4)+R243</f>
        <v>1184510.7950697052</v>
      </c>
      <c r="O244">
        <f>O243*(1-capital_params!D$4)+S243</f>
        <v>1359117.5092806774</v>
      </c>
      <c r="P244">
        <f>P243*(1-capital_params!E$4)+T243</f>
        <v>491788.81603842479</v>
      </c>
      <c r="Q244">
        <f>Q243*(1-capital_params!F$4)+U243</f>
        <v>277355.97625249153</v>
      </c>
      <c r="R244">
        <f t="shared" si="60"/>
        <v>129185.08784182233</v>
      </c>
      <c r="S244">
        <f t="shared" si="61"/>
        <v>55871.629298779633</v>
      </c>
      <c r="T244">
        <f t="shared" si="62"/>
        <v>86944.040353263947</v>
      </c>
      <c r="U244">
        <f t="shared" si="63"/>
        <v>13285.209631490907</v>
      </c>
      <c r="V244">
        <f>(N244/N243-E244/E243)*capital_params!C$6</f>
        <v>0</v>
      </c>
      <c r="W244">
        <f>(O244/O243-F244/F243)*capital_params!D$6</f>
        <v>0</v>
      </c>
      <c r="X244">
        <f>(P244/P243-G244/G243)*capital_params!E$6</f>
        <v>0</v>
      </c>
      <c r="Y244">
        <f>(Q244/Q243-H244/H243)*capital_params!F$6</f>
        <v>0</v>
      </c>
      <c r="Z244">
        <f t="shared" si="66"/>
        <v>0</v>
      </c>
      <c r="AA244">
        <f t="shared" si="53"/>
        <v>429268.27143827529</v>
      </c>
      <c r="AB244">
        <f t="shared" si="54"/>
        <v>1760653.1087161642</v>
      </c>
      <c r="AC244">
        <f t="shared" si="56"/>
        <v>1760653.1087161698</v>
      </c>
      <c r="AD244">
        <f t="shared" si="57"/>
        <v>2189921.3801544453</v>
      </c>
      <c r="AE244">
        <f t="shared" si="58"/>
        <v>1.0000000000000024</v>
      </c>
    </row>
    <row r="245" spans="1:31" x14ac:dyDescent="0.25">
      <c r="A245">
        <f t="shared" si="59"/>
        <v>2253</v>
      </c>
      <c r="B245">
        <v>0.02</v>
      </c>
      <c r="C245">
        <f t="shared" si="64"/>
        <v>2235909.7291376828</v>
      </c>
      <c r="D245">
        <f t="shared" si="65"/>
        <v>0.19601994634528935</v>
      </c>
      <c r="E245">
        <f>E244*(1-capital_params!C$4)+I244</f>
        <v>1209385.5217661883</v>
      </c>
      <c r="F245">
        <f>F244*(1-capital_params!D$4)+J244</f>
        <v>1387657.6237771702</v>
      </c>
      <c r="G245">
        <f>G244*(1-capital_params!E$4)+K244</f>
        <v>502116.38117523171</v>
      </c>
      <c r="H245">
        <f>H244*(1-capital_params!F$4)+L244</f>
        <v>283180.39210346149</v>
      </c>
      <c r="I245">
        <f t="shared" si="68"/>
        <v>131897.97468650059</v>
      </c>
      <c r="J245">
        <f t="shared" si="68"/>
        <v>57044.933514053999</v>
      </c>
      <c r="K245">
        <f t="shared" si="68"/>
        <v>88769.865200682485</v>
      </c>
      <c r="L245">
        <f t="shared" si="68"/>
        <v>13564.199033752217</v>
      </c>
      <c r="N245">
        <f>N244*(1-capital_params!C$4)+R244</f>
        <v>1209385.5217661883</v>
      </c>
      <c r="O245">
        <f>O244*(1-capital_params!D$4)+S244</f>
        <v>1387657.6237771702</v>
      </c>
      <c r="P245">
        <f>P244*(1-capital_params!E$4)+T244</f>
        <v>502116.38117523171</v>
      </c>
      <c r="Q245">
        <f>Q244*(1-capital_params!F$4)+U244</f>
        <v>283180.39210346149</v>
      </c>
      <c r="R245">
        <f t="shared" si="60"/>
        <v>131897.97468650059</v>
      </c>
      <c r="S245">
        <f t="shared" si="61"/>
        <v>57044.933514053999</v>
      </c>
      <c r="T245">
        <f t="shared" si="62"/>
        <v>88769.865200682485</v>
      </c>
      <c r="U245">
        <f t="shared" si="63"/>
        <v>13564.199033752217</v>
      </c>
      <c r="V245">
        <f>(N245/N244-E245/E244)*capital_params!C$6</f>
        <v>0</v>
      </c>
      <c r="W245">
        <f>(O245/O244-F245/F244)*capital_params!D$6</f>
        <v>0</v>
      </c>
      <c r="X245">
        <f>(P245/P244-G245/G244)*capital_params!E$6</f>
        <v>0</v>
      </c>
      <c r="Y245">
        <f>(Q245/Q244-H245/H244)*capital_params!F$6</f>
        <v>0</v>
      </c>
      <c r="Z245">
        <f t="shared" si="66"/>
        <v>0</v>
      </c>
      <c r="AA245">
        <f t="shared" si="53"/>
        <v>438282.90513847902</v>
      </c>
      <c r="AB245">
        <f t="shared" si="54"/>
        <v>1797626.8239992037</v>
      </c>
      <c r="AC245">
        <f t="shared" si="56"/>
        <v>1797626.8239992096</v>
      </c>
      <c r="AD245">
        <f t="shared" si="57"/>
        <v>2235909.7291376884</v>
      </c>
      <c r="AE245">
        <f t="shared" si="58"/>
        <v>1.0000000000000024</v>
      </c>
    </row>
    <row r="246" spans="1:31" x14ac:dyDescent="0.25">
      <c r="A246">
        <f t="shared" si="59"/>
        <v>2254</v>
      </c>
      <c r="B246">
        <v>0.02</v>
      </c>
      <c r="C246">
        <f t="shared" si="64"/>
        <v>2282863.8334495737</v>
      </c>
      <c r="D246">
        <f t="shared" si="65"/>
        <v>0.19601994634528935</v>
      </c>
      <c r="E246">
        <f>E245*(1-capital_params!C$4)+I245</f>
        <v>1234782.6177232959</v>
      </c>
      <c r="F246">
        <f>F245*(1-capital_params!D$4)+J245</f>
        <v>1416797.1078905724</v>
      </c>
      <c r="G246">
        <f>G245*(1-capital_params!E$4)+K245</f>
        <v>512660.82517991157</v>
      </c>
      <c r="H246">
        <f>H245*(1-capital_params!F$4)+L245</f>
        <v>289127.1222918781</v>
      </c>
      <c r="I246">
        <f t="shared" si="68"/>
        <v>134667.83215491707</v>
      </c>
      <c r="J246">
        <f t="shared" si="68"/>
        <v>58242.877117849122</v>
      </c>
      <c r="K246">
        <f t="shared" si="68"/>
        <v>90634.032369896799</v>
      </c>
      <c r="L246">
        <f t="shared" si="68"/>
        <v>13849.04721346101</v>
      </c>
      <c r="N246">
        <f>N245*(1-capital_params!C$4)+R245</f>
        <v>1234782.6177232959</v>
      </c>
      <c r="O246">
        <f>O245*(1-capital_params!D$4)+S245</f>
        <v>1416797.1078905724</v>
      </c>
      <c r="P246">
        <f>P245*(1-capital_params!E$4)+T245</f>
        <v>512660.82517991157</v>
      </c>
      <c r="Q246">
        <f>Q245*(1-capital_params!F$4)+U245</f>
        <v>289127.1222918781</v>
      </c>
      <c r="R246">
        <f t="shared" si="60"/>
        <v>134667.83215491707</v>
      </c>
      <c r="S246">
        <f t="shared" si="61"/>
        <v>58242.877117849122</v>
      </c>
      <c r="T246">
        <f t="shared" si="62"/>
        <v>90634.032369896799</v>
      </c>
      <c r="U246">
        <f t="shared" si="63"/>
        <v>13849.04721346101</v>
      </c>
      <c r="V246">
        <f>(N246/N245-E246/E245)*capital_params!C$6</f>
        <v>0</v>
      </c>
      <c r="W246">
        <f>(O246/O245-F246/F245)*capital_params!D$6</f>
        <v>0</v>
      </c>
      <c r="X246">
        <f>(P246/P245-G246/G245)*capital_params!E$6</f>
        <v>0</v>
      </c>
      <c r="Y246">
        <f>(Q246/Q245-H246/H245)*capital_params!F$6</f>
        <v>0</v>
      </c>
      <c r="Z246">
        <f t="shared" si="66"/>
        <v>0</v>
      </c>
      <c r="AA246">
        <f t="shared" si="53"/>
        <v>447486.84614638699</v>
      </c>
      <c r="AB246">
        <f t="shared" si="54"/>
        <v>1835376.9873031867</v>
      </c>
      <c r="AC246">
        <f t="shared" si="56"/>
        <v>1835376.9873031927</v>
      </c>
      <c r="AD246">
        <f t="shared" si="57"/>
        <v>2282863.8334495798</v>
      </c>
      <c r="AE246">
        <f t="shared" si="58"/>
        <v>1.0000000000000027</v>
      </c>
    </row>
    <row r="247" spans="1:31" x14ac:dyDescent="0.25">
      <c r="A247">
        <f t="shared" si="59"/>
        <v>2255</v>
      </c>
      <c r="B247">
        <v>0.02</v>
      </c>
      <c r="C247">
        <f t="shared" si="64"/>
        <v>2330803.9739520145</v>
      </c>
      <c r="D247">
        <f t="shared" si="65"/>
        <v>0.19601994634528935</v>
      </c>
      <c r="E247">
        <f>E246*(1-capital_params!C$4)+I246</f>
        <v>1260713.0526955011</v>
      </c>
      <c r="F247">
        <f>F246*(1-capital_params!D$4)+J246</f>
        <v>1446548.5478356029</v>
      </c>
      <c r="G247">
        <f>G246*(1-capital_params!E$4)+K246</f>
        <v>523426.70250868972</v>
      </c>
      <c r="H247">
        <f>H246*(1-capital_params!F$4)+L246</f>
        <v>295198.73537566513</v>
      </c>
      <c r="I247">
        <f t="shared" si="68"/>
        <v>137495.85663017031</v>
      </c>
      <c r="J247">
        <f t="shared" si="68"/>
        <v>59465.977537323946</v>
      </c>
      <c r="K247">
        <f t="shared" si="68"/>
        <v>92537.347049664619</v>
      </c>
      <c r="L247">
        <f t="shared" si="68"/>
        <v>14139.87720494369</v>
      </c>
      <c r="N247">
        <f>N246*(1-capital_params!C$4)+R246</f>
        <v>1260713.0526955011</v>
      </c>
      <c r="O247">
        <f>O246*(1-capital_params!D$4)+S246</f>
        <v>1446548.5478356029</v>
      </c>
      <c r="P247">
        <f>P246*(1-capital_params!E$4)+T246</f>
        <v>523426.70250868972</v>
      </c>
      <c r="Q247">
        <f>Q246*(1-capital_params!F$4)+U246</f>
        <v>295198.73537566513</v>
      </c>
      <c r="R247">
        <f t="shared" si="60"/>
        <v>137495.85663017031</v>
      </c>
      <c r="S247">
        <f t="shared" si="61"/>
        <v>59465.977537323946</v>
      </c>
      <c r="T247">
        <f t="shared" si="62"/>
        <v>92537.347049664619</v>
      </c>
      <c r="U247">
        <f t="shared" si="63"/>
        <v>14139.87720494369</v>
      </c>
      <c r="V247">
        <f>(N247/N246-E247/E246)*capital_params!C$6</f>
        <v>0</v>
      </c>
      <c r="W247">
        <f>(O247/O246-F247/F246)*capital_params!D$6</f>
        <v>0</v>
      </c>
      <c r="X247">
        <f>(P247/P246-G247/G246)*capital_params!E$6</f>
        <v>0</v>
      </c>
      <c r="Y247">
        <f>(Q247/Q246-H247/H246)*capital_params!F$6</f>
        <v>0</v>
      </c>
      <c r="Z247">
        <f t="shared" si="66"/>
        <v>0</v>
      </c>
      <c r="AA247">
        <f t="shared" si="53"/>
        <v>456884.06991546106</v>
      </c>
      <c r="AB247">
        <f t="shared" si="54"/>
        <v>1873919.9040365533</v>
      </c>
      <c r="AC247">
        <f t="shared" si="56"/>
        <v>1873919.9040365596</v>
      </c>
      <c r="AD247">
        <f t="shared" si="57"/>
        <v>2330803.9739520205</v>
      </c>
      <c r="AE247">
        <f t="shared" si="58"/>
        <v>1.0000000000000027</v>
      </c>
    </row>
    <row r="248" spans="1:31" x14ac:dyDescent="0.25">
      <c r="A248">
        <f t="shared" si="59"/>
        <v>2256</v>
      </c>
      <c r="B248">
        <v>0.02</v>
      </c>
      <c r="C248">
        <f t="shared" si="64"/>
        <v>2379750.8574050064</v>
      </c>
      <c r="D248">
        <f t="shared" si="65"/>
        <v>0.19601994634528935</v>
      </c>
      <c r="E248">
        <f>E247*(1-capital_params!C$4)+I247</f>
        <v>1287188.0268021212</v>
      </c>
      <c r="F248">
        <f>F247*(1-capital_params!D$4)+J247</f>
        <v>1476924.7941484943</v>
      </c>
      <c r="G248">
        <f>G247*(1-capital_params!E$4)+K247</f>
        <v>534418.66326137213</v>
      </c>
      <c r="H248">
        <f>H247*(1-capital_params!F$4)+L247</f>
        <v>301397.85385362379</v>
      </c>
      <c r="I248">
        <f t="shared" ref="I248:L255" si="69">I247*$C248/$C247</f>
        <v>140383.26961940387</v>
      </c>
      <c r="J248">
        <f t="shared" si="69"/>
        <v>60714.763065607738</v>
      </c>
      <c r="K248">
        <f t="shared" si="69"/>
        <v>94480.631337707557</v>
      </c>
      <c r="L248">
        <f t="shared" si="69"/>
        <v>14436.814626247506</v>
      </c>
      <c r="N248">
        <f>N247*(1-capital_params!C$4)+R247</f>
        <v>1287188.0268021212</v>
      </c>
      <c r="O248">
        <f>O247*(1-capital_params!D$4)+S247</f>
        <v>1476924.7941484943</v>
      </c>
      <c r="P248">
        <f>P247*(1-capital_params!E$4)+T247</f>
        <v>534418.66326137213</v>
      </c>
      <c r="Q248">
        <f>Q247*(1-capital_params!F$4)+U247</f>
        <v>301397.85385362379</v>
      </c>
      <c r="R248">
        <f t="shared" si="60"/>
        <v>140383.26961940387</v>
      </c>
      <c r="S248">
        <f t="shared" si="61"/>
        <v>60714.763065607738</v>
      </c>
      <c r="T248">
        <f t="shared" si="62"/>
        <v>94480.631337707557</v>
      </c>
      <c r="U248">
        <f t="shared" si="63"/>
        <v>14436.814626247506</v>
      </c>
      <c r="V248">
        <f>(N248/N247-E248/E247)*capital_params!C$6</f>
        <v>0</v>
      </c>
      <c r="W248">
        <f>(O248/O247-F248/F247)*capital_params!D$6</f>
        <v>0</v>
      </c>
      <c r="X248">
        <f>(P248/P247-G248/G247)*capital_params!E$6</f>
        <v>0</v>
      </c>
      <c r="Y248">
        <f>(Q248/Q247-H248/H247)*capital_params!F$6</f>
        <v>0</v>
      </c>
      <c r="Z248">
        <f t="shared" si="66"/>
        <v>0</v>
      </c>
      <c r="AA248">
        <f t="shared" si="53"/>
        <v>466478.6353836857</v>
      </c>
      <c r="AB248">
        <f t="shared" si="54"/>
        <v>1913272.2220213206</v>
      </c>
      <c r="AC248">
        <f t="shared" si="56"/>
        <v>1913272.2220213271</v>
      </c>
      <c r="AD248">
        <f t="shared" si="57"/>
        <v>2379750.8574050129</v>
      </c>
      <c r="AE248">
        <f t="shared" si="58"/>
        <v>1.0000000000000027</v>
      </c>
    </row>
    <row r="249" spans="1:31" x14ac:dyDescent="0.25">
      <c r="A249">
        <f t="shared" si="59"/>
        <v>2257</v>
      </c>
      <c r="B249">
        <v>0.02</v>
      </c>
      <c r="C249">
        <f t="shared" si="64"/>
        <v>2429725.6254105112</v>
      </c>
      <c r="D249">
        <f t="shared" si="65"/>
        <v>0.19601994634528935</v>
      </c>
      <c r="E249">
        <f>E248*(1-capital_params!C$4)+I248</f>
        <v>1314218.9753649789</v>
      </c>
      <c r="F249">
        <f>F248*(1-capital_params!D$4)+J248</f>
        <v>1507938.9672375235</v>
      </c>
      <c r="G249">
        <f>G248*(1-capital_params!E$4)+K248</f>
        <v>545641.45518986089</v>
      </c>
      <c r="H249">
        <f>H248*(1-capital_params!F$4)+L248</f>
        <v>307727.15529815998</v>
      </c>
      <c r="I249">
        <f t="shared" si="69"/>
        <v>143331.31828141131</v>
      </c>
      <c r="J249">
        <f t="shared" si="69"/>
        <v>61989.773089985494</v>
      </c>
      <c r="K249">
        <f t="shared" si="69"/>
        <v>96464.724595799402</v>
      </c>
      <c r="L249">
        <f t="shared" si="69"/>
        <v>14739.987733398699</v>
      </c>
      <c r="N249">
        <f>N248*(1-capital_params!C$4)+R248</f>
        <v>1314218.9753649789</v>
      </c>
      <c r="O249">
        <f>O248*(1-capital_params!D$4)+S248</f>
        <v>1507938.9672375235</v>
      </c>
      <c r="P249">
        <f>P248*(1-capital_params!E$4)+T248</f>
        <v>545641.45518986089</v>
      </c>
      <c r="Q249">
        <f>Q248*(1-capital_params!F$4)+U248</f>
        <v>307727.15529815998</v>
      </c>
      <c r="R249">
        <f t="shared" si="60"/>
        <v>143331.31828141131</v>
      </c>
      <c r="S249">
        <f t="shared" si="61"/>
        <v>61989.773089985494</v>
      </c>
      <c r="T249">
        <f t="shared" si="62"/>
        <v>96464.724595799402</v>
      </c>
      <c r="U249">
        <f t="shared" si="63"/>
        <v>14739.987733398699</v>
      </c>
      <c r="V249">
        <f>(N249/N248-E249/E248)*capital_params!C$6</f>
        <v>0</v>
      </c>
      <c r="W249">
        <f>(O249/O248-F249/F248)*capital_params!D$6</f>
        <v>0</v>
      </c>
      <c r="X249">
        <f>(P249/P248-G249/G248)*capital_params!E$6</f>
        <v>0</v>
      </c>
      <c r="Y249">
        <f>(Q249/Q248-H249/H248)*capital_params!F$6</f>
        <v>0</v>
      </c>
      <c r="Z249">
        <f t="shared" si="66"/>
        <v>0</v>
      </c>
      <c r="AA249">
        <f t="shared" si="53"/>
        <v>476274.68672674301</v>
      </c>
      <c r="AB249">
        <f t="shared" si="54"/>
        <v>1953450.938683768</v>
      </c>
      <c r="AC249">
        <f t="shared" si="56"/>
        <v>1953450.9386837748</v>
      </c>
      <c r="AD249">
        <f t="shared" si="57"/>
        <v>2429725.6254105177</v>
      </c>
      <c r="AE249">
        <f t="shared" si="58"/>
        <v>1.0000000000000027</v>
      </c>
    </row>
    <row r="250" spans="1:31" x14ac:dyDescent="0.25">
      <c r="A250">
        <f t="shared" si="59"/>
        <v>2258</v>
      </c>
      <c r="B250">
        <v>0.02</v>
      </c>
      <c r="C250">
        <f t="shared" si="64"/>
        <v>2480749.8635441316</v>
      </c>
      <c r="D250">
        <f t="shared" si="65"/>
        <v>0.19601994634528935</v>
      </c>
      <c r="E250">
        <f>E249*(1-capital_params!C$4)+I249</f>
        <v>1341817.5738476557</v>
      </c>
      <c r="F250">
        <f>F249*(1-capital_params!D$4)+J249</f>
        <v>1539604.4630501084</v>
      </c>
      <c r="G250">
        <f>G249*(1-capital_params!E$4)+K249</f>
        <v>557099.92574884789</v>
      </c>
      <c r="H250">
        <f>H249*(1-capital_params!F$4)+L249</f>
        <v>314189.37351179949</v>
      </c>
      <c r="I250">
        <f t="shared" si="69"/>
        <v>146341.27596532094</v>
      </c>
      <c r="J250">
        <f t="shared" si="69"/>
        <v>63291.558324875179</v>
      </c>
      <c r="K250">
        <f t="shared" si="69"/>
        <v>98490.483812311169</v>
      </c>
      <c r="L250">
        <f t="shared" si="69"/>
        <v>15049.527475800071</v>
      </c>
      <c r="N250">
        <f>N249*(1-capital_params!C$4)+R249</f>
        <v>1341817.5738476557</v>
      </c>
      <c r="O250">
        <f>O249*(1-capital_params!D$4)+S249</f>
        <v>1539604.4630501084</v>
      </c>
      <c r="P250">
        <f>P249*(1-capital_params!E$4)+T249</f>
        <v>557099.92574884789</v>
      </c>
      <c r="Q250">
        <f>Q249*(1-capital_params!F$4)+U249</f>
        <v>314189.37351179949</v>
      </c>
      <c r="R250">
        <f t="shared" si="60"/>
        <v>146341.27596532094</v>
      </c>
      <c r="S250">
        <f t="shared" si="61"/>
        <v>63291.558324875179</v>
      </c>
      <c r="T250">
        <f t="shared" si="62"/>
        <v>98490.483812311169</v>
      </c>
      <c r="U250">
        <f t="shared" si="63"/>
        <v>15049.527475800071</v>
      </c>
      <c r="V250">
        <f>(N250/N249-E250/E249)*capital_params!C$6</f>
        <v>0</v>
      </c>
      <c r="W250">
        <f>(O250/O249-F250/F249)*capital_params!D$6</f>
        <v>0</v>
      </c>
      <c r="X250">
        <f>(P250/P249-G250/G249)*capital_params!E$6</f>
        <v>0</v>
      </c>
      <c r="Y250">
        <f>(Q250/Q249-H250/H249)*capital_params!F$6</f>
        <v>0</v>
      </c>
      <c r="Z250">
        <f t="shared" si="66"/>
        <v>0</v>
      </c>
      <c r="AA250">
        <f t="shared" si="53"/>
        <v>486276.45514800458</v>
      </c>
      <c r="AB250">
        <f t="shared" si="54"/>
        <v>1994473.4083961269</v>
      </c>
      <c r="AC250">
        <f t="shared" si="56"/>
        <v>1994473.4083961339</v>
      </c>
      <c r="AD250">
        <f t="shared" si="57"/>
        <v>2480749.8635441386</v>
      </c>
      <c r="AE250">
        <f t="shared" si="58"/>
        <v>1.0000000000000029</v>
      </c>
    </row>
    <row r="251" spans="1:31" x14ac:dyDescent="0.25">
      <c r="A251">
        <f t="shared" si="59"/>
        <v>2259</v>
      </c>
      <c r="B251">
        <v>0.02</v>
      </c>
      <c r="C251">
        <f t="shared" si="64"/>
        <v>2532845.6106785582</v>
      </c>
      <c r="D251">
        <f t="shared" si="65"/>
        <v>0.19601994634528935</v>
      </c>
      <c r="E251">
        <f>E250*(1-capital_params!C$4)+I250</f>
        <v>1369995.7428984675</v>
      </c>
      <c r="F251">
        <f>F250*(1-capital_params!D$4)+J250</f>
        <v>1571934.9588589161</v>
      </c>
      <c r="G251">
        <f>G250*(1-capital_params!E$4)+K250</f>
        <v>568799.0241895736</v>
      </c>
      <c r="H251">
        <f>H250*(1-capital_params!F$4)+L250</f>
        <v>320787.29970799113</v>
      </c>
      <c r="I251">
        <f t="shared" si="69"/>
        <v>149414.44276059268</v>
      </c>
      <c r="J251">
        <f t="shared" si="69"/>
        <v>64620.681049697545</v>
      </c>
      <c r="K251">
        <f t="shared" si="69"/>
        <v>100558.7839723697</v>
      </c>
      <c r="L251">
        <f t="shared" si="69"/>
        <v>15365.56755279187</v>
      </c>
      <c r="N251">
        <f>N250*(1-capital_params!C$4)+R250</f>
        <v>1369995.7428984675</v>
      </c>
      <c r="O251">
        <f>O250*(1-capital_params!D$4)+S250</f>
        <v>1571934.9588589161</v>
      </c>
      <c r="P251">
        <f>P250*(1-capital_params!E$4)+T250</f>
        <v>568799.0241895736</v>
      </c>
      <c r="Q251">
        <f>Q250*(1-capital_params!F$4)+U250</f>
        <v>320787.29970799113</v>
      </c>
      <c r="R251">
        <f t="shared" si="60"/>
        <v>149414.44276059268</v>
      </c>
      <c r="S251">
        <f t="shared" si="61"/>
        <v>64620.681049697545</v>
      </c>
      <c r="T251">
        <f t="shared" si="62"/>
        <v>100558.7839723697</v>
      </c>
      <c r="U251">
        <f t="shared" si="63"/>
        <v>15365.56755279187</v>
      </c>
      <c r="V251">
        <f>(N251/N250-E251/E250)*capital_params!C$6</f>
        <v>0</v>
      </c>
      <c r="W251">
        <f>(O251/O250-F251/F250)*capital_params!D$6</f>
        <v>0</v>
      </c>
      <c r="X251">
        <f>(P251/P250-G251/G250)*capital_params!E$6</f>
        <v>0</v>
      </c>
      <c r="Y251">
        <f>(Q251/Q250-H251/H250)*capital_params!F$6</f>
        <v>0</v>
      </c>
      <c r="Z251">
        <f t="shared" si="66"/>
        <v>0</v>
      </c>
      <c r="AA251">
        <f t="shared" si="53"/>
        <v>496488.2607061126</v>
      </c>
      <c r="AB251">
        <f t="shared" si="54"/>
        <v>2036357.3499724455</v>
      </c>
      <c r="AC251">
        <f t="shared" si="56"/>
        <v>2036357.3499724525</v>
      </c>
      <c r="AD251">
        <f t="shared" si="57"/>
        <v>2532845.6106785652</v>
      </c>
      <c r="AE251">
        <f t="shared" si="58"/>
        <v>1.0000000000000027</v>
      </c>
    </row>
    <row r="252" spans="1:31" x14ac:dyDescent="0.25">
      <c r="A252">
        <f t="shared" si="59"/>
        <v>2260</v>
      </c>
      <c r="B252">
        <v>0.02</v>
      </c>
      <c r="C252">
        <f t="shared" si="64"/>
        <v>2586035.3685028078</v>
      </c>
      <c r="D252">
        <f t="shared" si="65"/>
        <v>0.19601994634528935</v>
      </c>
      <c r="E252">
        <f>E251*(1-capital_params!C$4)+I251</f>
        <v>1398765.6534993453</v>
      </c>
      <c r="F252">
        <f>F251*(1-capital_params!D$4)+J251</f>
        <v>1604944.4191694863</v>
      </c>
      <c r="G252">
        <f>G251*(1-capital_params!E$4)+K251</f>
        <v>580743.80369755463</v>
      </c>
      <c r="H252">
        <f>H251*(1-capital_params!F$4)+L251</f>
        <v>327523.78371670702</v>
      </c>
      <c r="I252">
        <f t="shared" si="69"/>
        <v>152552.14605856509</v>
      </c>
      <c r="J252">
        <f t="shared" si="69"/>
        <v>65977.715351741179</v>
      </c>
      <c r="K252">
        <f t="shared" si="69"/>
        <v>102670.51843578945</v>
      </c>
      <c r="L252">
        <f t="shared" si="69"/>
        <v>15688.244471400498</v>
      </c>
      <c r="N252">
        <f>N251*(1-capital_params!C$4)+R251</f>
        <v>1398765.6534993453</v>
      </c>
      <c r="O252">
        <f>O251*(1-capital_params!D$4)+S251</f>
        <v>1604944.4191694863</v>
      </c>
      <c r="P252">
        <f>P251*(1-capital_params!E$4)+T251</f>
        <v>580743.80369755463</v>
      </c>
      <c r="Q252">
        <f>Q251*(1-capital_params!F$4)+U251</f>
        <v>327523.78371670702</v>
      </c>
      <c r="R252">
        <f t="shared" si="60"/>
        <v>152552.14605856509</v>
      </c>
      <c r="S252">
        <f t="shared" si="61"/>
        <v>65977.715351741179</v>
      </c>
      <c r="T252">
        <f t="shared" si="62"/>
        <v>102670.51843578945</v>
      </c>
      <c r="U252">
        <f t="shared" si="63"/>
        <v>15688.244471400498</v>
      </c>
      <c r="V252">
        <f>(N252/N251-E252/E251)*capital_params!C$6</f>
        <v>0</v>
      </c>
      <c r="W252">
        <f>(O252/O251-F252/F251)*capital_params!D$6</f>
        <v>0</v>
      </c>
      <c r="X252">
        <f>(P252/P251-G252/G251)*capital_params!E$6</f>
        <v>0</v>
      </c>
      <c r="Y252">
        <f>(Q252/Q251-H252/H251)*capital_params!F$6</f>
        <v>0</v>
      </c>
      <c r="Z252">
        <f t="shared" si="66"/>
        <v>0</v>
      </c>
      <c r="AA252">
        <f t="shared" si="53"/>
        <v>506914.51418094098</v>
      </c>
      <c r="AB252">
        <f t="shared" si="54"/>
        <v>2079120.8543218668</v>
      </c>
      <c r="AC252">
        <f t="shared" si="56"/>
        <v>2079120.8543218737</v>
      </c>
      <c r="AD252">
        <f t="shared" si="57"/>
        <v>2586035.3685028148</v>
      </c>
      <c r="AE252">
        <f t="shared" si="58"/>
        <v>1.0000000000000027</v>
      </c>
    </row>
    <row r="253" spans="1:31" x14ac:dyDescent="0.25">
      <c r="A253">
        <f t="shared" si="59"/>
        <v>2261</v>
      </c>
      <c r="B253">
        <v>0.02</v>
      </c>
      <c r="C253">
        <f t="shared" si="64"/>
        <v>2640342.1112413667</v>
      </c>
      <c r="D253">
        <f t="shared" si="65"/>
        <v>0.19601994634528935</v>
      </c>
      <c r="E253">
        <f>E252*(1-capital_params!C$4)+I252</f>
        <v>1428139.7322228407</v>
      </c>
      <c r="F253">
        <f>F252*(1-capital_params!D$4)+J252</f>
        <v>1638647.1017519161</v>
      </c>
      <c r="G253">
        <f>G252*(1-capital_params!E$4)+K252</f>
        <v>592939.42357520317</v>
      </c>
      <c r="H253">
        <f>H252*(1-capital_params!F$4)+L252</f>
        <v>334401.73521536199</v>
      </c>
      <c r="I253">
        <f t="shared" si="69"/>
        <v>155755.74112579494</v>
      </c>
      <c r="J253">
        <f t="shared" si="69"/>
        <v>67363.24737412775</v>
      </c>
      <c r="K253">
        <f t="shared" si="69"/>
        <v>104826.59932294102</v>
      </c>
      <c r="L253">
        <f t="shared" si="69"/>
        <v>16017.697605299909</v>
      </c>
      <c r="N253">
        <f>N252*(1-capital_params!C$4)+R252</f>
        <v>1428139.7322228407</v>
      </c>
      <c r="O253">
        <f>O252*(1-capital_params!D$4)+S252</f>
        <v>1638647.1017519161</v>
      </c>
      <c r="P253">
        <f>P252*(1-capital_params!E$4)+T252</f>
        <v>592939.42357520317</v>
      </c>
      <c r="Q253">
        <f>Q252*(1-capital_params!F$4)+U252</f>
        <v>334401.73521536199</v>
      </c>
      <c r="R253">
        <f t="shared" si="60"/>
        <v>155755.74112579494</v>
      </c>
      <c r="S253">
        <f t="shared" si="61"/>
        <v>67363.24737412775</v>
      </c>
      <c r="T253">
        <f t="shared" si="62"/>
        <v>104826.59932294102</v>
      </c>
      <c r="U253">
        <f t="shared" si="63"/>
        <v>16017.697605299909</v>
      </c>
      <c r="V253">
        <f>(N253/N252-E253/E252)*capital_params!C$6</f>
        <v>0</v>
      </c>
      <c r="W253">
        <f>(O253/O252-F253/F252)*capital_params!D$6</f>
        <v>0</v>
      </c>
      <c r="X253">
        <f>(P253/P252-G253/G252)*capital_params!E$6</f>
        <v>0</v>
      </c>
      <c r="Y253">
        <f>(Q253/Q252-H253/H252)*capital_params!F$6</f>
        <v>0</v>
      </c>
      <c r="Z253">
        <f t="shared" si="66"/>
        <v>0</v>
      </c>
      <c r="AA253">
        <f t="shared" si="53"/>
        <v>517559.71897874074</v>
      </c>
      <c r="AB253">
        <f t="shared" si="54"/>
        <v>2122782.392262626</v>
      </c>
      <c r="AC253">
        <f t="shared" si="56"/>
        <v>2122782.392262633</v>
      </c>
      <c r="AD253">
        <f t="shared" si="57"/>
        <v>2640342.1112413737</v>
      </c>
      <c r="AE253">
        <f t="shared" si="58"/>
        <v>1.0000000000000027</v>
      </c>
    </row>
    <row r="254" spans="1:31" x14ac:dyDescent="0.25">
      <c r="A254">
        <f t="shared" si="59"/>
        <v>2262</v>
      </c>
      <c r="B254">
        <v>0.02</v>
      </c>
      <c r="C254">
        <f t="shared" si="64"/>
        <v>2695789.2955774353</v>
      </c>
      <c r="D254">
        <f t="shared" si="65"/>
        <v>0.19601994634528935</v>
      </c>
      <c r="E254">
        <f>E253*(1-capital_params!C$4)+I253</f>
        <v>1458130.6665995284</v>
      </c>
      <c r="F254">
        <f>F253*(1-capital_params!D$4)+J253</f>
        <v>1673057.5637992178</v>
      </c>
      <c r="G254">
        <f>G253*(1-capital_params!E$4)+K253</f>
        <v>605391.15147028235</v>
      </c>
      <c r="H254">
        <f>H253*(1-capital_params!F$4)+L253</f>
        <v>341424.12498558231</v>
      </c>
      <c r="I254">
        <f t="shared" si="69"/>
        <v>159026.61168943663</v>
      </c>
      <c r="J254">
        <f t="shared" si="69"/>
        <v>68777.875568984426</v>
      </c>
      <c r="K254">
        <f t="shared" si="69"/>
        <v>107027.95790872278</v>
      </c>
      <c r="L254">
        <f t="shared" si="69"/>
        <v>16354.069255011205</v>
      </c>
      <c r="N254">
        <f>N253*(1-capital_params!C$4)+R253</f>
        <v>1458130.6665995284</v>
      </c>
      <c r="O254">
        <f>O253*(1-capital_params!D$4)+S253</f>
        <v>1673057.5637992178</v>
      </c>
      <c r="P254">
        <f>P253*(1-capital_params!E$4)+T253</f>
        <v>605391.15147028235</v>
      </c>
      <c r="Q254">
        <f>Q253*(1-capital_params!F$4)+U253</f>
        <v>341424.12498558231</v>
      </c>
      <c r="R254">
        <f t="shared" si="60"/>
        <v>159026.61168943663</v>
      </c>
      <c r="S254">
        <f t="shared" si="61"/>
        <v>68777.875568984426</v>
      </c>
      <c r="T254">
        <f t="shared" si="62"/>
        <v>107027.95790872278</v>
      </c>
      <c r="U254">
        <f t="shared" si="63"/>
        <v>16354.069255011205</v>
      </c>
      <c r="V254">
        <f>(N254/N253-E254/E253)*capital_params!C$6</f>
        <v>0</v>
      </c>
      <c r="W254">
        <f>(O254/O253-F254/F253)*capital_params!D$6</f>
        <v>0</v>
      </c>
      <c r="X254">
        <f>(P254/P253-G254/G253)*capital_params!E$6</f>
        <v>0</v>
      </c>
      <c r="Y254">
        <f>(Q254/Q253-H254/H253)*capital_params!F$6</f>
        <v>0</v>
      </c>
      <c r="Z254">
        <f t="shared" si="66"/>
        <v>0</v>
      </c>
      <c r="AA254">
        <f t="shared" si="53"/>
        <v>528428.4730772943</v>
      </c>
      <c r="AB254">
        <f t="shared" si="54"/>
        <v>2167360.8225001409</v>
      </c>
      <c r="AC254">
        <f t="shared" si="56"/>
        <v>2167360.8225001479</v>
      </c>
      <c r="AD254">
        <f t="shared" si="57"/>
        <v>2695789.2955774423</v>
      </c>
      <c r="AE254">
        <f t="shared" si="58"/>
        <v>1.0000000000000027</v>
      </c>
    </row>
    <row r="255" spans="1:31" x14ac:dyDescent="0.25">
      <c r="A255">
        <f t="shared" si="59"/>
        <v>2263</v>
      </c>
      <c r="B255">
        <v>0.02</v>
      </c>
      <c r="C255">
        <f t="shared" si="64"/>
        <v>2752400.8707845611</v>
      </c>
      <c r="D255">
        <f t="shared" si="65"/>
        <v>0.19601994634528935</v>
      </c>
      <c r="E255">
        <f>E254*(1-capital_params!C$4)+I254</f>
        <v>1488751.4105981262</v>
      </c>
      <c r="F255">
        <f>F254*(1-capital_params!D$4)+J254</f>
        <v>1708190.6682150019</v>
      </c>
      <c r="G255">
        <f>G254*(1-capital_params!E$4)+K254</f>
        <v>618104.36565115827</v>
      </c>
      <c r="H255">
        <f>H254*(1-capital_params!F$4)+L254</f>
        <v>348593.98619636765</v>
      </c>
      <c r="I255">
        <f t="shared" si="69"/>
        <v>162366.17053491477</v>
      </c>
      <c r="J255">
        <f t="shared" si="69"/>
        <v>70222.210955933086</v>
      </c>
      <c r="K255">
        <f t="shared" si="69"/>
        <v>109275.54502480594</v>
      </c>
      <c r="L255">
        <f t="shared" si="69"/>
        <v>16697.50470936644</v>
      </c>
      <c r="N255">
        <f>N254*(1-capital_params!C$4)+R254</f>
        <v>1488751.4105981262</v>
      </c>
      <c r="O255">
        <f>O254*(1-capital_params!D$4)+S254</f>
        <v>1708190.6682150019</v>
      </c>
      <c r="P255">
        <f>P254*(1-capital_params!E$4)+T254</f>
        <v>618104.36565115827</v>
      </c>
      <c r="Q255">
        <f>Q254*(1-capital_params!F$4)+U254</f>
        <v>348593.98619636765</v>
      </c>
      <c r="R255">
        <f t="shared" si="60"/>
        <v>162366.17053491477</v>
      </c>
      <c r="S255">
        <f t="shared" si="61"/>
        <v>70222.210955933086</v>
      </c>
      <c r="T255">
        <f t="shared" si="62"/>
        <v>109275.54502480594</v>
      </c>
      <c r="U255">
        <f t="shared" si="63"/>
        <v>16697.50470936644</v>
      </c>
      <c r="V255">
        <f>(N255/N254-E255/E254)*capital_params!C$6</f>
        <v>0</v>
      </c>
      <c r="W255">
        <f>(O255/O254-F255/F254)*capital_params!D$6</f>
        <v>0</v>
      </c>
      <c r="X255">
        <f>(P255/P254-G255/G254)*capital_params!E$6</f>
        <v>0</v>
      </c>
      <c r="Y255">
        <f>(Q255/Q254-H255/H254)*capital_params!F$6</f>
        <v>0</v>
      </c>
      <c r="Z255">
        <f t="shared" si="66"/>
        <v>0</v>
      </c>
      <c r="AA255">
        <f t="shared" si="53"/>
        <v>539525.47101191734</v>
      </c>
      <c r="AB255">
        <f t="shared" si="54"/>
        <v>2212875.3997726436</v>
      </c>
      <c r="AC255">
        <f t="shared" si="56"/>
        <v>2212875.3997726506</v>
      </c>
      <c r="AD255">
        <f t="shared" si="57"/>
        <v>2752400.8707845677</v>
      </c>
      <c r="AE255">
        <f t="shared" si="58"/>
        <v>1.0000000000000024</v>
      </c>
    </row>
  </sheetData>
  <mergeCells count="3">
    <mergeCell ref="C5:D5"/>
    <mergeCell ref="E5:L5"/>
    <mergeCell ref="N5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16" sqref="B16"/>
    </sheetView>
  </sheetViews>
  <sheetFormatPr defaultRowHeight="15" x14ac:dyDescent="0.25"/>
  <cols>
    <col min="9" max="9" width="21.28515625" customWidth="1"/>
    <col min="11" max="11" width="13.7109375" customWidth="1"/>
    <col min="12" max="12" width="12.5703125" bestFit="1" customWidth="1"/>
    <col min="13" max="13" width="19" bestFit="1" customWidth="1"/>
  </cols>
  <sheetData>
    <row r="1" spans="1:13" x14ac:dyDescent="0.25">
      <c r="A1" t="s">
        <v>136</v>
      </c>
      <c r="B1">
        <f>1-capital_params!B1</f>
        <v>0.59399999999999997</v>
      </c>
    </row>
    <row r="2" spans="1:13" x14ac:dyDescent="0.25">
      <c r="B2" s="59" t="s">
        <v>209</v>
      </c>
      <c r="C2" s="59"/>
      <c r="D2" s="59"/>
      <c r="E2" s="59"/>
      <c r="F2" s="59"/>
      <c r="G2" s="59"/>
    </row>
    <row r="3" spans="1:13" x14ac:dyDescent="0.25">
      <c r="B3" s="59" t="s">
        <v>28</v>
      </c>
      <c r="C3" s="59"/>
      <c r="D3" s="59" t="s">
        <v>29</v>
      </c>
      <c r="E3" s="59"/>
      <c r="F3" s="59" t="s">
        <v>137</v>
      </c>
      <c r="G3" s="59"/>
    </row>
    <row r="4" spans="1:13" x14ac:dyDescent="0.25">
      <c r="A4" t="s">
        <v>134</v>
      </c>
      <c r="B4" t="s">
        <v>117</v>
      </c>
      <c r="C4" t="s">
        <v>135</v>
      </c>
      <c r="D4" t="s">
        <v>117</v>
      </c>
      <c r="E4" t="s">
        <v>135</v>
      </c>
      <c r="F4" t="s">
        <v>117</v>
      </c>
      <c r="G4" t="s">
        <v>135</v>
      </c>
    </row>
    <row r="5" spans="1:13" x14ac:dyDescent="0.25">
      <c r="A5">
        <v>2015</v>
      </c>
      <c r="B5">
        <f>growth_acct!C7</f>
        <v>16397.2</v>
      </c>
      <c r="C5">
        <f>B5*$B$1</f>
        <v>9739.9367999999995</v>
      </c>
      <c r="D5">
        <f>growth_acct!AD7</f>
        <v>16397.2</v>
      </c>
      <c r="E5">
        <f>D5*$B$1</f>
        <v>9739.9367999999995</v>
      </c>
      <c r="F5" s="29">
        <f>D5/B5-1</f>
        <v>0</v>
      </c>
      <c r="G5" s="29">
        <f>E5/C5-1</f>
        <v>0</v>
      </c>
    </row>
    <row r="6" spans="1:13" x14ac:dyDescent="0.25">
      <c r="A6">
        <f>A5+1</f>
        <v>2016</v>
      </c>
      <c r="B6">
        <f>growth_acct!C8</f>
        <v>16662.099999999999</v>
      </c>
      <c r="C6">
        <f t="shared" ref="C6:C18" si="0">B6*$B$1</f>
        <v>9897.2873999999993</v>
      </c>
      <c r="D6">
        <f>growth_acct!AD8</f>
        <v>16662.099999999999</v>
      </c>
      <c r="E6">
        <f t="shared" ref="E6:E18" si="1">D6*$B$1</f>
        <v>9897.2873999999993</v>
      </c>
      <c r="F6" s="29">
        <f t="shared" ref="F6:F18" si="2">D6/B6-1</f>
        <v>0</v>
      </c>
      <c r="G6" s="29">
        <f t="shared" ref="G6:G18" si="3">E6/C6-1</f>
        <v>0</v>
      </c>
    </row>
    <row r="7" spans="1:13" x14ac:dyDescent="0.25">
      <c r="A7">
        <f t="shared" ref="A7:A18" si="4">A6+1</f>
        <v>2017</v>
      </c>
      <c r="B7">
        <f>growth_acct!C9</f>
        <v>17019.3</v>
      </c>
      <c r="C7">
        <f t="shared" si="0"/>
        <v>10109.464199999999</v>
      </c>
      <c r="D7">
        <f>growth_acct!AD9</f>
        <v>17019.3</v>
      </c>
      <c r="E7">
        <f t="shared" si="1"/>
        <v>10109.464199999999</v>
      </c>
      <c r="F7" s="29">
        <f t="shared" si="2"/>
        <v>0</v>
      </c>
      <c r="G7" s="29">
        <f t="shared" si="3"/>
        <v>0</v>
      </c>
    </row>
    <row r="8" spans="1:13" x14ac:dyDescent="0.25">
      <c r="A8">
        <f t="shared" si="4"/>
        <v>2018</v>
      </c>
      <c r="B8">
        <f>growth_acct!C10</f>
        <v>17388.5</v>
      </c>
      <c r="C8">
        <f t="shared" si="0"/>
        <v>10328.769</v>
      </c>
      <c r="D8">
        <f>growth_acct!AD10</f>
        <v>17388.5</v>
      </c>
      <c r="E8">
        <f t="shared" si="1"/>
        <v>10328.769</v>
      </c>
      <c r="F8" s="29">
        <f t="shared" si="2"/>
        <v>0</v>
      </c>
      <c r="G8" s="29">
        <f t="shared" si="3"/>
        <v>0</v>
      </c>
    </row>
    <row r="9" spans="1:13" x14ac:dyDescent="0.25">
      <c r="A9">
        <f t="shared" si="4"/>
        <v>2019</v>
      </c>
      <c r="B9">
        <f>growth_acct!C11</f>
        <v>17680.599999999999</v>
      </c>
      <c r="C9">
        <f t="shared" si="0"/>
        <v>10502.276399999999</v>
      </c>
      <c r="D9">
        <f>growth_acct!AD11</f>
        <v>17680.600000000002</v>
      </c>
      <c r="E9">
        <f t="shared" si="1"/>
        <v>10502.276400000001</v>
      </c>
      <c r="F9" s="29">
        <f t="shared" si="2"/>
        <v>0</v>
      </c>
      <c r="G9" s="29">
        <f t="shared" si="3"/>
        <v>0</v>
      </c>
      <c r="I9" s="59" t="s">
        <v>230</v>
      </c>
      <c r="J9" s="59"/>
      <c r="K9" s="59"/>
      <c r="L9" s="59"/>
      <c r="M9" s="59"/>
    </row>
    <row r="10" spans="1:13" x14ac:dyDescent="0.25">
      <c r="A10">
        <f t="shared" si="4"/>
        <v>2020</v>
      </c>
      <c r="B10">
        <f>growth_acct!C12</f>
        <v>17935.7</v>
      </c>
      <c r="C10">
        <f t="shared" si="0"/>
        <v>10653.8058</v>
      </c>
      <c r="D10">
        <f>growth_acct!AD12</f>
        <v>17935.700000000004</v>
      </c>
      <c r="E10">
        <f t="shared" si="1"/>
        <v>10653.805800000002</v>
      </c>
      <c r="F10" s="29">
        <f t="shared" si="2"/>
        <v>0</v>
      </c>
      <c r="G10" s="29">
        <f t="shared" si="3"/>
        <v>0</v>
      </c>
      <c r="I10" t="s">
        <v>231</v>
      </c>
      <c r="K10" t="s">
        <v>217</v>
      </c>
      <c r="L10" t="s">
        <v>216</v>
      </c>
      <c r="M10" t="s">
        <v>218</v>
      </c>
    </row>
    <row r="11" spans="1:13" x14ac:dyDescent="0.25">
      <c r="A11">
        <f t="shared" si="4"/>
        <v>2021</v>
      </c>
      <c r="B11">
        <f>growth_acct!C13</f>
        <v>18241.099999999999</v>
      </c>
      <c r="C11">
        <f t="shared" si="0"/>
        <v>10835.213399999999</v>
      </c>
      <c r="D11">
        <f>growth_acct!AD13</f>
        <v>18241.100000000006</v>
      </c>
      <c r="E11">
        <f t="shared" si="1"/>
        <v>10835.213400000002</v>
      </c>
      <c r="F11" s="29">
        <f t="shared" si="2"/>
        <v>0</v>
      </c>
      <c r="G11" s="29">
        <f t="shared" si="3"/>
        <v>0</v>
      </c>
      <c r="I11" t="s">
        <v>210</v>
      </c>
      <c r="J11">
        <f>CoC_EATR!I19-CoC_EATR!C19</f>
        <v>0</v>
      </c>
      <c r="K11" t="e">
        <f>G19/J11</f>
        <v>#DIV/0!</v>
      </c>
    </row>
    <row r="12" spans="1:13" x14ac:dyDescent="0.25">
      <c r="A12">
        <f t="shared" si="4"/>
        <v>2022</v>
      </c>
      <c r="B12">
        <f>growth_acct!C14</f>
        <v>18583.5</v>
      </c>
      <c r="C12">
        <f t="shared" si="0"/>
        <v>11038.599</v>
      </c>
      <c r="D12">
        <f>growth_acct!AD14</f>
        <v>18583.500000000007</v>
      </c>
      <c r="E12">
        <f t="shared" si="1"/>
        <v>11038.599000000004</v>
      </c>
      <c r="F12" s="29">
        <f t="shared" si="2"/>
        <v>0</v>
      </c>
      <c r="G12" s="29">
        <f t="shared" si="3"/>
        <v>0</v>
      </c>
      <c r="I12" t="s">
        <v>211</v>
      </c>
      <c r="J12">
        <f>CoC_EATR!I19/CoC_EATR!C19-1</f>
        <v>0</v>
      </c>
      <c r="L12" t="e">
        <f>G19/J12</f>
        <v>#DIV/0!</v>
      </c>
    </row>
    <row r="13" spans="1:13" x14ac:dyDescent="0.25">
      <c r="A13">
        <f t="shared" si="4"/>
        <v>2023</v>
      </c>
      <c r="B13">
        <f>growth_acct!C15</f>
        <v>18935.400000000001</v>
      </c>
      <c r="C13">
        <f t="shared" si="0"/>
        <v>11247.6276</v>
      </c>
      <c r="D13">
        <f>growth_acct!AD15</f>
        <v>18935.400000000012</v>
      </c>
      <c r="E13">
        <f t="shared" si="1"/>
        <v>11247.627600000007</v>
      </c>
      <c r="F13" s="29">
        <f t="shared" si="2"/>
        <v>0</v>
      </c>
      <c r="G13" s="29">
        <f t="shared" si="3"/>
        <v>0</v>
      </c>
      <c r="I13" t="s">
        <v>214</v>
      </c>
      <c r="J13">
        <f>(1-CoC_EATR!I19)/(1-CoC_EATR!C19)-1</f>
        <v>0</v>
      </c>
      <c r="M13" t="e">
        <f>G19/J13</f>
        <v>#DIV/0!</v>
      </c>
    </row>
    <row r="14" spans="1:13" x14ac:dyDescent="0.25">
      <c r="A14">
        <f t="shared" si="4"/>
        <v>2024</v>
      </c>
      <c r="B14">
        <f>growth_acct!C16</f>
        <v>19294.7</v>
      </c>
      <c r="C14">
        <f t="shared" si="0"/>
        <v>11461.051799999999</v>
      </c>
      <c r="D14">
        <f>growth_acct!AD16</f>
        <v>19294.700000000012</v>
      </c>
      <c r="E14">
        <f t="shared" si="1"/>
        <v>11461.051800000007</v>
      </c>
      <c r="F14" s="29">
        <f t="shared" si="2"/>
        <v>0</v>
      </c>
      <c r="G14" s="29">
        <f t="shared" si="3"/>
        <v>0</v>
      </c>
      <c r="I14" t="s">
        <v>212</v>
      </c>
      <c r="J14">
        <f>investment_responses!W22-investment_responses!W16</f>
        <v>0</v>
      </c>
      <c r="K14" t="e">
        <f>G19/J14</f>
        <v>#DIV/0!</v>
      </c>
    </row>
    <row r="15" spans="1:13" x14ac:dyDescent="0.25">
      <c r="A15">
        <f t="shared" si="4"/>
        <v>2025</v>
      </c>
      <c r="B15">
        <f>growth_acct!C17</f>
        <v>19658.400000000001</v>
      </c>
      <c r="C15">
        <f t="shared" si="0"/>
        <v>11677.089600000001</v>
      </c>
      <c r="D15">
        <f>growth_acct!AD17</f>
        <v>19658.400000000016</v>
      </c>
      <c r="E15">
        <f t="shared" si="1"/>
        <v>11677.089600000008</v>
      </c>
      <c r="F15" s="29">
        <f t="shared" si="2"/>
        <v>0</v>
      </c>
      <c r="G15" s="29">
        <f t="shared" si="3"/>
        <v>0</v>
      </c>
      <c r="I15" t="s">
        <v>213</v>
      </c>
      <c r="J15">
        <f>investment_responses!W22/investment_responses!W16-1</f>
        <v>0</v>
      </c>
      <c r="L15" t="e">
        <f>G19/J15</f>
        <v>#DIV/0!</v>
      </c>
    </row>
    <row r="16" spans="1:13" x14ac:dyDescent="0.25">
      <c r="A16">
        <f t="shared" si="4"/>
        <v>2026</v>
      </c>
      <c r="B16">
        <f>growth_acct!C18</f>
        <v>20026</v>
      </c>
      <c r="C16">
        <f t="shared" si="0"/>
        <v>11895.444</v>
      </c>
      <c r="D16">
        <f>growth_acct!AD18</f>
        <v>20026.000000000015</v>
      </c>
      <c r="E16">
        <f t="shared" si="1"/>
        <v>11895.444000000009</v>
      </c>
      <c r="F16" s="29">
        <f t="shared" si="2"/>
        <v>0</v>
      </c>
      <c r="G16" s="29">
        <f t="shared" si="3"/>
        <v>0</v>
      </c>
      <c r="I16" t="s">
        <v>215</v>
      </c>
      <c r="J16">
        <f>(1-investment_responses!W22)/(1-investment_responses!W16)-1</f>
        <v>0</v>
      </c>
      <c r="M16" t="e">
        <f>G19/J16</f>
        <v>#DIV/0!</v>
      </c>
    </row>
    <row r="17" spans="1:7" x14ac:dyDescent="0.25">
      <c r="A17">
        <f t="shared" si="4"/>
        <v>2027</v>
      </c>
      <c r="B17">
        <f>growth_acct!C19</f>
        <v>20400.3</v>
      </c>
      <c r="C17">
        <f t="shared" si="0"/>
        <v>12117.778199999999</v>
      </c>
      <c r="D17">
        <f>growth_acct!AD19</f>
        <v>20400.300000000014</v>
      </c>
      <c r="E17">
        <f t="shared" si="1"/>
        <v>12117.778200000008</v>
      </c>
      <c r="F17" s="29">
        <f t="shared" si="2"/>
        <v>0</v>
      </c>
      <c r="G17" s="29">
        <f t="shared" si="3"/>
        <v>0</v>
      </c>
    </row>
    <row r="18" spans="1:7" x14ac:dyDescent="0.25">
      <c r="A18">
        <f t="shared" si="4"/>
        <v>2028</v>
      </c>
      <c r="B18">
        <f>growth_acct!C20</f>
        <v>20828.706299999998</v>
      </c>
      <c r="C18">
        <f t="shared" si="0"/>
        <v>12372.251542199998</v>
      </c>
      <c r="D18">
        <f>growth_acct!AD20</f>
        <v>20828.706300000013</v>
      </c>
      <c r="E18">
        <f t="shared" si="1"/>
        <v>12372.251542200007</v>
      </c>
      <c r="F18" s="29">
        <f t="shared" si="2"/>
        <v>0</v>
      </c>
      <c r="G18" s="29">
        <f t="shared" si="3"/>
        <v>0</v>
      </c>
    </row>
    <row r="19" spans="1:7" x14ac:dyDescent="0.25">
      <c r="A19" t="s">
        <v>138</v>
      </c>
      <c r="F19" s="29">
        <f>growth_acct!AE255-1</f>
        <v>2.4424906541753444E-15</v>
      </c>
      <c r="G19" s="29">
        <f>F19</f>
        <v>2.4424906541753444E-15</v>
      </c>
    </row>
  </sheetData>
  <mergeCells count="5">
    <mergeCell ref="B3:C3"/>
    <mergeCell ref="D3:E3"/>
    <mergeCell ref="F3:G3"/>
    <mergeCell ref="B2:G2"/>
    <mergeCell ref="I9:M9"/>
  </mergeCells>
  <pageMargins left="0.7" right="0.7" top="0.75" bottom="0.75" header="0.3" footer="0.3"/>
  <ignoredErrors>
    <ignoredError sqref="D5: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CCR_tables</vt:lpstr>
      <vt:lpstr>Deficits</vt:lpstr>
      <vt:lpstr>CoC_EATR</vt:lpstr>
      <vt:lpstr>investment_responses</vt:lpstr>
      <vt:lpstr>asset_data</vt:lpstr>
      <vt:lpstr>capital_params</vt:lpstr>
      <vt:lpstr>growth_acct</vt:lpstr>
      <vt:lpstr>labor_impact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Kallen</dc:creator>
  <cp:lastModifiedBy>Cody Kallen</cp:lastModifiedBy>
  <dcterms:created xsi:type="dcterms:W3CDTF">2017-10-02T13:08:16Z</dcterms:created>
  <dcterms:modified xsi:type="dcterms:W3CDTF">2017-12-18T12:49:59Z</dcterms:modified>
</cp:coreProperties>
</file>